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9_{2F7E7941-1406-3140-ADE5-2B8D6DB70E05}" xr6:coauthVersionLast="31" xr6:coauthVersionMax="31" xr10:uidLastSave="{00000000-0000-0000-0000-000000000000}"/>
  <bookViews>
    <workbookView xWindow="0" yWindow="460" windowWidth="38400" windowHeight="22940" activeTab="1" xr2:uid="{9C356013-45D0-AB47-BCE4-D5C1F3D6EAD2}"/>
  </bookViews>
  <sheets>
    <sheet name="Basic Analysis" sheetId="2" r:id="rId1"/>
    <sheet name="All Group Data" sheetId="8" r:id="rId2"/>
    <sheet name="Round of 16 Predictions" sheetId="16" r:id="rId3"/>
    <sheet name="Round 3 Predictions" sheetId="15" r:id="rId4"/>
    <sheet name="Round 2 Predictions" sheetId="14" r:id="rId5"/>
    <sheet name="Round 1 Predictions" sheetId="13" r:id="rId6"/>
    <sheet name="2018 Group Standings" sheetId="6" r:id="rId7"/>
    <sheet name="2014 Group Standings" sheetId="3" r:id="rId8"/>
    <sheet name="2010 Group Standings" sheetId="5" r:id="rId9"/>
    <sheet name="2006 Group Standings" sheetId="9" r:id="rId10"/>
    <sheet name="2002 Group Standings" sheetId="11" r:id="rId11"/>
    <sheet name="1998 Group Standings" sheetId="10" r:id="rId12"/>
    <sheet name="All FInals Fixtures" sheetId="12" r:id="rId13"/>
  </sheets>
  <definedNames>
    <definedName name="_xlnm._FilterDatabase" localSheetId="12" hidden="1">'All FInals Fixtures'!$A$1:$S$241</definedName>
    <definedName name="_xlnm._FilterDatabase" localSheetId="1" hidden="1">'All Group Data'!$A$1:$Q$385</definedName>
    <definedName name="_xlnm.Print_Area" localSheetId="4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24" i="16" l="1"/>
  <c r="BI10" i="16"/>
  <c r="BJ10" i="16" s="1"/>
  <c r="BI9" i="16"/>
  <c r="BJ9" i="16" s="1"/>
  <c r="BI8" i="16"/>
  <c r="BI7" i="16"/>
  <c r="BI6" i="16"/>
  <c r="BI5" i="16"/>
  <c r="BI4" i="16"/>
  <c r="BJ4" i="16" s="1"/>
  <c r="BI3" i="16"/>
  <c r="BD24" i="16"/>
  <c r="BE10" i="16"/>
  <c r="BF10" i="16" s="1"/>
  <c r="BE9" i="16"/>
  <c r="BF9" i="16" s="1"/>
  <c r="BE8" i="16"/>
  <c r="BE7" i="16"/>
  <c r="BE6" i="16"/>
  <c r="BE5" i="16"/>
  <c r="BE4" i="16"/>
  <c r="BF4" i="16" s="1"/>
  <c r="BE3" i="16"/>
  <c r="AZ24" i="16"/>
  <c r="BA10" i="16"/>
  <c r="BB10" i="16" s="1"/>
  <c r="BA9" i="16"/>
  <c r="BA8" i="16"/>
  <c r="BB8" i="16" s="1"/>
  <c r="BA7" i="16"/>
  <c r="BB7" i="16" s="1"/>
  <c r="BA6" i="16"/>
  <c r="BA5" i="16"/>
  <c r="BA4" i="16"/>
  <c r="BA3" i="16"/>
  <c r="AV24" i="16"/>
  <c r="AW10" i="16"/>
  <c r="AX10" i="16" s="1"/>
  <c r="AW9" i="16"/>
  <c r="AW8" i="16"/>
  <c r="AW7" i="16"/>
  <c r="AW6" i="16"/>
  <c r="AW5" i="16"/>
  <c r="AW4" i="16"/>
  <c r="AX4" i="16" s="1"/>
  <c r="AW3" i="16"/>
  <c r="AR24" i="16"/>
  <c r="AS10" i="16"/>
  <c r="AS9" i="16"/>
  <c r="AT9" i="16" s="1"/>
  <c r="AS8" i="16"/>
  <c r="AT8" i="16" s="1"/>
  <c r="AS7" i="16"/>
  <c r="AT7" i="16" s="1"/>
  <c r="AS6" i="16"/>
  <c r="AS5" i="16"/>
  <c r="AT5" i="16" s="1"/>
  <c r="AS4" i="16"/>
  <c r="AS3" i="16"/>
  <c r="T24" i="16"/>
  <c r="P24" i="16"/>
  <c r="U10" i="16"/>
  <c r="V10" i="16" s="1"/>
  <c r="Q10" i="16"/>
  <c r="R10" i="16" s="1"/>
  <c r="U9" i="16"/>
  <c r="V9" i="16" s="1"/>
  <c r="Q9" i="16"/>
  <c r="R9" i="16" s="1"/>
  <c r="U8" i="16"/>
  <c r="Q8" i="16"/>
  <c r="U7" i="16"/>
  <c r="V7" i="16" s="1"/>
  <c r="Q7" i="16"/>
  <c r="V6" i="16"/>
  <c r="U6" i="16"/>
  <c r="Q6" i="16"/>
  <c r="U5" i="16"/>
  <c r="Q5" i="16"/>
  <c r="U4" i="16"/>
  <c r="Q4" i="16"/>
  <c r="U3" i="16"/>
  <c r="Q3" i="16"/>
  <c r="R1" i="16"/>
  <c r="V1" i="16" s="1"/>
  <c r="Z1" i="16" s="1"/>
  <c r="AD1" i="16" s="1"/>
  <c r="AH1" i="16" s="1"/>
  <c r="AL1" i="16" s="1"/>
  <c r="AP1" i="16" s="1"/>
  <c r="AT1" i="16" s="1"/>
  <c r="AX1" i="16" s="1"/>
  <c r="BB1" i="16" s="1"/>
  <c r="BF1" i="16" s="1"/>
  <c r="BJ1" i="16" s="1"/>
  <c r="AN24" i="16"/>
  <c r="AO10" i="16"/>
  <c r="AP10" i="16" s="1"/>
  <c r="AO9" i="16"/>
  <c r="AO8" i="16"/>
  <c r="AO7" i="16"/>
  <c r="AP7" i="16" s="1"/>
  <c r="AO6" i="16"/>
  <c r="AO5" i="16"/>
  <c r="AP5" i="16" s="1"/>
  <c r="AO4" i="16"/>
  <c r="AP4" i="16" s="1"/>
  <c r="AO3" i="16"/>
  <c r="AJ24" i="16"/>
  <c r="AK10" i="16"/>
  <c r="AL10" i="16" s="1"/>
  <c r="AK9" i="16"/>
  <c r="AK8" i="16"/>
  <c r="AL8" i="16" s="1"/>
  <c r="AK7" i="16"/>
  <c r="AK6" i="16"/>
  <c r="AL6" i="16" s="1"/>
  <c r="AK5" i="16"/>
  <c r="AL5" i="16" s="1"/>
  <c r="AK4" i="16"/>
  <c r="AL4" i="16" s="1"/>
  <c r="AK3" i="16"/>
  <c r="AF24" i="16"/>
  <c r="AG10" i="16"/>
  <c r="AH10" i="16" s="1"/>
  <c r="AG9" i="16"/>
  <c r="AH9" i="16" s="1"/>
  <c r="AG8" i="16"/>
  <c r="AG7" i="16"/>
  <c r="AH7" i="16" s="1"/>
  <c r="AG6" i="16"/>
  <c r="AH6" i="16" s="1"/>
  <c r="AG5" i="16"/>
  <c r="AG4" i="16"/>
  <c r="AH4" i="16" s="1"/>
  <c r="AG3" i="16"/>
  <c r="AH3" i="16" s="1"/>
  <c r="AB24" i="16"/>
  <c r="AC10" i="16"/>
  <c r="AD10" i="16" s="1"/>
  <c r="AC9" i="16"/>
  <c r="AC8" i="16"/>
  <c r="AD8" i="16" s="1"/>
  <c r="AC7" i="16"/>
  <c r="AD7" i="16" s="1"/>
  <c r="AC6" i="16"/>
  <c r="AD6" i="16" s="1"/>
  <c r="AC5" i="16"/>
  <c r="AD5" i="16" s="1"/>
  <c r="AC4" i="16"/>
  <c r="AD4" i="16" s="1"/>
  <c r="AC3" i="16"/>
  <c r="X24" i="16"/>
  <c r="L24" i="16"/>
  <c r="S15" i="8"/>
  <c r="R318" i="8"/>
  <c r="R316" i="8"/>
  <c r="R315" i="8"/>
  <c r="R314" i="8"/>
  <c r="S315" i="8"/>
  <c r="O57" i="8"/>
  <c r="R57" i="8" s="1"/>
  <c r="N57" i="8"/>
  <c r="M57" i="8"/>
  <c r="L57" i="8"/>
  <c r="K57" i="8"/>
  <c r="O56" i="8"/>
  <c r="P56" i="8" s="1"/>
  <c r="S56" i="8" s="1"/>
  <c r="N56" i="8"/>
  <c r="M56" i="8"/>
  <c r="L56" i="8"/>
  <c r="K56" i="8"/>
  <c r="O55" i="8"/>
  <c r="R55" i="8" s="1"/>
  <c r="N55" i="8"/>
  <c r="M55" i="8"/>
  <c r="L55" i="8"/>
  <c r="K55" i="8"/>
  <c r="O54" i="8"/>
  <c r="Q54" i="8" s="1"/>
  <c r="N54" i="8"/>
  <c r="M54" i="8"/>
  <c r="L54" i="8"/>
  <c r="K54" i="8"/>
  <c r="O129" i="8"/>
  <c r="P129" i="8" s="1"/>
  <c r="S385" i="8" s="1"/>
  <c r="N129" i="8"/>
  <c r="M129" i="8"/>
  <c r="L129" i="8"/>
  <c r="K129" i="8"/>
  <c r="O128" i="8"/>
  <c r="Q128" i="8" s="1"/>
  <c r="N128" i="8"/>
  <c r="M128" i="8"/>
  <c r="L128" i="8"/>
  <c r="K128" i="8"/>
  <c r="O127" i="8"/>
  <c r="Q127" i="8" s="1"/>
  <c r="N127" i="8"/>
  <c r="M127" i="8"/>
  <c r="L127" i="8"/>
  <c r="K127" i="8"/>
  <c r="O126" i="8"/>
  <c r="P126" i="8" s="1"/>
  <c r="N126" i="8"/>
  <c r="M126" i="8"/>
  <c r="L126" i="8"/>
  <c r="K126" i="8"/>
  <c r="O125" i="8"/>
  <c r="Q125" i="8" s="1"/>
  <c r="N125" i="8"/>
  <c r="M125" i="8"/>
  <c r="L125" i="8"/>
  <c r="K125" i="8"/>
  <c r="O124" i="8"/>
  <c r="P124" i="8" s="1"/>
  <c r="N124" i="8"/>
  <c r="M124" i="8"/>
  <c r="L124" i="8"/>
  <c r="K124" i="8"/>
  <c r="O123" i="8"/>
  <c r="Q123" i="8" s="1"/>
  <c r="N123" i="8"/>
  <c r="M123" i="8"/>
  <c r="L123" i="8"/>
  <c r="K123" i="8"/>
  <c r="O122" i="8"/>
  <c r="N122" i="8"/>
  <c r="M122" i="8"/>
  <c r="L122" i="8"/>
  <c r="K122" i="8"/>
  <c r="O121" i="8"/>
  <c r="P121" i="8" s="1"/>
  <c r="N121" i="8"/>
  <c r="M121" i="8"/>
  <c r="L121" i="8"/>
  <c r="K121" i="8"/>
  <c r="O120" i="8"/>
  <c r="Q120" i="8" s="1"/>
  <c r="N120" i="8"/>
  <c r="M120" i="8"/>
  <c r="L120" i="8"/>
  <c r="K120" i="8"/>
  <c r="O119" i="8"/>
  <c r="N119" i="8"/>
  <c r="M119" i="8"/>
  <c r="L119" i="8"/>
  <c r="K119" i="8"/>
  <c r="O118" i="8"/>
  <c r="P118" i="8" s="1"/>
  <c r="N118" i="8"/>
  <c r="M118" i="8"/>
  <c r="L118" i="8"/>
  <c r="K118" i="8"/>
  <c r="O117" i="8"/>
  <c r="Q117" i="8" s="1"/>
  <c r="N117" i="8"/>
  <c r="M117" i="8"/>
  <c r="L117" i="8"/>
  <c r="K117" i="8"/>
  <c r="O116" i="8"/>
  <c r="P116" i="8" s="1"/>
  <c r="N116" i="8"/>
  <c r="M116" i="8"/>
  <c r="L116" i="8"/>
  <c r="K116" i="8"/>
  <c r="O115" i="8"/>
  <c r="Q115" i="8" s="1"/>
  <c r="N115" i="8"/>
  <c r="M115" i="8"/>
  <c r="L115" i="8"/>
  <c r="K115" i="8"/>
  <c r="O114" i="8"/>
  <c r="N114" i="8"/>
  <c r="M114" i="8"/>
  <c r="L114" i="8"/>
  <c r="K114" i="8"/>
  <c r="O65" i="8"/>
  <c r="N65" i="8"/>
  <c r="M65" i="8"/>
  <c r="L65" i="8"/>
  <c r="K65" i="8"/>
  <c r="O64" i="8"/>
  <c r="N64" i="8"/>
  <c r="M64" i="8"/>
  <c r="L64" i="8"/>
  <c r="K64" i="8"/>
  <c r="O63" i="8"/>
  <c r="Q63" i="8" s="1"/>
  <c r="N63" i="8"/>
  <c r="M63" i="8"/>
  <c r="L63" i="8"/>
  <c r="K63" i="8"/>
  <c r="O62" i="8"/>
  <c r="Q62" i="8" s="1"/>
  <c r="N62" i="8"/>
  <c r="M62" i="8"/>
  <c r="L62" i="8"/>
  <c r="K62" i="8"/>
  <c r="O61" i="8"/>
  <c r="Q61" i="8" s="1"/>
  <c r="N61" i="8"/>
  <c r="M61" i="8"/>
  <c r="L61" i="8"/>
  <c r="K61" i="8"/>
  <c r="O60" i="8"/>
  <c r="Q60" i="8" s="1"/>
  <c r="N60" i="8"/>
  <c r="M60" i="8"/>
  <c r="L60" i="8"/>
  <c r="K60" i="8"/>
  <c r="O59" i="8"/>
  <c r="P59" i="8" s="1"/>
  <c r="N59" i="8"/>
  <c r="M59" i="8"/>
  <c r="L59" i="8"/>
  <c r="K59" i="8"/>
  <c r="O58" i="8"/>
  <c r="N58" i="8"/>
  <c r="M58" i="8"/>
  <c r="L58" i="8"/>
  <c r="K58" i="8"/>
  <c r="O53" i="8"/>
  <c r="N53" i="8"/>
  <c r="M53" i="8"/>
  <c r="L53" i="8"/>
  <c r="K53" i="8"/>
  <c r="O52" i="8"/>
  <c r="P52" i="8" s="1"/>
  <c r="N52" i="8"/>
  <c r="M52" i="8"/>
  <c r="L52" i="8"/>
  <c r="K52" i="8"/>
  <c r="O51" i="8"/>
  <c r="Q51" i="8" s="1"/>
  <c r="N51" i="8"/>
  <c r="M51" i="8"/>
  <c r="L51" i="8"/>
  <c r="K51" i="8"/>
  <c r="O50" i="8"/>
  <c r="N50" i="8"/>
  <c r="M50" i="8"/>
  <c r="L50" i="8"/>
  <c r="K50" i="8"/>
  <c r="K321" i="8"/>
  <c r="L321" i="8"/>
  <c r="M321" i="8"/>
  <c r="N321" i="8"/>
  <c r="K320" i="8"/>
  <c r="L320" i="8"/>
  <c r="M320" i="8"/>
  <c r="N320" i="8"/>
  <c r="K319" i="8"/>
  <c r="L319" i="8"/>
  <c r="M319" i="8"/>
  <c r="N319" i="8"/>
  <c r="K318" i="8"/>
  <c r="L318" i="8"/>
  <c r="M318" i="8"/>
  <c r="N318" i="8"/>
  <c r="K317" i="8"/>
  <c r="L317" i="8"/>
  <c r="M317" i="8"/>
  <c r="N317" i="8"/>
  <c r="K316" i="8"/>
  <c r="L316" i="8"/>
  <c r="M316" i="8"/>
  <c r="N316" i="8"/>
  <c r="K315" i="8"/>
  <c r="L315" i="8"/>
  <c r="M315" i="8"/>
  <c r="N315" i="8"/>
  <c r="K314" i="8"/>
  <c r="L314" i="8"/>
  <c r="M314" i="8"/>
  <c r="N314" i="8"/>
  <c r="K313" i="8"/>
  <c r="L313" i="8"/>
  <c r="M313" i="8"/>
  <c r="N313" i="8"/>
  <c r="K312" i="8"/>
  <c r="L312" i="8"/>
  <c r="M312" i="8"/>
  <c r="N312" i="8"/>
  <c r="K311" i="8"/>
  <c r="L311" i="8"/>
  <c r="M311" i="8"/>
  <c r="N311" i="8"/>
  <c r="K310" i="8"/>
  <c r="L310" i="8"/>
  <c r="M310" i="8"/>
  <c r="N310" i="8"/>
  <c r="K309" i="8"/>
  <c r="L309" i="8"/>
  <c r="M309" i="8"/>
  <c r="N309" i="8"/>
  <c r="K308" i="8"/>
  <c r="L308" i="8"/>
  <c r="M308" i="8"/>
  <c r="N308" i="8"/>
  <c r="K307" i="8"/>
  <c r="L307" i="8"/>
  <c r="M307" i="8"/>
  <c r="N307" i="8"/>
  <c r="K306" i="8"/>
  <c r="L306" i="8"/>
  <c r="M306" i="8"/>
  <c r="N306" i="8"/>
  <c r="O321" i="8"/>
  <c r="Q321" i="8" s="1"/>
  <c r="O320" i="8"/>
  <c r="P320" i="8" s="1"/>
  <c r="S320" i="8" s="1"/>
  <c r="Q320" i="8"/>
  <c r="O319" i="8"/>
  <c r="P319" i="8" s="1"/>
  <c r="S319" i="8" s="1"/>
  <c r="O318" i="8"/>
  <c r="Q318" i="8" s="1"/>
  <c r="O317" i="8"/>
  <c r="P317" i="8" s="1"/>
  <c r="S317" i="8" s="1"/>
  <c r="O316" i="8"/>
  <c r="Q316" i="8" s="1"/>
  <c r="O315" i="8"/>
  <c r="P315" i="8" s="1"/>
  <c r="Q315" i="8"/>
  <c r="O314" i="8"/>
  <c r="Q314" i="8" s="1"/>
  <c r="O313" i="8"/>
  <c r="P313" i="8" s="1"/>
  <c r="O312" i="8"/>
  <c r="Q312" i="8" s="1"/>
  <c r="O311" i="8"/>
  <c r="P311" i="8" s="1"/>
  <c r="O310" i="8"/>
  <c r="P310" i="8" s="1"/>
  <c r="O309" i="8"/>
  <c r="P309" i="8" s="1"/>
  <c r="O308" i="8"/>
  <c r="Q308" i="8" s="1"/>
  <c r="O307" i="8"/>
  <c r="Q307" i="8" s="1"/>
  <c r="O306" i="8"/>
  <c r="P306" i="8" s="1"/>
  <c r="O257" i="8"/>
  <c r="R381" i="8" s="1"/>
  <c r="N257" i="8"/>
  <c r="M257" i="8"/>
  <c r="L257" i="8"/>
  <c r="K257" i="8"/>
  <c r="O256" i="8"/>
  <c r="N256" i="8"/>
  <c r="M256" i="8"/>
  <c r="L256" i="8"/>
  <c r="K256" i="8"/>
  <c r="O255" i="8"/>
  <c r="N255" i="8"/>
  <c r="M255" i="8"/>
  <c r="L255" i="8"/>
  <c r="K255" i="8"/>
  <c r="O254" i="8"/>
  <c r="N254" i="8"/>
  <c r="M254" i="8"/>
  <c r="L254" i="8"/>
  <c r="K254" i="8"/>
  <c r="O253" i="8"/>
  <c r="Q253" i="8" s="1"/>
  <c r="N253" i="8"/>
  <c r="M253" i="8"/>
  <c r="L253" i="8"/>
  <c r="K253" i="8"/>
  <c r="O252" i="8"/>
  <c r="P252" i="8" s="1"/>
  <c r="N252" i="8"/>
  <c r="M252" i="8"/>
  <c r="L252" i="8"/>
  <c r="K252" i="8"/>
  <c r="O251" i="8"/>
  <c r="Q251" i="8" s="1"/>
  <c r="N251" i="8"/>
  <c r="M251" i="8"/>
  <c r="L251" i="8"/>
  <c r="K251" i="8"/>
  <c r="O250" i="8"/>
  <c r="N250" i="8"/>
  <c r="M250" i="8"/>
  <c r="L250" i="8"/>
  <c r="K250" i="8"/>
  <c r="O249" i="8"/>
  <c r="N249" i="8"/>
  <c r="M249" i="8"/>
  <c r="L249" i="8"/>
  <c r="K249" i="8"/>
  <c r="O248" i="8"/>
  <c r="N248" i="8"/>
  <c r="M248" i="8"/>
  <c r="L248" i="8"/>
  <c r="K248" i="8"/>
  <c r="O247" i="8"/>
  <c r="N247" i="8"/>
  <c r="M247" i="8"/>
  <c r="L247" i="8"/>
  <c r="K247" i="8"/>
  <c r="O246" i="8"/>
  <c r="N246" i="8"/>
  <c r="M246" i="8"/>
  <c r="L246" i="8"/>
  <c r="K246" i="8"/>
  <c r="O245" i="8"/>
  <c r="Q245" i="8" s="1"/>
  <c r="N245" i="8"/>
  <c r="M245" i="8"/>
  <c r="L245" i="8"/>
  <c r="K245" i="8"/>
  <c r="O244" i="8"/>
  <c r="P244" i="8" s="1"/>
  <c r="N244" i="8"/>
  <c r="M244" i="8"/>
  <c r="L244" i="8"/>
  <c r="K244" i="8"/>
  <c r="O243" i="8"/>
  <c r="Q243" i="8" s="1"/>
  <c r="N243" i="8"/>
  <c r="M243" i="8"/>
  <c r="L243" i="8"/>
  <c r="K243" i="8"/>
  <c r="O242" i="8"/>
  <c r="N242" i="8"/>
  <c r="M242" i="8"/>
  <c r="L242" i="8"/>
  <c r="K242" i="8"/>
  <c r="O377" i="8"/>
  <c r="O376" i="8"/>
  <c r="P376" i="8" s="1"/>
  <c r="O375" i="8"/>
  <c r="O374" i="8"/>
  <c r="O373" i="8"/>
  <c r="Q373" i="8" s="1"/>
  <c r="O372" i="8"/>
  <c r="O371" i="8"/>
  <c r="Q371" i="8" s="1"/>
  <c r="O370" i="8"/>
  <c r="K377" i="8"/>
  <c r="L377" i="8"/>
  <c r="M377" i="8"/>
  <c r="N377" i="8"/>
  <c r="K376" i="8"/>
  <c r="L376" i="8"/>
  <c r="M376" i="8"/>
  <c r="N376" i="8"/>
  <c r="K375" i="8"/>
  <c r="L375" i="8"/>
  <c r="M375" i="8"/>
  <c r="N375" i="8"/>
  <c r="K374" i="8"/>
  <c r="L374" i="8"/>
  <c r="M374" i="8"/>
  <c r="N374" i="8"/>
  <c r="K373" i="8"/>
  <c r="L373" i="8"/>
  <c r="M373" i="8"/>
  <c r="N373" i="8"/>
  <c r="K372" i="8"/>
  <c r="L372" i="8"/>
  <c r="BB5" i="16" s="1"/>
  <c r="M372" i="8"/>
  <c r="N372" i="8"/>
  <c r="K371" i="8"/>
  <c r="L371" i="8"/>
  <c r="M371" i="8"/>
  <c r="N371" i="8"/>
  <c r="K370" i="8"/>
  <c r="L370" i="8"/>
  <c r="M370" i="8"/>
  <c r="N370" i="8"/>
  <c r="F44" i="16" a="1"/>
  <c r="B44" i="16" a="1"/>
  <c r="F43" i="16" a="1"/>
  <c r="B43" i="16" a="1"/>
  <c r="F42" i="16" a="1"/>
  <c r="B42" i="16" a="1"/>
  <c r="F34" i="16" a="1"/>
  <c r="B34" i="16" a="1"/>
  <c r="F33" i="16" a="1"/>
  <c r="B33" i="16" a="1"/>
  <c r="F32" i="16" a="1"/>
  <c r="B32" i="16" a="1"/>
  <c r="F24" i="16" a="1"/>
  <c r="B24" i="16" a="1"/>
  <c r="F23" i="16" a="1"/>
  <c r="B23" i="16" a="1"/>
  <c r="F22" i="16" a="1"/>
  <c r="B22" i="16" a="1"/>
  <c r="B12" i="16"/>
  <c r="B14" i="16" s="1"/>
  <c r="Y10" i="16"/>
  <c r="Z10" i="16" s="1"/>
  <c r="M10" i="16"/>
  <c r="N10" i="16" s="1"/>
  <c r="Y9" i="16"/>
  <c r="M9" i="16"/>
  <c r="N9" i="16" s="1"/>
  <c r="Y8" i="16"/>
  <c r="Z8" i="16" s="1"/>
  <c r="M8" i="16"/>
  <c r="N8" i="16" s="1"/>
  <c r="Y7" i="16"/>
  <c r="Z7" i="16" s="1"/>
  <c r="M7" i="16"/>
  <c r="N7" i="16" s="1"/>
  <c r="Y6" i="16"/>
  <c r="Z6" i="16" s="1"/>
  <c r="M6" i="16"/>
  <c r="N6" i="16" s="1"/>
  <c r="Y5" i="16"/>
  <c r="M5" i="16"/>
  <c r="N5" i="16" s="1"/>
  <c r="Y4" i="16"/>
  <c r="Z4" i="16" s="1"/>
  <c r="M4" i="16"/>
  <c r="N4" i="16" s="1"/>
  <c r="Y3" i="16"/>
  <c r="Z3" i="16" s="1"/>
  <c r="M3" i="16"/>
  <c r="O178" i="8"/>
  <c r="Q178" i="8" s="1"/>
  <c r="O179" i="8"/>
  <c r="P179" i="8" s="1"/>
  <c r="O180" i="8"/>
  <c r="Q180" i="8" s="1"/>
  <c r="O181" i="8"/>
  <c r="O182" i="8"/>
  <c r="P182" i="8" s="1"/>
  <c r="O183" i="8"/>
  <c r="O184" i="8"/>
  <c r="Q184" i="8" s="1"/>
  <c r="O185" i="8"/>
  <c r="O186" i="8"/>
  <c r="O187" i="8"/>
  <c r="P187" i="8" s="1"/>
  <c r="O188" i="8"/>
  <c r="O189" i="8"/>
  <c r="O190" i="8"/>
  <c r="P190" i="8" s="1"/>
  <c r="O191" i="8"/>
  <c r="O192" i="8"/>
  <c r="Q192" i="8" s="1"/>
  <c r="O193" i="8"/>
  <c r="Q193" i="8" s="1"/>
  <c r="O369" i="8"/>
  <c r="O368" i="8"/>
  <c r="P368" i="8" s="1"/>
  <c r="O367" i="8"/>
  <c r="O366" i="8"/>
  <c r="K178" i="8"/>
  <c r="L178" i="8"/>
  <c r="M178" i="8"/>
  <c r="N178" i="8"/>
  <c r="K179" i="8"/>
  <c r="L179" i="8"/>
  <c r="M179" i="8"/>
  <c r="N179" i="8"/>
  <c r="K180" i="8"/>
  <c r="L180" i="8"/>
  <c r="M180" i="8"/>
  <c r="N180" i="8"/>
  <c r="K181" i="8"/>
  <c r="L181" i="8"/>
  <c r="M181" i="8"/>
  <c r="N181" i="8"/>
  <c r="K182" i="8"/>
  <c r="L182" i="8"/>
  <c r="M182" i="8"/>
  <c r="N182" i="8"/>
  <c r="K183" i="8"/>
  <c r="L183" i="8"/>
  <c r="M183" i="8"/>
  <c r="N183" i="8"/>
  <c r="K184" i="8"/>
  <c r="L184" i="8"/>
  <c r="M184" i="8"/>
  <c r="N184" i="8"/>
  <c r="K185" i="8"/>
  <c r="L185" i="8"/>
  <c r="M185" i="8"/>
  <c r="N185" i="8"/>
  <c r="K186" i="8"/>
  <c r="L186" i="8"/>
  <c r="M186" i="8"/>
  <c r="N186" i="8"/>
  <c r="K187" i="8"/>
  <c r="L187" i="8"/>
  <c r="M187" i="8"/>
  <c r="N187" i="8"/>
  <c r="K188" i="8"/>
  <c r="L188" i="8"/>
  <c r="M188" i="8"/>
  <c r="N188" i="8"/>
  <c r="K189" i="8"/>
  <c r="L189" i="8"/>
  <c r="M189" i="8"/>
  <c r="N189" i="8"/>
  <c r="K190" i="8"/>
  <c r="L190" i="8"/>
  <c r="M190" i="8"/>
  <c r="N190" i="8"/>
  <c r="K191" i="8"/>
  <c r="L191" i="8"/>
  <c r="M191" i="8"/>
  <c r="N191" i="8"/>
  <c r="K192" i="8"/>
  <c r="L192" i="8"/>
  <c r="M192" i="8"/>
  <c r="N192" i="8"/>
  <c r="K193" i="8"/>
  <c r="L193" i="8"/>
  <c r="M193" i="8"/>
  <c r="N193" i="8"/>
  <c r="BI12" i="16" l="1"/>
  <c r="BJ12" i="16" s="1"/>
  <c r="BI14" i="16"/>
  <c r="BJ14" i="16" s="1"/>
  <c r="AX8" i="16"/>
  <c r="AD9" i="16"/>
  <c r="AH8" i="16"/>
  <c r="AL7" i="16"/>
  <c r="AP6" i="16"/>
  <c r="R7" i="16"/>
  <c r="BF6" i="16"/>
  <c r="R4" i="16"/>
  <c r="AT6" i="16"/>
  <c r="AT10" i="16"/>
  <c r="AX5" i="16"/>
  <c r="AX9" i="16"/>
  <c r="BB4" i="16"/>
  <c r="BJ5" i="16"/>
  <c r="Z5" i="16"/>
  <c r="Z9" i="16"/>
  <c r="R370" i="8"/>
  <c r="R317" i="8"/>
  <c r="AL9" i="16"/>
  <c r="AP8" i="16"/>
  <c r="R8" i="16"/>
  <c r="BF7" i="16"/>
  <c r="AP9" i="16"/>
  <c r="R5" i="16"/>
  <c r="V8" i="16"/>
  <c r="AX6" i="16"/>
  <c r="BJ6" i="16"/>
  <c r="R319" i="8"/>
  <c r="V5" i="16"/>
  <c r="BB9" i="16"/>
  <c r="BF8" i="16"/>
  <c r="R320" i="8"/>
  <c r="AH5" i="16"/>
  <c r="R6" i="16"/>
  <c r="AT4" i="16"/>
  <c r="AX7" i="16"/>
  <c r="BJ7" i="16"/>
  <c r="R321" i="8"/>
  <c r="BB6" i="16"/>
  <c r="BF5" i="16"/>
  <c r="BJ3" i="16"/>
  <c r="BI13" i="16"/>
  <c r="BJ13" i="16" s="1"/>
  <c r="BJ8" i="16"/>
  <c r="U13" i="16"/>
  <c r="V13" i="16" s="1"/>
  <c r="V3" i="16"/>
  <c r="BE13" i="16"/>
  <c r="BF13" i="16" s="1"/>
  <c r="BE14" i="16"/>
  <c r="BF14" i="16" s="1"/>
  <c r="BE12" i="16"/>
  <c r="BF12" i="16" s="1"/>
  <c r="BF3" i="16"/>
  <c r="BA14" i="16"/>
  <c r="BB14" i="16" s="1"/>
  <c r="BA12" i="16"/>
  <c r="BB12" i="16" s="1"/>
  <c r="BB3" i="16"/>
  <c r="BA13" i="16"/>
  <c r="BB13" i="16" s="1"/>
  <c r="AW12" i="16"/>
  <c r="AX12" i="16" s="1"/>
  <c r="AX3" i="16"/>
  <c r="AW15" i="16" s="1"/>
  <c r="AW13" i="16"/>
  <c r="AX13" i="16" s="1"/>
  <c r="AW14" i="16"/>
  <c r="AX14" i="16" s="1"/>
  <c r="AS13" i="16"/>
  <c r="AT13" i="16" s="1"/>
  <c r="AT3" i="16"/>
  <c r="AS14" i="16"/>
  <c r="AT14" i="16" s="1"/>
  <c r="AS12" i="16"/>
  <c r="AT12" i="16" s="1"/>
  <c r="U14" i="16"/>
  <c r="V14" i="16" s="1"/>
  <c r="V4" i="16"/>
  <c r="U15" i="16" s="1"/>
  <c r="Q13" i="16"/>
  <c r="R13" i="16" s="1"/>
  <c r="Q12" i="16"/>
  <c r="R12" i="16" s="1"/>
  <c r="Q14" i="16"/>
  <c r="R14" i="16" s="1"/>
  <c r="R3" i="16"/>
  <c r="U12" i="16"/>
  <c r="V12" i="16" s="1"/>
  <c r="AO12" i="16"/>
  <c r="AP12" i="16" s="1"/>
  <c r="AO14" i="16"/>
  <c r="AP14" i="16" s="1"/>
  <c r="AO13" i="16"/>
  <c r="AP13" i="16" s="1"/>
  <c r="AP3" i="16"/>
  <c r="AO15" i="16" s="1"/>
  <c r="AK13" i="16"/>
  <c r="AL13" i="16" s="1"/>
  <c r="AL3" i="16"/>
  <c r="AK15" i="16" s="1"/>
  <c r="AK12" i="16"/>
  <c r="AL12" i="16" s="1"/>
  <c r="AK14" i="16"/>
  <c r="AL14" i="16" s="1"/>
  <c r="AG15" i="16"/>
  <c r="AG12" i="16"/>
  <c r="AH12" i="16" s="1"/>
  <c r="AG13" i="16"/>
  <c r="AH13" i="16" s="1"/>
  <c r="AG14" i="16"/>
  <c r="AH14" i="16" s="1"/>
  <c r="AC14" i="16"/>
  <c r="AD14" i="16" s="1"/>
  <c r="AD3" i="16"/>
  <c r="AC15" i="16" s="1"/>
  <c r="AC12" i="16"/>
  <c r="AD12" i="16" s="1"/>
  <c r="AC13" i="16"/>
  <c r="AD13" i="16" s="1"/>
  <c r="Q57" i="8"/>
  <c r="P57" i="8"/>
  <c r="S57" i="8" s="1"/>
  <c r="Q56" i="8"/>
  <c r="R56" i="8"/>
  <c r="P55" i="8"/>
  <c r="S55" i="8" s="1"/>
  <c r="Q55" i="8"/>
  <c r="P54" i="8"/>
  <c r="S54" i="8" s="1"/>
  <c r="R54" i="8"/>
  <c r="R373" i="8"/>
  <c r="R371" i="8"/>
  <c r="P125" i="8"/>
  <c r="S381" i="8" s="1"/>
  <c r="Q124" i="8"/>
  <c r="R369" i="8"/>
  <c r="P117" i="8"/>
  <c r="R380" i="8"/>
  <c r="P60" i="8"/>
  <c r="Q116" i="8"/>
  <c r="R379" i="8"/>
  <c r="Q59" i="8"/>
  <c r="P61" i="8"/>
  <c r="R372" i="8"/>
  <c r="R368" i="8"/>
  <c r="R378" i="8"/>
  <c r="R375" i="8"/>
  <c r="Q119" i="8"/>
  <c r="R382" i="8"/>
  <c r="Q118" i="8"/>
  <c r="P119" i="8"/>
  <c r="S119" i="8" s="1"/>
  <c r="Q126" i="8"/>
  <c r="P120" i="8"/>
  <c r="S376" i="8" s="1"/>
  <c r="R383" i="8"/>
  <c r="R376" i="8"/>
  <c r="Q121" i="8"/>
  <c r="P122" i="8"/>
  <c r="S122" i="8" s="1"/>
  <c r="R384" i="8"/>
  <c r="Q129" i="8"/>
  <c r="P127" i="8"/>
  <c r="S383" i="8" s="1"/>
  <c r="R374" i="8"/>
  <c r="P128" i="8"/>
  <c r="S384" i="8" s="1"/>
  <c r="Q114" i="8"/>
  <c r="P115" i="8"/>
  <c r="R377" i="8"/>
  <c r="Q122" i="8"/>
  <c r="P123" i="8"/>
  <c r="R385" i="8"/>
  <c r="P114" i="8"/>
  <c r="S370" i="8" s="1"/>
  <c r="R366" i="8"/>
  <c r="R367" i="8"/>
  <c r="Q64" i="8"/>
  <c r="P65" i="8"/>
  <c r="P63" i="8"/>
  <c r="P64" i="8"/>
  <c r="P58" i="8"/>
  <c r="Q65" i="8"/>
  <c r="P62" i="8"/>
  <c r="S366" i="8" s="1"/>
  <c r="Q58" i="8"/>
  <c r="P53" i="8"/>
  <c r="Q52" i="8"/>
  <c r="Q53" i="8"/>
  <c r="P50" i="8"/>
  <c r="Q50" i="8"/>
  <c r="P51" i="8"/>
  <c r="Q310" i="8"/>
  <c r="Q306" i="8"/>
  <c r="Q313" i="8"/>
  <c r="P316" i="8"/>
  <c r="S316" i="8" s="1"/>
  <c r="P307" i="8"/>
  <c r="Q190" i="8"/>
  <c r="Q311" i="8"/>
  <c r="P321" i="8"/>
  <c r="P312" i="8"/>
  <c r="Q309" i="8"/>
  <c r="Q319" i="8"/>
  <c r="P308" i="8"/>
  <c r="Q244" i="8"/>
  <c r="Q182" i="8"/>
  <c r="P314" i="8"/>
  <c r="S314" i="8" s="1"/>
  <c r="Q179" i="8"/>
  <c r="Q187" i="8"/>
  <c r="Q376" i="8"/>
  <c r="P253" i="8"/>
  <c r="Q252" i="8"/>
  <c r="P373" i="8"/>
  <c r="P245" i="8"/>
  <c r="P318" i="8"/>
  <c r="S318" i="8" s="1"/>
  <c r="Q317" i="8"/>
  <c r="P246" i="8"/>
  <c r="P254" i="8"/>
  <c r="Q246" i="8"/>
  <c r="P247" i="8"/>
  <c r="Q254" i="8"/>
  <c r="P255" i="8"/>
  <c r="Q247" i="8"/>
  <c r="P248" i="8"/>
  <c r="Q255" i="8"/>
  <c r="P256" i="8"/>
  <c r="Q248" i="8"/>
  <c r="P249" i="8"/>
  <c r="Q256" i="8"/>
  <c r="P257" i="8"/>
  <c r="P242" i="8"/>
  <c r="Q249" i="8"/>
  <c r="P250" i="8"/>
  <c r="Q257" i="8"/>
  <c r="Q242" i="8"/>
  <c r="P243" i="8"/>
  <c r="Q250" i="8"/>
  <c r="P251" i="8"/>
  <c r="P370" i="8"/>
  <c r="Q370" i="8"/>
  <c r="P375" i="8"/>
  <c r="P372" i="8"/>
  <c r="S372" i="8" s="1"/>
  <c r="Q375" i="8"/>
  <c r="Q372" i="8"/>
  <c r="P377" i="8"/>
  <c r="S377" i="8" s="1"/>
  <c r="P374" i="8"/>
  <c r="Q377" i="8"/>
  <c r="P371" i="8"/>
  <c r="Q374" i="8"/>
  <c r="Q368" i="8"/>
  <c r="M12" i="16"/>
  <c r="N12" i="16" s="1"/>
  <c r="M14" i="16"/>
  <c r="N14" i="16" s="1"/>
  <c r="M13" i="16"/>
  <c r="N13" i="16" s="1"/>
  <c r="Y15" i="16"/>
  <c r="N3" i="16"/>
  <c r="M15" i="16" s="1"/>
  <c r="B13" i="16"/>
  <c r="Y13" i="16"/>
  <c r="Z13" i="16" s="1"/>
  <c r="Y12" i="16"/>
  <c r="Z12" i="16" s="1"/>
  <c r="Y14" i="16"/>
  <c r="Z14" i="16" s="1"/>
  <c r="F17" i="16"/>
  <c r="P193" i="8"/>
  <c r="S380" i="8" s="1"/>
  <c r="P185" i="8"/>
  <c r="P191" i="8"/>
  <c r="Q188" i="8"/>
  <c r="P369" i="8"/>
  <c r="Q191" i="8"/>
  <c r="P186" i="8"/>
  <c r="P188" i="8"/>
  <c r="Q185" i="8"/>
  <c r="P180" i="8"/>
  <c r="Q367" i="8"/>
  <c r="Q183" i="8"/>
  <c r="P178" i="8"/>
  <c r="P366" i="8"/>
  <c r="Q369" i="8"/>
  <c r="Q186" i="8"/>
  <c r="Q366" i="8"/>
  <c r="P184" i="8"/>
  <c r="Q181" i="8"/>
  <c r="P367" i="8"/>
  <c r="P183" i="8"/>
  <c r="P189" i="8"/>
  <c r="P181" i="8"/>
  <c r="P192" i="8"/>
  <c r="Q189" i="8"/>
  <c r="CR32" i="15"/>
  <c r="CN32" i="15"/>
  <c r="CJ32" i="15"/>
  <c r="CS18" i="15"/>
  <c r="CO18" i="15"/>
  <c r="CK18" i="15"/>
  <c r="CS17" i="15"/>
  <c r="CO17" i="15"/>
  <c r="CK17" i="15"/>
  <c r="CS16" i="15"/>
  <c r="CO16" i="15"/>
  <c r="CK16" i="15"/>
  <c r="CS15" i="15"/>
  <c r="CO15" i="15"/>
  <c r="CK15" i="15"/>
  <c r="CS14" i="15"/>
  <c r="CO14" i="15"/>
  <c r="CK14" i="15"/>
  <c r="CS13" i="15"/>
  <c r="CO13" i="15"/>
  <c r="CK13" i="15"/>
  <c r="CS12" i="15"/>
  <c r="CO12" i="15"/>
  <c r="CK12" i="15"/>
  <c r="CS11" i="15"/>
  <c r="CO11" i="15"/>
  <c r="CK11" i="15"/>
  <c r="CS10" i="15"/>
  <c r="CO10" i="15"/>
  <c r="CK10" i="15"/>
  <c r="CS9" i="15"/>
  <c r="CO9" i="15"/>
  <c r="CK9" i="15"/>
  <c r="CS8" i="15"/>
  <c r="CO8" i="15"/>
  <c r="CK8" i="15"/>
  <c r="CS7" i="15"/>
  <c r="CO7" i="15"/>
  <c r="CK7" i="15"/>
  <c r="CS6" i="15"/>
  <c r="CO6" i="15"/>
  <c r="CK6" i="15"/>
  <c r="CS5" i="15"/>
  <c r="CO5" i="15"/>
  <c r="CK5" i="15"/>
  <c r="CS4" i="15"/>
  <c r="CO4" i="15"/>
  <c r="CK4" i="15"/>
  <c r="CS3" i="15"/>
  <c r="CO3" i="15"/>
  <c r="CK3" i="15"/>
  <c r="CF32" i="15"/>
  <c r="CB32" i="15"/>
  <c r="BX32" i="15"/>
  <c r="CG18" i="15"/>
  <c r="CC18" i="15"/>
  <c r="BY18" i="15"/>
  <c r="CG17" i="15"/>
  <c r="CC17" i="15"/>
  <c r="BY17" i="15"/>
  <c r="CG16" i="15"/>
  <c r="CC16" i="15"/>
  <c r="BY16" i="15"/>
  <c r="CG15" i="15"/>
  <c r="CC15" i="15"/>
  <c r="BY15" i="15"/>
  <c r="CG14" i="15"/>
  <c r="CC14" i="15"/>
  <c r="BY14" i="15"/>
  <c r="CG13" i="15"/>
  <c r="CC13" i="15"/>
  <c r="BY13" i="15"/>
  <c r="CG12" i="15"/>
  <c r="CC12" i="15"/>
  <c r="BY12" i="15"/>
  <c r="CG11" i="15"/>
  <c r="CC11" i="15"/>
  <c r="BY11" i="15"/>
  <c r="CG10" i="15"/>
  <c r="CC10" i="15"/>
  <c r="BY10" i="15"/>
  <c r="CG9" i="15"/>
  <c r="CC9" i="15"/>
  <c r="BY9" i="15"/>
  <c r="CG8" i="15"/>
  <c r="CC8" i="15"/>
  <c r="BY8" i="15"/>
  <c r="CG7" i="15"/>
  <c r="CC7" i="15"/>
  <c r="BY7" i="15"/>
  <c r="CG6" i="15"/>
  <c r="CC6" i="15"/>
  <c r="BY6" i="15"/>
  <c r="CG5" i="15"/>
  <c r="CC5" i="15"/>
  <c r="BY5" i="15"/>
  <c r="CG4" i="15"/>
  <c r="CC4" i="15"/>
  <c r="BY4" i="15"/>
  <c r="CG3" i="15"/>
  <c r="CC3" i="15"/>
  <c r="BY3" i="15"/>
  <c r="BZ1" i="15"/>
  <c r="CD1" i="15" s="1"/>
  <c r="CH1" i="15" s="1"/>
  <c r="CL1" i="15" s="1"/>
  <c r="CP1" i="15" s="1"/>
  <c r="CT1" i="15" s="1"/>
  <c r="BT32" i="15"/>
  <c r="BP32" i="15"/>
  <c r="BL32" i="15"/>
  <c r="BU18" i="15"/>
  <c r="BQ18" i="15"/>
  <c r="BM18" i="15"/>
  <c r="BU17" i="15"/>
  <c r="BQ17" i="15"/>
  <c r="BM17" i="15"/>
  <c r="BU16" i="15"/>
  <c r="BQ16" i="15"/>
  <c r="BM16" i="15"/>
  <c r="BU15" i="15"/>
  <c r="BQ15" i="15"/>
  <c r="BM15" i="15"/>
  <c r="BU14" i="15"/>
  <c r="BQ14" i="15"/>
  <c r="BM14" i="15"/>
  <c r="BU13" i="15"/>
  <c r="BQ13" i="15"/>
  <c r="BM13" i="15"/>
  <c r="BU12" i="15"/>
  <c r="BQ12" i="15"/>
  <c r="BM12" i="15"/>
  <c r="BU11" i="15"/>
  <c r="BQ11" i="15"/>
  <c r="BM11" i="15"/>
  <c r="BU10" i="15"/>
  <c r="BQ10" i="15"/>
  <c r="BM10" i="15"/>
  <c r="BU9" i="15"/>
  <c r="BQ9" i="15"/>
  <c r="BM9" i="15"/>
  <c r="BU8" i="15"/>
  <c r="BQ8" i="15"/>
  <c r="BM8" i="15"/>
  <c r="BU7" i="15"/>
  <c r="BQ7" i="15"/>
  <c r="BM7" i="15"/>
  <c r="BU6" i="15"/>
  <c r="BQ6" i="15"/>
  <c r="BM6" i="15"/>
  <c r="BU5" i="15"/>
  <c r="BQ5" i="15"/>
  <c r="BM5" i="15"/>
  <c r="BU4" i="15"/>
  <c r="BQ4" i="15"/>
  <c r="BQ20" i="15" s="1"/>
  <c r="BR20" i="15" s="1"/>
  <c r="BM4" i="15"/>
  <c r="BU3" i="15"/>
  <c r="BU20" i="15" s="1"/>
  <c r="BV20" i="15" s="1"/>
  <c r="BQ3" i="15"/>
  <c r="BM3" i="15"/>
  <c r="BN1" i="15"/>
  <c r="BR1" i="15" s="1"/>
  <c r="BV1" i="15" s="1"/>
  <c r="BH32" i="15"/>
  <c r="BD32" i="15"/>
  <c r="AZ32" i="15"/>
  <c r="BI18" i="15"/>
  <c r="BE18" i="15"/>
  <c r="BA18" i="15"/>
  <c r="BI17" i="15"/>
  <c r="BE17" i="15"/>
  <c r="BA17" i="15"/>
  <c r="BI16" i="15"/>
  <c r="BE16" i="15"/>
  <c r="BA16" i="15"/>
  <c r="BI15" i="15"/>
  <c r="BE15" i="15"/>
  <c r="BA15" i="15"/>
  <c r="BI14" i="15"/>
  <c r="BE14" i="15"/>
  <c r="BA14" i="15"/>
  <c r="BI13" i="15"/>
  <c r="BE13" i="15"/>
  <c r="BA13" i="15"/>
  <c r="BI12" i="15"/>
  <c r="BE12" i="15"/>
  <c r="BA12" i="15"/>
  <c r="BI11" i="15"/>
  <c r="BE11" i="15"/>
  <c r="BA11" i="15"/>
  <c r="BI10" i="15"/>
  <c r="BE10" i="15"/>
  <c r="BA10" i="15"/>
  <c r="BI9" i="15"/>
  <c r="BE9" i="15"/>
  <c r="BA9" i="15"/>
  <c r="BI8" i="15"/>
  <c r="BE8" i="15"/>
  <c r="BA8" i="15"/>
  <c r="BI7" i="15"/>
  <c r="BE7" i="15"/>
  <c r="BA7" i="15"/>
  <c r="BI6" i="15"/>
  <c r="BE6" i="15"/>
  <c r="BA6" i="15"/>
  <c r="BI5" i="15"/>
  <c r="BE5" i="15"/>
  <c r="BA5" i="15"/>
  <c r="BI4" i="15"/>
  <c r="BE4" i="15"/>
  <c r="BA4" i="15"/>
  <c r="BI3" i="15"/>
  <c r="BI20" i="15" s="1"/>
  <c r="BJ20" i="15" s="1"/>
  <c r="BE3" i="15"/>
  <c r="BA3" i="15"/>
  <c r="BA22" i="15" s="1"/>
  <c r="BB22" i="15" s="1"/>
  <c r="BB1" i="15"/>
  <c r="BF1" i="15" s="1"/>
  <c r="BJ1" i="15" s="1"/>
  <c r="AV32" i="15"/>
  <c r="AW18" i="15"/>
  <c r="AW17" i="15"/>
  <c r="AW16" i="15"/>
  <c r="AW15" i="15"/>
  <c r="AW14" i="15"/>
  <c r="AW13" i="15"/>
  <c r="AW12" i="15"/>
  <c r="AW11" i="15"/>
  <c r="AW10" i="15"/>
  <c r="AW9" i="15"/>
  <c r="AW8" i="15"/>
  <c r="AW7" i="15"/>
  <c r="AW6" i="15"/>
  <c r="AW5" i="15"/>
  <c r="AW4" i="15"/>
  <c r="AW3" i="15"/>
  <c r="AX1" i="15"/>
  <c r="AR32" i="15"/>
  <c r="AS18" i="15"/>
  <c r="AS17" i="15"/>
  <c r="AS16" i="15"/>
  <c r="AS15" i="15"/>
  <c r="AS14" i="15"/>
  <c r="AS13" i="15"/>
  <c r="AS12" i="15"/>
  <c r="AS11" i="15"/>
  <c r="AS10" i="15"/>
  <c r="AS9" i="15"/>
  <c r="AS8" i="15"/>
  <c r="AS7" i="15"/>
  <c r="AS6" i="15"/>
  <c r="AS5" i="15"/>
  <c r="AS4" i="15"/>
  <c r="AS3" i="15"/>
  <c r="AT1" i="15"/>
  <c r="AN32" i="15"/>
  <c r="AO18" i="15"/>
  <c r="AO17" i="15"/>
  <c r="AO16" i="15"/>
  <c r="AO15" i="15"/>
  <c r="AO14" i="15"/>
  <c r="AO13" i="15"/>
  <c r="AO12" i="15"/>
  <c r="AO11" i="15"/>
  <c r="AO10" i="15"/>
  <c r="AO9" i="15"/>
  <c r="AO8" i="15"/>
  <c r="AO7" i="15"/>
  <c r="AO6" i="15"/>
  <c r="AO5" i="15"/>
  <c r="AO20" i="15" s="1"/>
  <c r="AP20" i="15" s="1"/>
  <c r="AO4" i="15"/>
  <c r="AO3" i="15"/>
  <c r="AO22" i="15" s="1"/>
  <c r="AP22" i="15" s="1"/>
  <c r="AP1" i="15"/>
  <c r="AJ32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22" i="15" s="1"/>
  <c r="AL22" i="15" s="1"/>
  <c r="AL1" i="15"/>
  <c r="AF32" i="15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G22" i="15" s="1"/>
  <c r="AH22" i="15" s="1"/>
  <c r="AH1" i="15"/>
  <c r="AB32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AC22" i="15" s="1"/>
  <c r="AD22" i="15" s="1"/>
  <c r="AD1" i="15"/>
  <c r="X32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1" i="15" s="1"/>
  <c r="Z21" i="15" s="1"/>
  <c r="Z1" i="15"/>
  <c r="BE15" i="16" l="1"/>
  <c r="S374" i="8"/>
  <c r="BA15" i="16"/>
  <c r="Q15" i="16"/>
  <c r="AS15" i="16"/>
  <c r="S382" i="8"/>
  <c r="S321" i="8"/>
  <c r="BI15" i="16"/>
  <c r="S367" i="8"/>
  <c r="S373" i="8"/>
  <c r="S371" i="8"/>
  <c r="S368" i="8"/>
  <c r="S379" i="8"/>
  <c r="S375" i="8"/>
  <c r="S369" i="8"/>
  <c r="S378" i="8"/>
  <c r="B15" i="16"/>
  <c r="CS20" i="15"/>
  <c r="CT20" i="15" s="1"/>
  <c r="CO21" i="15"/>
  <c r="CP21" i="15" s="1"/>
  <c r="CO20" i="15"/>
  <c r="CP20" i="15" s="1"/>
  <c r="CK22" i="15"/>
  <c r="CL22" i="15" s="1"/>
  <c r="CK21" i="15"/>
  <c r="CL21" i="15" s="1"/>
  <c r="CO22" i="15"/>
  <c r="CP22" i="15" s="1"/>
  <c r="CK20" i="15"/>
  <c r="CL20" i="15" s="1"/>
  <c r="CS22" i="15"/>
  <c r="CT22" i="15" s="1"/>
  <c r="CG20" i="15"/>
  <c r="CH20" i="15" s="1"/>
  <c r="CS21" i="15"/>
  <c r="CT21" i="15" s="1"/>
  <c r="CC20" i="15"/>
  <c r="CD20" i="15" s="1"/>
  <c r="BY22" i="15"/>
  <c r="BZ22" i="15" s="1"/>
  <c r="BY21" i="15"/>
  <c r="BZ21" i="15" s="1"/>
  <c r="CC22" i="15"/>
  <c r="CD22" i="15" s="1"/>
  <c r="BY20" i="15"/>
  <c r="BZ20" i="15" s="1"/>
  <c r="CC21" i="15"/>
  <c r="CD21" i="15" s="1"/>
  <c r="CG22" i="15"/>
  <c r="CH22" i="15" s="1"/>
  <c r="CG21" i="15"/>
  <c r="CH21" i="15" s="1"/>
  <c r="BM22" i="15"/>
  <c r="BN22" i="15" s="1"/>
  <c r="BM21" i="15"/>
  <c r="BN21" i="15" s="1"/>
  <c r="BQ22" i="15"/>
  <c r="BR22" i="15" s="1"/>
  <c r="BM20" i="15"/>
  <c r="BN20" i="15" s="1"/>
  <c r="BQ21" i="15"/>
  <c r="BR21" i="15" s="1"/>
  <c r="BU22" i="15"/>
  <c r="BV22" i="15" s="1"/>
  <c r="BU21" i="15"/>
  <c r="BV21" i="15" s="1"/>
  <c r="BE20" i="15"/>
  <c r="BF20" i="15" s="1"/>
  <c r="BE22" i="15"/>
  <c r="BF22" i="15" s="1"/>
  <c r="BE21" i="15"/>
  <c r="BF21" i="15" s="1"/>
  <c r="BA21" i="15"/>
  <c r="BB21" i="15" s="1"/>
  <c r="BI22" i="15"/>
  <c r="BJ22" i="15" s="1"/>
  <c r="BI21" i="15"/>
  <c r="BJ21" i="15" s="1"/>
  <c r="BA20" i="15"/>
  <c r="BB20" i="15" s="1"/>
  <c r="AW21" i="15"/>
  <c r="AX21" i="15" s="1"/>
  <c r="AW20" i="15"/>
  <c r="AX20" i="15" s="1"/>
  <c r="AW22" i="15"/>
  <c r="AX22" i="15" s="1"/>
  <c r="AS22" i="15"/>
  <c r="AT22" i="15" s="1"/>
  <c r="AS20" i="15"/>
  <c r="AT20" i="15" s="1"/>
  <c r="AS21" i="15"/>
  <c r="AT21" i="15" s="1"/>
  <c r="AO21" i="15"/>
  <c r="AP21" i="15" s="1"/>
  <c r="AK20" i="15"/>
  <c r="AL20" i="15" s="1"/>
  <c r="AK21" i="15"/>
  <c r="AL21" i="15" s="1"/>
  <c r="AG20" i="15"/>
  <c r="AH20" i="15" s="1"/>
  <c r="AG21" i="15"/>
  <c r="AH21" i="15" s="1"/>
  <c r="AC21" i="15"/>
  <c r="AD21" i="15" s="1"/>
  <c r="AC20" i="15"/>
  <c r="AD20" i="15" s="1"/>
  <c r="Y22" i="15"/>
  <c r="Z22" i="15" s="1"/>
  <c r="Y20" i="15"/>
  <c r="Z20" i="15" s="1"/>
  <c r="R1" i="15"/>
  <c r="V1" i="15" s="1"/>
  <c r="T32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1" i="15" l="1"/>
  <c r="U20" i="15"/>
  <c r="U22" i="15"/>
  <c r="P32" i="15" l="1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0" i="15" l="1"/>
  <c r="Q21" i="15"/>
  <c r="Q22" i="15"/>
  <c r="CP32" i="14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E22" i="14" l="1"/>
  <c r="CF22" i="14" s="1"/>
  <c r="CI22" i="14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L32" i="15"/>
  <c r="BK22" i="14" l="1"/>
  <c r="BL22" i="14" s="1"/>
  <c r="F25" i="15"/>
  <c r="BO20" i="14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3"/>
  <c r="R1" i="13"/>
  <c r="V1" i="13" s="1"/>
  <c r="Z1" i="13" s="1"/>
  <c r="AD1" i="13" s="1"/>
  <c r="AH1" i="13" s="1"/>
  <c r="AL1" i="13" s="1"/>
  <c r="O365" i="8"/>
  <c r="R365" i="8" s="1"/>
  <c r="O364" i="8"/>
  <c r="R364" i="8" s="1"/>
  <c r="O363" i="8"/>
  <c r="R363" i="8" s="1"/>
  <c r="O362" i="8"/>
  <c r="R362" i="8" s="1"/>
  <c r="O361" i="8"/>
  <c r="R361" i="8" s="1"/>
  <c r="O360" i="8"/>
  <c r="R360" i="8" s="1"/>
  <c r="O359" i="8"/>
  <c r="R359" i="8" s="1"/>
  <c r="O358" i="8"/>
  <c r="R358" i="8" s="1"/>
  <c r="O357" i="8"/>
  <c r="R357" i="8" s="1"/>
  <c r="O356" i="8"/>
  <c r="R356" i="8" s="1"/>
  <c r="O355" i="8"/>
  <c r="R355" i="8" s="1"/>
  <c r="O354" i="8"/>
  <c r="R354" i="8" s="1"/>
  <c r="O353" i="8"/>
  <c r="R353" i="8" s="1"/>
  <c r="O352" i="8"/>
  <c r="O351" i="8"/>
  <c r="R351" i="8" s="1"/>
  <c r="O350" i="8"/>
  <c r="R350" i="8" s="1"/>
  <c r="O349" i="8"/>
  <c r="R349" i="8" s="1"/>
  <c r="O348" i="8"/>
  <c r="R348" i="8" s="1"/>
  <c r="O347" i="8"/>
  <c r="O346" i="8"/>
  <c r="R346" i="8" s="1"/>
  <c r="O345" i="8"/>
  <c r="R345" i="8" s="1"/>
  <c r="O344" i="8"/>
  <c r="R344" i="8" s="1"/>
  <c r="O343" i="8"/>
  <c r="R343" i="8" s="1"/>
  <c r="O342" i="8"/>
  <c r="R342" i="8" s="1"/>
  <c r="O341" i="8"/>
  <c r="R341" i="8" s="1"/>
  <c r="O340" i="8"/>
  <c r="R340" i="8" s="1"/>
  <c r="O339" i="8"/>
  <c r="R339" i="8" s="1"/>
  <c r="O338" i="8"/>
  <c r="R338" i="8" s="1"/>
  <c r="O337" i="8"/>
  <c r="R337" i="8" s="1"/>
  <c r="O336" i="8"/>
  <c r="R336" i="8" s="1"/>
  <c r="O335" i="8"/>
  <c r="R335" i="8" s="1"/>
  <c r="O334" i="8"/>
  <c r="R334" i="8" s="1"/>
  <c r="O333" i="8"/>
  <c r="O332" i="8"/>
  <c r="O331" i="8"/>
  <c r="O330" i="8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P352" i="8" l="1"/>
  <c r="S352" i="8" s="1"/>
  <c r="R352" i="8"/>
  <c r="Q347" i="8"/>
  <c r="R347" i="8"/>
  <c r="R330" i="8"/>
  <c r="R311" i="8"/>
  <c r="P344" i="8"/>
  <c r="S344" i="8" s="1"/>
  <c r="R312" i="8"/>
  <c r="R313" i="8"/>
  <c r="Q355" i="8"/>
  <c r="Q363" i="8"/>
  <c r="R331" i="8"/>
  <c r="P360" i="8"/>
  <c r="S360" i="8" s="1"/>
  <c r="R306" i="8"/>
  <c r="Q331" i="8"/>
  <c r="Q339" i="8"/>
  <c r="R307" i="8"/>
  <c r="R308" i="8"/>
  <c r="R332" i="8"/>
  <c r="R310" i="8"/>
  <c r="P336" i="8"/>
  <c r="S336" i="8" s="1"/>
  <c r="R309" i="8"/>
  <c r="Q357" i="8"/>
  <c r="R333" i="8"/>
  <c r="B21" i="15"/>
  <c r="P349" i="8"/>
  <c r="S349" i="8" s="1"/>
  <c r="P365" i="8"/>
  <c r="S365" i="8" s="1"/>
  <c r="P341" i="8"/>
  <c r="S341" i="8" s="1"/>
  <c r="Q360" i="8"/>
  <c r="Q349" i="8"/>
  <c r="Q365" i="8"/>
  <c r="Q341" i="8"/>
  <c r="Q352" i="8"/>
  <c r="P357" i="8"/>
  <c r="S357" i="8" s="1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Q34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333" i="8"/>
  <c r="Q333" i="8"/>
  <c r="Q336" i="8"/>
  <c r="P330" i="8"/>
  <c r="P338" i="8"/>
  <c r="S338" i="8" s="1"/>
  <c r="P346" i="8"/>
  <c r="S346" i="8" s="1"/>
  <c r="P354" i="8"/>
  <c r="S354" i="8" s="1"/>
  <c r="P362" i="8"/>
  <c r="S362" i="8" s="1"/>
  <c r="Q330" i="8"/>
  <c r="P335" i="8"/>
  <c r="S335" i="8" s="1"/>
  <c r="Q338" i="8"/>
  <c r="P343" i="8"/>
  <c r="S343" i="8" s="1"/>
  <c r="Q346" i="8"/>
  <c r="P351" i="8"/>
  <c r="S351" i="8" s="1"/>
  <c r="Q354" i="8"/>
  <c r="P359" i="8"/>
  <c r="S359" i="8" s="1"/>
  <c r="Q362" i="8"/>
  <c r="P332" i="8"/>
  <c r="Q335" i="8"/>
  <c r="P340" i="8"/>
  <c r="S340" i="8" s="1"/>
  <c r="Q343" i="8"/>
  <c r="P348" i="8"/>
  <c r="S348" i="8" s="1"/>
  <c r="Q351" i="8"/>
  <c r="P356" i="8"/>
  <c r="S356" i="8" s="1"/>
  <c r="Q359" i="8"/>
  <c r="P364" i="8"/>
  <c r="S364" i="8" s="1"/>
  <c r="Q332" i="8"/>
  <c r="P337" i="8"/>
  <c r="S337" i="8" s="1"/>
  <c r="Q340" i="8"/>
  <c r="P345" i="8"/>
  <c r="S345" i="8" s="1"/>
  <c r="Q348" i="8"/>
  <c r="P353" i="8"/>
  <c r="S353" i="8" s="1"/>
  <c r="Q356" i="8"/>
  <c r="P361" i="8"/>
  <c r="S361" i="8" s="1"/>
  <c r="Q364" i="8"/>
  <c r="P334" i="8"/>
  <c r="S334" i="8" s="1"/>
  <c r="Q337" i="8"/>
  <c r="P342" i="8"/>
  <c r="S342" i="8" s="1"/>
  <c r="Q345" i="8"/>
  <c r="P350" i="8"/>
  <c r="S350" i="8" s="1"/>
  <c r="Q353" i="8"/>
  <c r="P358" i="8"/>
  <c r="S358" i="8" s="1"/>
  <c r="Q361" i="8"/>
  <c r="P331" i="8"/>
  <c r="Q334" i="8"/>
  <c r="P339" i="8"/>
  <c r="S339" i="8" s="1"/>
  <c r="Q342" i="8"/>
  <c r="P347" i="8"/>
  <c r="S347" i="8" s="1"/>
  <c r="Q350" i="8"/>
  <c r="P355" i="8"/>
  <c r="S355" i="8" s="1"/>
  <c r="Q358" i="8"/>
  <c r="P363" i="8"/>
  <c r="S363" i="8" s="1"/>
  <c r="S332" i="8" l="1"/>
  <c r="S330" i="8"/>
  <c r="S333" i="8"/>
  <c r="S307" i="8"/>
  <c r="S310" i="8"/>
  <c r="S313" i="8"/>
  <c r="S312" i="8"/>
  <c r="S309" i="8"/>
  <c r="S306" i="8"/>
  <c r="S331" i="8"/>
  <c r="S308" i="8"/>
  <c r="S311" i="8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22" i="13" l="1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L154" i="8"/>
  <c r="N154" i="8"/>
  <c r="L151" i="8"/>
  <c r="N151" i="8"/>
  <c r="L145" i="8"/>
  <c r="N145" i="8"/>
  <c r="L144" i="8"/>
  <c r="N144" i="8"/>
  <c r="L162" i="8"/>
  <c r="N162" i="8"/>
  <c r="N369" i="8"/>
  <c r="M369" i="8"/>
  <c r="L369" i="8"/>
  <c r="K369" i="8"/>
  <c r="N368" i="8"/>
  <c r="M368" i="8"/>
  <c r="L368" i="8"/>
  <c r="K368" i="8"/>
  <c r="N367" i="8"/>
  <c r="M367" i="8"/>
  <c r="L367" i="8"/>
  <c r="K367" i="8"/>
  <c r="N366" i="8"/>
  <c r="M366" i="8"/>
  <c r="L366" i="8"/>
  <c r="K366" i="8"/>
  <c r="N365" i="8"/>
  <c r="M365" i="8"/>
  <c r="L365" i="8"/>
  <c r="K365" i="8"/>
  <c r="N364" i="8"/>
  <c r="M364" i="8"/>
  <c r="L364" i="8"/>
  <c r="K364" i="8"/>
  <c r="N363" i="8"/>
  <c r="M363" i="8"/>
  <c r="L363" i="8"/>
  <c r="K363" i="8"/>
  <c r="N362" i="8"/>
  <c r="M362" i="8"/>
  <c r="L362" i="8"/>
  <c r="K362" i="8"/>
  <c r="N361" i="8"/>
  <c r="M361" i="8"/>
  <c r="L361" i="8"/>
  <c r="K361" i="8"/>
  <c r="N360" i="8"/>
  <c r="M360" i="8"/>
  <c r="L360" i="8"/>
  <c r="K360" i="8"/>
  <c r="N359" i="8"/>
  <c r="M359" i="8"/>
  <c r="L359" i="8"/>
  <c r="K359" i="8"/>
  <c r="N358" i="8"/>
  <c r="M358" i="8"/>
  <c r="L358" i="8"/>
  <c r="K358" i="8"/>
  <c r="N357" i="8"/>
  <c r="M357" i="8"/>
  <c r="L357" i="8"/>
  <c r="K357" i="8"/>
  <c r="N356" i="8"/>
  <c r="M356" i="8"/>
  <c r="L356" i="8"/>
  <c r="K356" i="8"/>
  <c r="N355" i="8"/>
  <c r="M355" i="8"/>
  <c r="L355" i="8"/>
  <c r="K355" i="8"/>
  <c r="N354" i="8"/>
  <c r="M354" i="8"/>
  <c r="L354" i="8"/>
  <c r="K354" i="8"/>
  <c r="N353" i="8"/>
  <c r="M353" i="8"/>
  <c r="L353" i="8"/>
  <c r="K353" i="8"/>
  <c r="N352" i="8"/>
  <c r="M352" i="8"/>
  <c r="L352" i="8"/>
  <c r="K352" i="8"/>
  <c r="N351" i="8"/>
  <c r="M351" i="8"/>
  <c r="L351" i="8"/>
  <c r="K351" i="8"/>
  <c r="N350" i="8"/>
  <c r="M350" i="8"/>
  <c r="L350" i="8"/>
  <c r="K350" i="8"/>
  <c r="N349" i="8"/>
  <c r="M349" i="8"/>
  <c r="L349" i="8"/>
  <c r="K349" i="8"/>
  <c r="N348" i="8"/>
  <c r="M348" i="8"/>
  <c r="L348" i="8"/>
  <c r="K348" i="8"/>
  <c r="N347" i="8"/>
  <c r="M347" i="8"/>
  <c r="L347" i="8"/>
  <c r="K347" i="8"/>
  <c r="N346" i="8"/>
  <c r="M346" i="8"/>
  <c r="L346" i="8"/>
  <c r="K346" i="8"/>
  <c r="N345" i="8"/>
  <c r="M345" i="8"/>
  <c r="L345" i="8"/>
  <c r="K345" i="8"/>
  <c r="N344" i="8"/>
  <c r="M344" i="8"/>
  <c r="L344" i="8"/>
  <c r="K344" i="8"/>
  <c r="N343" i="8"/>
  <c r="M343" i="8"/>
  <c r="L343" i="8"/>
  <c r="K343" i="8"/>
  <c r="N342" i="8"/>
  <c r="M342" i="8"/>
  <c r="L342" i="8"/>
  <c r="K342" i="8"/>
  <c r="N341" i="8"/>
  <c r="M341" i="8"/>
  <c r="L341" i="8"/>
  <c r="K341" i="8"/>
  <c r="N340" i="8"/>
  <c r="M340" i="8"/>
  <c r="L340" i="8"/>
  <c r="K340" i="8"/>
  <c r="N339" i="8"/>
  <c r="M339" i="8"/>
  <c r="L339" i="8"/>
  <c r="K339" i="8"/>
  <c r="N338" i="8"/>
  <c r="M338" i="8"/>
  <c r="L338" i="8"/>
  <c r="K338" i="8"/>
  <c r="N337" i="8"/>
  <c r="M337" i="8"/>
  <c r="L337" i="8"/>
  <c r="K337" i="8"/>
  <c r="N336" i="8"/>
  <c r="M336" i="8"/>
  <c r="L336" i="8"/>
  <c r="K336" i="8"/>
  <c r="N335" i="8"/>
  <c r="M335" i="8"/>
  <c r="L335" i="8"/>
  <c r="K335" i="8"/>
  <c r="N334" i="8"/>
  <c r="M334" i="8"/>
  <c r="L334" i="8"/>
  <c r="K334" i="8"/>
  <c r="N333" i="8"/>
  <c r="M333" i="8"/>
  <c r="L333" i="8"/>
  <c r="K333" i="8"/>
  <c r="N332" i="8"/>
  <c r="M332" i="8"/>
  <c r="L332" i="8"/>
  <c r="K332" i="8"/>
  <c r="N331" i="8"/>
  <c r="M331" i="8"/>
  <c r="L331" i="8"/>
  <c r="K331" i="8"/>
  <c r="N330" i="8"/>
  <c r="M330" i="8"/>
  <c r="L330" i="8"/>
  <c r="K330" i="8"/>
  <c r="N329" i="8"/>
  <c r="M329" i="8"/>
  <c r="L329" i="8"/>
  <c r="K329" i="8"/>
  <c r="N328" i="8"/>
  <c r="M328" i="8"/>
  <c r="L328" i="8"/>
  <c r="K328" i="8"/>
  <c r="N327" i="8"/>
  <c r="M327" i="8"/>
  <c r="L327" i="8"/>
  <c r="K327" i="8"/>
  <c r="N326" i="8"/>
  <c r="M326" i="8"/>
  <c r="L326" i="8"/>
  <c r="K326" i="8"/>
  <c r="N325" i="8"/>
  <c r="M325" i="8"/>
  <c r="L325" i="8"/>
  <c r="K325" i="8"/>
  <c r="N324" i="8"/>
  <c r="M324" i="8"/>
  <c r="L324" i="8"/>
  <c r="K324" i="8"/>
  <c r="N323" i="8"/>
  <c r="M323" i="8"/>
  <c r="L323" i="8"/>
  <c r="K323" i="8"/>
  <c r="N322" i="8"/>
  <c r="M322" i="8"/>
  <c r="L322" i="8"/>
  <c r="K322" i="8"/>
  <c r="N305" i="8"/>
  <c r="M305" i="8"/>
  <c r="L305" i="8"/>
  <c r="K305" i="8"/>
  <c r="N304" i="8"/>
  <c r="M304" i="8"/>
  <c r="L304" i="8"/>
  <c r="K304" i="8"/>
  <c r="N303" i="8"/>
  <c r="M303" i="8"/>
  <c r="L303" i="8"/>
  <c r="K303" i="8"/>
  <c r="N302" i="8"/>
  <c r="M302" i="8"/>
  <c r="L302" i="8"/>
  <c r="K302" i="8"/>
  <c r="N301" i="8"/>
  <c r="M301" i="8"/>
  <c r="L301" i="8"/>
  <c r="K301" i="8"/>
  <c r="N300" i="8"/>
  <c r="M300" i="8"/>
  <c r="L300" i="8"/>
  <c r="K300" i="8"/>
  <c r="N299" i="8"/>
  <c r="M299" i="8"/>
  <c r="L299" i="8"/>
  <c r="K299" i="8"/>
  <c r="N298" i="8"/>
  <c r="M298" i="8"/>
  <c r="L298" i="8"/>
  <c r="K298" i="8"/>
  <c r="N297" i="8"/>
  <c r="M297" i="8"/>
  <c r="L297" i="8"/>
  <c r="K297" i="8"/>
  <c r="N296" i="8"/>
  <c r="M296" i="8"/>
  <c r="L296" i="8"/>
  <c r="K296" i="8"/>
  <c r="N295" i="8"/>
  <c r="M295" i="8"/>
  <c r="L295" i="8"/>
  <c r="K295" i="8"/>
  <c r="N294" i="8"/>
  <c r="M294" i="8"/>
  <c r="L294" i="8"/>
  <c r="K294" i="8"/>
  <c r="N293" i="8"/>
  <c r="M293" i="8"/>
  <c r="L293" i="8"/>
  <c r="K293" i="8"/>
  <c r="N292" i="8"/>
  <c r="M292" i="8"/>
  <c r="L292" i="8"/>
  <c r="K292" i="8"/>
  <c r="N291" i="8"/>
  <c r="M291" i="8"/>
  <c r="L291" i="8"/>
  <c r="K291" i="8"/>
  <c r="N290" i="8"/>
  <c r="M290" i="8"/>
  <c r="L290" i="8"/>
  <c r="K290" i="8"/>
  <c r="N277" i="8"/>
  <c r="M277" i="8"/>
  <c r="L277" i="8"/>
  <c r="K277" i="8"/>
  <c r="N289" i="8"/>
  <c r="M289" i="8"/>
  <c r="L289" i="8"/>
  <c r="K289" i="8"/>
  <c r="N284" i="8"/>
  <c r="M284" i="8"/>
  <c r="L284" i="8"/>
  <c r="K284" i="8"/>
  <c r="N288" i="8"/>
  <c r="M288" i="8"/>
  <c r="L288" i="8"/>
  <c r="K288" i="8"/>
  <c r="N276" i="8"/>
  <c r="M276" i="8"/>
  <c r="L276" i="8"/>
  <c r="K276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7" i="8"/>
  <c r="M287" i="8"/>
  <c r="L287" i="8"/>
  <c r="K287" i="8"/>
  <c r="N275" i="8"/>
  <c r="M275" i="8"/>
  <c r="L275" i="8"/>
  <c r="K275" i="8"/>
  <c r="N286" i="8"/>
  <c r="M286" i="8"/>
  <c r="L286" i="8"/>
  <c r="K286" i="8"/>
  <c r="N280" i="8"/>
  <c r="M280" i="8"/>
  <c r="L280" i="8"/>
  <c r="K280" i="8"/>
  <c r="N279" i="8"/>
  <c r="M279" i="8"/>
  <c r="L279" i="8"/>
  <c r="K279" i="8"/>
  <c r="N285" i="8"/>
  <c r="M285" i="8"/>
  <c r="L285" i="8"/>
  <c r="K285" i="8"/>
  <c r="N278" i="8"/>
  <c r="M278" i="8"/>
  <c r="L278" i="8"/>
  <c r="K278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25" i="8"/>
  <c r="M225" i="8"/>
  <c r="L225" i="8"/>
  <c r="K225" i="8"/>
  <c r="N224" i="8"/>
  <c r="M224" i="8"/>
  <c r="L224" i="8"/>
  <c r="K224" i="8"/>
  <c r="N223" i="8"/>
  <c r="M223" i="8"/>
  <c r="L223" i="8"/>
  <c r="K223" i="8"/>
  <c r="N222" i="8"/>
  <c r="M222" i="8"/>
  <c r="L222" i="8"/>
  <c r="K222" i="8"/>
  <c r="N221" i="8"/>
  <c r="M221" i="8"/>
  <c r="L221" i="8"/>
  <c r="K221" i="8"/>
  <c r="N220" i="8"/>
  <c r="M220" i="8"/>
  <c r="L220" i="8"/>
  <c r="K220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16" i="8"/>
  <c r="M216" i="8"/>
  <c r="L216" i="8"/>
  <c r="K216" i="8"/>
  <c r="N215" i="8"/>
  <c r="M215" i="8"/>
  <c r="L215" i="8"/>
  <c r="K215" i="8"/>
  <c r="N214" i="8"/>
  <c r="M214" i="8"/>
  <c r="L214" i="8"/>
  <c r="K214" i="8"/>
  <c r="N213" i="8"/>
  <c r="M213" i="8"/>
  <c r="L213" i="8"/>
  <c r="K213" i="8"/>
  <c r="N212" i="8"/>
  <c r="M212" i="8"/>
  <c r="L212" i="8"/>
  <c r="K212" i="8"/>
  <c r="N211" i="8"/>
  <c r="M211" i="8"/>
  <c r="L211" i="8"/>
  <c r="K211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M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M154" i="8"/>
  <c r="K154" i="8"/>
  <c r="N153" i="8"/>
  <c r="M153" i="8"/>
  <c r="L153" i="8"/>
  <c r="K153" i="8"/>
  <c r="N152" i="8"/>
  <c r="M152" i="8"/>
  <c r="L152" i="8"/>
  <c r="K152" i="8"/>
  <c r="M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M145" i="8"/>
  <c r="K145" i="8"/>
  <c r="M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N130" i="8"/>
  <c r="M130" i="8"/>
  <c r="L130" i="8"/>
  <c r="K130" i="8"/>
  <c r="N113" i="8"/>
  <c r="M113" i="8"/>
  <c r="L113" i="8"/>
  <c r="K113" i="8"/>
  <c r="N112" i="8"/>
  <c r="M112" i="8"/>
  <c r="L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B37" i="16" l="1" a="1"/>
  <c r="B37" i="16" s="1"/>
  <c r="F27" i="16" a="1"/>
  <c r="F27" i="16" s="1"/>
  <c r="B27" i="16" a="1"/>
  <c r="B27" i="16" s="1"/>
  <c r="F37" i="16" a="1"/>
  <c r="F37" i="16" s="1"/>
  <c r="B47" i="16" a="1"/>
  <c r="B47" i="16" s="1"/>
  <c r="F47" i="16" a="1"/>
  <c r="F47" i="16" s="1"/>
  <c r="B46" i="16" a="1"/>
  <c r="B46" i="16" s="1"/>
  <c r="F36" i="16" a="1"/>
  <c r="F36" i="16" s="1"/>
  <c r="B36" i="16" a="1"/>
  <c r="B36" i="16" s="1"/>
  <c r="F26" i="16" a="1"/>
  <c r="F26" i="16" s="1"/>
  <c r="B26" i="16" a="1"/>
  <c r="B26" i="16" s="1"/>
  <c r="F46" i="16" a="1"/>
  <c r="F46" i="16" s="1"/>
  <c r="V22" i="15"/>
  <c r="V21" i="15"/>
  <c r="V20" i="15"/>
  <c r="R21" i="15"/>
  <c r="R22" i="15"/>
  <c r="R20" i="15"/>
  <c r="B22" i="15"/>
  <c r="B23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7" i="6"/>
  <c r="C48" i="6"/>
  <c r="C46" i="6"/>
  <c r="C49" i="6"/>
  <c r="C41" i="6"/>
  <c r="C42" i="6"/>
  <c r="C43" i="6"/>
  <c r="C40" i="6"/>
  <c r="C36" i="6"/>
  <c r="C34" i="6"/>
  <c r="C35" i="6"/>
  <c r="C37" i="6"/>
  <c r="C30" i="6"/>
  <c r="C31" i="6"/>
  <c r="C29" i="6"/>
  <c r="C28" i="6"/>
  <c r="C24" i="6"/>
  <c r="C22" i="6"/>
  <c r="C25" i="6"/>
  <c r="C23" i="6"/>
  <c r="C17" i="6"/>
  <c r="C18" i="6"/>
  <c r="C19" i="6"/>
  <c r="C16" i="6"/>
  <c r="C12" i="6"/>
  <c r="C13" i="6"/>
  <c r="C10" i="6"/>
  <c r="C11" i="6"/>
  <c r="C6" i="6"/>
  <c r="C7" i="6"/>
  <c r="C4" i="6"/>
  <c r="C5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O162" i="8"/>
  <c r="O154" i="8"/>
  <c r="O151" i="8"/>
  <c r="O145" i="8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62" i="8"/>
  <c r="P154" i="8"/>
  <c r="Q154" i="8"/>
  <c r="Q151" i="8"/>
  <c r="P145" i="8"/>
  <c r="Q145" i="8"/>
  <c r="O274" i="8"/>
  <c r="O113" i="8"/>
  <c r="O112" i="8"/>
  <c r="O111" i="8"/>
  <c r="O110" i="8"/>
  <c r="O109" i="8"/>
  <c r="O108" i="8"/>
  <c r="P108" i="8" s="1"/>
  <c r="O107" i="8"/>
  <c r="O106" i="8"/>
  <c r="O105" i="8"/>
  <c r="O104" i="8"/>
  <c r="P104" i="8" s="1"/>
  <c r="O103" i="8"/>
  <c r="O102" i="8"/>
  <c r="O101" i="8"/>
  <c r="O100" i="8"/>
  <c r="P100" i="8" s="1"/>
  <c r="O99" i="8"/>
  <c r="O98" i="8"/>
  <c r="O97" i="8"/>
  <c r="O96" i="8"/>
  <c r="P96" i="8" s="1"/>
  <c r="O95" i="8"/>
  <c r="O94" i="8"/>
  <c r="O93" i="8"/>
  <c r="O92" i="8"/>
  <c r="P92" i="8" s="1"/>
  <c r="O91" i="8"/>
  <c r="O90" i="8"/>
  <c r="O89" i="8"/>
  <c r="O88" i="8"/>
  <c r="P88" i="8" s="1"/>
  <c r="O87" i="8"/>
  <c r="O86" i="8"/>
  <c r="O85" i="8"/>
  <c r="O84" i="8"/>
  <c r="P84" i="8" s="1"/>
  <c r="O83" i="8"/>
  <c r="O82" i="8"/>
  <c r="O81" i="8"/>
  <c r="O80" i="8"/>
  <c r="P80" i="8" s="1"/>
  <c r="O79" i="8"/>
  <c r="O78" i="8"/>
  <c r="O77" i="8"/>
  <c r="O76" i="8"/>
  <c r="P76" i="8" s="1"/>
  <c r="O75" i="8"/>
  <c r="O74" i="8"/>
  <c r="O73" i="8"/>
  <c r="O72" i="8"/>
  <c r="P72" i="8" s="1"/>
  <c r="O71" i="8"/>
  <c r="O70" i="8"/>
  <c r="O69" i="8"/>
  <c r="O68" i="8"/>
  <c r="P68" i="8" s="1"/>
  <c r="O67" i="8"/>
  <c r="O66" i="8"/>
  <c r="P66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O9" i="8"/>
  <c r="O8" i="8"/>
  <c r="Q8" i="8" s="1"/>
  <c r="O7" i="8"/>
  <c r="P7" i="8" s="1"/>
  <c r="O6" i="8"/>
  <c r="O5" i="8"/>
  <c r="O4" i="8"/>
  <c r="O3" i="8"/>
  <c r="Q3" i="8" s="1"/>
  <c r="B3" i="8"/>
  <c r="B67" i="8" s="1"/>
  <c r="O2" i="8"/>
  <c r="M2" i="8"/>
  <c r="K2" i="8"/>
  <c r="R15" i="8" l="1"/>
  <c r="S80" i="8"/>
  <c r="S88" i="8"/>
  <c r="P112" i="8"/>
  <c r="S112" i="8" s="1"/>
  <c r="S50" i="8"/>
  <c r="I49" i="11"/>
  <c r="N19" i="11"/>
  <c r="I48" i="11"/>
  <c r="N43" i="11"/>
  <c r="K11" i="11"/>
  <c r="K47" i="11"/>
  <c r="I28" i="11"/>
  <c r="O41" i="11"/>
  <c r="K43" i="11"/>
  <c r="M43" i="11" s="1"/>
  <c r="P274" i="8"/>
  <c r="Q274" i="8"/>
  <c r="I40" i="11"/>
  <c r="I24" i="11"/>
  <c r="N31" i="11"/>
  <c r="N41" i="11"/>
  <c r="P41" i="11" s="1"/>
  <c r="Q68" i="8"/>
  <c r="Q84" i="8"/>
  <c r="Q100" i="8"/>
  <c r="L29" i="11" s="1"/>
  <c r="N18" i="11"/>
  <c r="K23" i="11"/>
  <c r="K35" i="11"/>
  <c r="I28" i="10"/>
  <c r="N6" i="11"/>
  <c r="K10" i="11"/>
  <c r="N42" i="11"/>
  <c r="Q80" i="8"/>
  <c r="Q96" i="8"/>
  <c r="Q112" i="8"/>
  <c r="N10" i="11"/>
  <c r="K12" i="11"/>
  <c r="N30" i="11"/>
  <c r="I36" i="11"/>
  <c r="K46" i="11"/>
  <c r="K22" i="11"/>
  <c r="K34" i="11"/>
  <c r="Q76" i="8"/>
  <c r="Q92" i="8"/>
  <c r="Q108" i="8"/>
  <c r="N22" i="11"/>
  <c r="K24" i="11"/>
  <c r="N34" i="11"/>
  <c r="N7" i="11"/>
  <c r="L19" i="11"/>
  <c r="L43" i="11"/>
  <c r="Q72" i="8"/>
  <c r="Q88" i="8"/>
  <c r="O35" i="11" s="1"/>
  <c r="Q104" i="8"/>
  <c r="P67" i="8"/>
  <c r="P71" i="8"/>
  <c r="P75" i="8"/>
  <c r="P79" i="8"/>
  <c r="S63" i="8" s="1"/>
  <c r="P83" i="8"/>
  <c r="P87" i="8"/>
  <c r="P91" i="8"/>
  <c r="P95" i="8"/>
  <c r="P99" i="8"/>
  <c r="P103" i="8"/>
  <c r="S87" i="8" s="1"/>
  <c r="P107" i="8"/>
  <c r="P111" i="8"/>
  <c r="N46" i="11"/>
  <c r="K48" i="11"/>
  <c r="Q67" i="8"/>
  <c r="Q71" i="8"/>
  <c r="Q75" i="8"/>
  <c r="Q79" i="8"/>
  <c r="L37" i="11" s="1"/>
  <c r="Q83" i="8"/>
  <c r="Q87" i="8"/>
  <c r="Q91" i="8"/>
  <c r="Q95" i="8"/>
  <c r="Q99" i="8"/>
  <c r="Q103" i="8"/>
  <c r="Q107" i="8"/>
  <c r="Q111" i="8"/>
  <c r="L31" i="11" s="1"/>
  <c r="K25" i="11"/>
  <c r="M25" i="11" s="1"/>
  <c r="K49" i="11"/>
  <c r="M49" i="11" s="1"/>
  <c r="P70" i="8"/>
  <c r="P74" i="8"/>
  <c r="P78" i="8"/>
  <c r="P82" i="8"/>
  <c r="P86" i="8"/>
  <c r="P90" i="8"/>
  <c r="P94" i="8"/>
  <c r="P98" i="8"/>
  <c r="P102" i="8"/>
  <c r="P106" i="8"/>
  <c r="P110" i="8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66" i="8"/>
  <c r="Q70" i="8"/>
  <c r="Q74" i="8"/>
  <c r="O17" i="11" s="1"/>
  <c r="Q78" i="8"/>
  <c r="Q82" i="8"/>
  <c r="Q86" i="8"/>
  <c r="O11" i="11" s="1"/>
  <c r="Q90" i="8"/>
  <c r="Q94" i="8"/>
  <c r="O46" i="11" s="1"/>
  <c r="Q98" i="8"/>
  <c r="Q102" i="8"/>
  <c r="Q106" i="8"/>
  <c r="Q110" i="8"/>
  <c r="K36" i="11"/>
  <c r="N11" i="11"/>
  <c r="K5" i="11"/>
  <c r="N13" i="11"/>
  <c r="K17" i="11"/>
  <c r="O24" i="11"/>
  <c r="N25" i="11"/>
  <c r="K29" i="11"/>
  <c r="O36" i="11"/>
  <c r="N37" i="11"/>
  <c r="K41" i="11"/>
  <c r="N49" i="11"/>
  <c r="P69" i="8"/>
  <c r="P73" i="8"/>
  <c r="P77" i="8"/>
  <c r="S61" i="8" s="1"/>
  <c r="P81" i="8"/>
  <c r="P85" i="8"/>
  <c r="P89" i="8"/>
  <c r="S73" i="8" s="1"/>
  <c r="P93" i="8"/>
  <c r="P97" i="8"/>
  <c r="P101" i="8"/>
  <c r="P105" i="8"/>
  <c r="P109" i="8"/>
  <c r="P113" i="8"/>
  <c r="S113" i="8" s="1"/>
  <c r="K13" i="11"/>
  <c r="N35" i="11"/>
  <c r="N4" i="11"/>
  <c r="L5" i="11"/>
  <c r="K6" i="11"/>
  <c r="N16" i="11"/>
  <c r="P16" i="11" s="1"/>
  <c r="L17" i="11"/>
  <c r="K18" i="11"/>
  <c r="N28" i="11"/>
  <c r="K30" i="11"/>
  <c r="N40" i="11"/>
  <c r="K42" i="11"/>
  <c r="Q69" i="8"/>
  <c r="Q73" i="8"/>
  <c r="Q77" i="8"/>
  <c r="Q81" i="8"/>
  <c r="Q85" i="8"/>
  <c r="Q89" i="8"/>
  <c r="L13" i="11" s="1"/>
  <c r="Q93" i="8"/>
  <c r="Q97" i="8"/>
  <c r="O48" i="11" s="1"/>
  <c r="Q101" i="8"/>
  <c r="O30" i="11" s="1"/>
  <c r="Q105" i="8"/>
  <c r="L35" i="11" s="1"/>
  <c r="Q109" i="8"/>
  <c r="Q113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P18" i="8"/>
  <c r="P20" i="8"/>
  <c r="P22" i="8"/>
  <c r="P24" i="8"/>
  <c r="P26" i="8"/>
  <c r="P28" i="8"/>
  <c r="P30" i="8"/>
  <c r="P32" i="8"/>
  <c r="S32" i="8" s="1"/>
  <c r="P34" i="8"/>
  <c r="P36" i="8"/>
  <c r="P38" i="8"/>
  <c r="P40" i="8"/>
  <c r="P42" i="8"/>
  <c r="P44" i="8"/>
  <c r="P46" i="8"/>
  <c r="P48" i="8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P21" i="8"/>
  <c r="P23" i="8"/>
  <c r="P25" i="8"/>
  <c r="P27" i="8"/>
  <c r="S27" i="8" s="1"/>
  <c r="P29" i="8"/>
  <c r="P31" i="8"/>
  <c r="P33" i="8"/>
  <c r="P35" i="8"/>
  <c r="P37" i="8"/>
  <c r="P39" i="8"/>
  <c r="S39" i="8" s="1"/>
  <c r="P41" i="8"/>
  <c r="P43" i="8"/>
  <c r="P45" i="8"/>
  <c r="S45" i="8" s="1"/>
  <c r="P47" i="8"/>
  <c r="P49" i="8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K10" i="10"/>
  <c r="K22" i="10"/>
  <c r="N30" i="10"/>
  <c r="I10" i="11"/>
  <c r="N10" i="10"/>
  <c r="N22" i="10"/>
  <c r="L23" i="10"/>
  <c r="K24" i="10"/>
  <c r="N34" i="10"/>
  <c r="K36" i="10"/>
  <c r="M36" i="10" s="1"/>
  <c r="N46" i="10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68" i="8" s="1"/>
  <c r="Q5" i="8"/>
  <c r="Q4" i="8"/>
  <c r="P5" i="8"/>
  <c r="P4" i="8"/>
  <c r="P12" i="8"/>
  <c r="Q11" i="8"/>
  <c r="O30" i="10" s="1"/>
  <c r="Q10" i="8"/>
  <c r="P17" i="8"/>
  <c r="P8" i="8"/>
  <c r="S8" i="8" s="1"/>
  <c r="Q9" i="8"/>
  <c r="P16" i="8"/>
  <c r="Q17" i="8"/>
  <c r="Q13" i="8"/>
  <c r="P3" i="8"/>
  <c r="S3" i="8" s="1"/>
  <c r="P11" i="8"/>
  <c r="Q12" i="8"/>
  <c r="P2" i="8"/>
  <c r="Q2" i="8"/>
  <c r="P9" i="8"/>
  <c r="S9" i="8" s="1"/>
  <c r="O273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77" i="8"/>
  <c r="Q177" i="8" s="1"/>
  <c r="O176" i="8"/>
  <c r="P176" i="8" s="1"/>
  <c r="O175" i="8"/>
  <c r="Q175" i="8" s="1"/>
  <c r="O174" i="8"/>
  <c r="Q174" i="8" s="1"/>
  <c r="O173" i="8"/>
  <c r="Q173" i="8" s="1"/>
  <c r="O172" i="8"/>
  <c r="Q172" i="8" s="1"/>
  <c r="O171" i="8"/>
  <c r="Q171" i="8" s="1"/>
  <c r="O170" i="8"/>
  <c r="Q170" i="8" s="1"/>
  <c r="O169" i="8"/>
  <c r="Q169" i="8" s="1"/>
  <c r="O168" i="8"/>
  <c r="P168" i="8" s="1"/>
  <c r="O167" i="8"/>
  <c r="Q167" i="8" s="1"/>
  <c r="O166" i="8"/>
  <c r="Q166" i="8" s="1"/>
  <c r="O165" i="8"/>
  <c r="Q165" i="8" s="1"/>
  <c r="O164" i="8"/>
  <c r="O163" i="8"/>
  <c r="Q163" i="8" s="1"/>
  <c r="O161" i="8"/>
  <c r="Q161" i="8" s="1"/>
  <c r="O160" i="8"/>
  <c r="Q160" i="8" s="1"/>
  <c r="O159" i="8"/>
  <c r="Q159" i="8" s="1"/>
  <c r="O158" i="8"/>
  <c r="Q158" i="8" s="1"/>
  <c r="O157" i="8"/>
  <c r="Q157" i="8" s="1"/>
  <c r="O156" i="8"/>
  <c r="Q156" i="8" s="1"/>
  <c r="O155" i="8"/>
  <c r="Q155" i="8" s="1"/>
  <c r="O153" i="8"/>
  <c r="Q153" i="8" s="1"/>
  <c r="O152" i="8"/>
  <c r="P152" i="8" s="1"/>
  <c r="O150" i="8"/>
  <c r="Q150" i="8" s="1"/>
  <c r="O149" i="8"/>
  <c r="Q149" i="8" s="1"/>
  <c r="O148" i="8"/>
  <c r="P148" i="8" s="1"/>
  <c r="O147" i="8"/>
  <c r="Q147" i="8" s="1"/>
  <c r="O146" i="8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O137" i="8"/>
  <c r="Q137" i="8" s="1"/>
  <c r="O136" i="8"/>
  <c r="P136" i="8" s="1"/>
  <c r="S104" i="8" s="1"/>
  <c r="O135" i="8"/>
  <c r="O134" i="8"/>
  <c r="Q134" i="8" s="1"/>
  <c r="O133" i="8"/>
  <c r="Q133" i="8" s="1"/>
  <c r="O132" i="8"/>
  <c r="P132" i="8" s="1"/>
  <c r="O131" i="8"/>
  <c r="Q131" i="8" s="1"/>
  <c r="B131" i="8"/>
  <c r="O130" i="8"/>
  <c r="Q130" i="8" s="1"/>
  <c r="O329" i="8"/>
  <c r="R329" i="8" s="1"/>
  <c r="O328" i="8"/>
  <c r="O327" i="8"/>
  <c r="R327" i="8" s="1"/>
  <c r="O326" i="8"/>
  <c r="R326" i="8" s="1"/>
  <c r="O325" i="8"/>
  <c r="R325" i="8" s="1"/>
  <c r="O324" i="8"/>
  <c r="O323" i="8"/>
  <c r="R323" i="8" s="1"/>
  <c r="O322" i="8"/>
  <c r="R322" i="8" s="1"/>
  <c r="O305" i="8"/>
  <c r="R305" i="8" s="1"/>
  <c r="O304" i="8"/>
  <c r="R304" i="8" s="1"/>
  <c r="O303" i="8"/>
  <c r="R303" i="8" s="1"/>
  <c r="O302" i="8"/>
  <c r="R302" i="8" s="1"/>
  <c r="O301" i="8"/>
  <c r="R301" i="8" s="1"/>
  <c r="O300" i="8"/>
  <c r="O299" i="8"/>
  <c r="R299" i="8" s="1"/>
  <c r="O298" i="8"/>
  <c r="R298" i="8" s="1"/>
  <c r="O297" i="8"/>
  <c r="O296" i="8"/>
  <c r="O295" i="8"/>
  <c r="O294" i="8"/>
  <c r="O293" i="8"/>
  <c r="O292" i="8"/>
  <c r="O291" i="8"/>
  <c r="O290" i="8"/>
  <c r="O277" i="8"/>
  <c r="O289" i="8"/>
  <c r="O284" i="8"/>
  <c r="O288" i="8"/>
  <c r="O276" i="8"/>
  <c r="O283" i="8"/>
  <c r="O282" i="8"/>
  <c r="O281" i="8"/>
  <c r="O287" i="8"/>
  <c r="O275" i="8"/>
  <c r="O286" i="8"/>
  <c r="O280" i="8"/>
  <c r="O279" i="8"/>
  <c r="O285" i="8"/>
  <c r="O278" i="8"/>
  <c r="O272" i="8"/>
  <c r="O271" i="8"/>
  <c r="R255" i="8" s="1"/>
  <c r="O270" i="8"/>
  <c r="O269" i="8"/>
  <c r="O268" i="8"/>
  <c r="O267" i="8"/>
  <c r="O266" i="8"/>
  <c r="O265" i="8"/>
  <c r="Q265" i="8" s="1"/>
  <c r="O264" i="8"/>
  <c r="Q264" i="8" s="1"/>
  <c r="O263" i="8"/>
  <c r="P263" i="8" s="1"/>
  <c r="O262" i="8"/>
  <c r="P262" i="8" s="1"/>
  <c r="O261" i="8"/>
  <c r="Q261" i="8" s="1"/>
  <c r="O260" i="8"/>
  <c r="Q260" i="8" s="1"/>
  <c r="O259" i="8"/>
  <c r="Q259" i="8" s="1"/>
  <c r="O258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R113" i="8" s="1"/>
  <c r="O211" i="8"/>
  <c r="O210" i="8"/>
  <c r="O209" i="8"/>
  <c r="Q209" i="8" s="1"/>
  <c r="O208" i="8"/>
  <c r="Q208" i="8" s="1"/>
  <c r="O207" i="8"/>
  <c r="P207" i="8" s="1"/>
  <c r="O206" i="8"/>
  <c r="P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O198" i="8"/>
  <c r="P198" i="8" s="1"/>
  <c r="O197" i="8"/>
  <c r="Q197" i="8" s="1"/>
  <c r="O196" i="8"/>
  <c r="Q196" i="8" s="1"/>
  <c r="O195" i="8"/>
  <c r="Q195" i="8" s="1"/>
  <c r="O194" i="8"/>
  <c r="Q194" i="8" s="1"/>
  <c r="H47" i="6"/>
  <c r="G47" i="6"/>
  <c r="H48" i="6"/>
  <c r="G48" i="6"/>
  <c r="H46" i="6"/>
  <c r="G46" i="6"/>
  <c r="H49" i="6"/>
  <c r="G49" i="6"/>
  <c r="H41" i="6"/>
  <c r="G41" i="6"/>
  <c r="H42" i="6"/>
  <c r="G42" i="6"/>
  <c r="H43" i="6"/>
  <c r="G43" i="6"/>
  <c r="H40" i="6"/>
  <c r="G40" i="6"/>
  <c r="H36" i="6"/>
  <c r="G36" i="6"/>
  <c r="H34" i="6"/>
  <c r="G34" i="6"/>
  <c r="H35" i="6"/>
  <c r="G35" i="6"/>
  <c r="H37" i="6"/>
  <c r="G37" i="6"/>
  <c r="H30" i="6"/>
  <c r="G30" i="6"/>
  <c r="H31" i="6"/>
  <c r="G31" i="6"/>
  <c r="H29" i="6"/>
  <c r="G29" i="6"/>
  <c r="H28" i="6"/>
  <c r="G28" i="6"/>
  <c r="H24" i="6"/>
  <c r="G24" i="6"/>
  <c r="H22" i="6"/>
  <c r="G22" i="6"/>
  <c r="H25" i="6"/>
  <c r="G25" i="6"/>
  <c r="H23" i="6"/>
  <c r="G23" i="6"/>
  <c r="H17" i="6"/>
  <c r="G17" i="6"/>
  <c r="H18" i="6"/>
  <c r="G18" i="6"/>
  <c r="H19" i="6"/>
  <c r="G19" i="6"/>
  <c r="H16" i="6"/>
  <c r="G16" i="6"/>
  <c r="H12" i="6"/>
  <c r="G12" i="6"/>
  <c r="H13" i="6"/>
  <c r="G13" i="6"/>
  <c r="H10" i="6"/>
  <c r="G10" i="6"/>
  <c r="H11" i="6"/>
  <c r="G11" i="6"/>
  <c r="H4" i="6"/>
  <c r="G4" i="6"/>
  <c r="H7" i="6"/>
  <c r="G7" i="6"/>
  <c r="H6" i="6"/>
  <c r="G6" i="6"/>
  <c r="H5" i="6"/>
  <c r="G5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195" i="8"/>
  <c r="B259" i="8" s="1"/>
  <c r="R258" i="8" l="1"/>
  <c r="R300" i="8"/>
  <c r="R296" i="8"/>
  <c r="R328" i="8"/>
  <c r="R210" i="8"/>
  <c r="R292" i="8"/>
  <c r="R324" i="8"/>
  <c r="R36" i="8"/>
  <c r="M5" i="11"/>
  <c r="P28" i="11"/>
  <c r="P10" i="10"/>
  <c r="P41" i="10"/>
  <c r="S20" i="8"/>
  <c r="S69" i="8"/>
  <c r="S79" i="8"/>
  <c r="P28" i="10"/>
  <c r="S38" i="8"/>
  <c r="S33" i="8"/>
  <c r="S94" i="8"/>
  <c r="S21" i="8"/>
  <c r="S36" i="8"/>
  <c r="S81" i="8"/>
  <c r="S35" i="8"/>
  <c r="S77" i="8"/>
  <c r="S74" i="8"/>
  <c r="R112" i="8"/>
  <c r="S83" i="8"/>
  <c r="S51" i="8"/>
  <c r="S30" i="8"/>
  <c r="B323" i="8"/>
  <c r="B4" i="8" s="1"/>
  <c r="R59" i="8"/>
  <c r="S29" i="8"/>
  <c r="S44" i="8"/>
  <c r="S62" i="8"/>
  <c r="S75" i="8"/>
  <c r="S92" i="8"/>
  <c r="S136" i="8"/>
  <c r="S26" i="8"/>
  <c r="S16" i="8"/>
  <c r="S14" i="8"/>
  <c r="S40" i="8"/>
  <c r="S86" i="8"/>
  <c r="Q287" i="8"/>
  <c r="R271" i="8"/>
  <c r="Q277" i="8"/>
  <c r="R261" i="8"/>
  <c r="Q297" i="8"/>
  <c r="R281" i="8"/>
  <c r="Q305" i="8"/>
  <c r="R289" i="8"/>
  <c r="P329" i="8"/>
  <c r="R297" i="8"/>
  <c r="Q146" i="8"/>
  <c r="L46" i="9" s="1"/>
  <c r="R130" i="8"/>
  <c r="F22" i="16"/>
  <c r="Q272" i="8"/>
  <c r="R256" i="8"/>
  <c r="Q281" i="8"/>
  <c r="R265" i="8"/>
  <c r="Q290" i="8"/>
  <c r="R274" i="8"/>
  <c r="Q298" i="8"/>
  <c r="R282" i="8"/>
  <c r="Q322" i="8"/>
  <c r="L5" i="6" s="1"/>
  <c r="R290" i="8"/>
  <c r="F23" i="16"/>
  <c r="Q278" i="8"/>
  <c r="R262" i="8"/>
  <c r="Q282" i="8"/>
  <c r="L30" i="3" s="1"/>
  <c r="R266" i="8"/>
  <c r="Q291" i="8"/>
  <c r="R275" i="8"/>
  <c r="Q299" i="8"/>
  <c r="R283" i="8"/>
  <c r="Q323" i="8"/>
  <c r="R291" i="8"/>
  <c r="Q138" i="8"/>
  <c r="L30" i="9" s="1"/>
  <c r="R122" i="8"/>
  <c r="S116" i="8"/>
  <c r="S97" i="8"/>
  <c r="F24" i="16"/>
  <c r="Q266" i="8"/>
  <c r="R250" i="8"/>
  <c r="Q285" i="8"/>
  <c r="R269" i="8"/>
  <c r="Q283" i="8"/>
  <c r="L34" i="3" s="1"/>
  <c r="R267" i="8"/>
  <c r="Q292" i="8"/>
  <c r="R276" i="8"/>
  <c r="Q300" i="8"/>
  <c r="R284" i="8"/>
  <c r="R209" i="8"/>
  <c r="R257" i="8"/>
  <c r="S93" i="8"/>
  <c r="Q267" i="8"/>
  <c r="R251" i="8"/>
  <c r="Q279" i="8"/>
  <c r="R263" i="8"/>
  <c r="Q276" i="8"/>
  <c r="R260" i="8"/>
  <c r="P293" i="8"/>
  <c r="R277" i="8"/>
  <c r="Q301" i="8"/>
  <c r="R285" i="8"/>
  <c r="P325" i="8"/>
  <c r="R293" i="8"/>
  <c r="S67" i="8"/>
  <c r="Q268" i="8"/>
  <c r="R252" i="8"/>
  <c r="P280" i="8"/>
  <c r="R264" i="8"/>
  <c r="P288" i="8"/>
  <c r="R272" i="8"/>
  <c r="P294" i="8"/>
  <c r="R278" i="8"/>
  <c r="P302" i="8"/>
  <c r="S302" i="8" s="1"/>
  <c r="R286" i="8"/>
  <c r="P326" i="8"/>
  <c r="R294" i="8"/>
  <c r="S85" i="8"/>
  <c r="Q269" i="8"/>
  <c r="R253" i="8"/>
  <c r="P286" i="8"/>
  <c r="R270" i="8"/>
  <c r="P284" i="8"/>
  <c r="R268" i="8"/>
  <c r="P295" i="8"/>
  <c r="R279" i="8"/>
  <c r="P303" i="8"/>
  <c r="S303" i="8" s="1"/>
  <c r="R287" i="8"/>
  <c r="P327" i="8"/>
  <c r="R295" i="8"/>
  <c r="B24" i="16"/>
  <c r="B22" i="16"/>
  <c r="B23" i="16"/>
  <c r="S91" i="8"/>
  <c r="P270" i="8"/>
  <c r="S78" i="8" s="1"/>
  <c r="R254" i="8"/>
  <c r="Q275" i="8"/>
  <c r="R259" i="8"/>
  <c r="Q289" i="8"/>
  <c r="R273" i="8"/>
  <c r="Q296" i="8"/>
  <c r="R280" i="8"/>
  <c r="Q304" i="8"/>
  <c r="R288" i="8"/>
  <c r="Q135" i="8"/>
  <c r="R119" i="8"/>
  <c r="P46" i="10"/>
  <c r="L24" i="11"/>
  <c r="M24" i="11" s="1"/>
  <c r="O40" i="11"/>
  <c r="P40" i="11" s="1"/>
  <c r="L6" i="11"/>
  <c r="M6" i="11" s="1"/>
  <c r="L7" i="11"/>
  <c r="M7" i="11" s="1"/>
  <c r="M12" i="11"/>
  <c r="O13" i="11"/>
  <c r="P13" i="11" s="1"/>
  <c r="O34" i="11"/>
  <c r="P34" i="11" s="1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217" i="8"/>
  <c r="R169" i="8"/>
  <c r="Q225" i="8"/>
  <c r="R177" i="8"/>
  <c r="Q233" i="8"/>
  <c r="L25" i="5" s="1"/>
  <c r="R185" i="8"/>
  <c r="Q241" i="8"/>
  <c r="O47" i="5" s="1"/>
  <c r="R193" i="8"/>
  <c r="R199" i="8"/>
  <c r="R200" i="8"/>
  <c r="M13" i="11"/>
  <c r="R231" i="8"/>
  <c r="AD23" i="2"/>
  <c r="Q210" i="8"/>
  <c r="R162" i="8"/>
  <c r="Q218" i="8"/>
  <c r="L23" i="5" s="1"/>
  <c r="R170" i="8"/>
  <c r="Q226" i="8"/>
  <c r="R178" i="8"/>
  <c r="Q234" i="8"/>
  <c r="R186" i="8"/>
  <c r="Q258" i="8"/>
  <c r="R194" i="8"/>
  <c r="O37" i="11"/>
  <c r="P37" i="11" s="1"/>
  <c r="L48" i="11"/>
  <c r="M48" i="11" s="1"/>
  <c r="O23" i="11"/>
  <c r="P23" i="11" s="1"/>
  <c r="AD21" i="2"/>
  <c r="Q211" i="8"/>
  <c r="O11" i="5" s="1"/>
  <c r="R163" i="8"/>
  <c r="Q219" i="8"/>
  <c r="R171" i="8"/>
  <c r="Q227" i="8"/>
  <c r="R179" i="8"/>
  <c r="Q235" i="8"/>
  <c r="R187" i="8"/>
  <c r="R216" i="8"/>
  <c r="R247" i="8"/>
  <c r="O19" i="11"/>
  <c r="P19" i="11" s="1"/>
  <c r="AD5" i="2"/>
  <c r="Q212" i="8"/>
  <c r="L13" i="5" s="1"/>
  <c r="R164" i="8"/>
  <c r="Q220" i="8"/>
  <c r="L34" i="5" s="1"/>
  <c r="R172" i="8"/>
  <c r="Q228" i="8"/>
  <c r="O13" i="5" s="1"/>
  <c r="R180" i="8"/>
  <c r="Q236" i="8"/>
  <c r="R188" i="8"/>
  <c r="O31" i="11"/>
  <c r="P31" i="11" s="1"/>
  <c r="R238" i="8"/>
  <c r="AD31" i="2"/>
  <c r="P213" i="8"/>
  <c r="R165" i="8"/>
  <c r="Q221" i="8"/>
  <c r="R173" i="8"/>
  <c r="Q229" i="8"/>
  <c r="R181" i="8"/>
  <c r="Q237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214" i="8"/>
  <c r="R166" i="8"/>
  <c r="P222" i="8"/>
  <c r="R174" i="8"/>
  <c r="P230" i="8"/>
  <c r="R182" i="8"/>
  <c r="P238" i="8"/>
  <c r="R190" i="8"/>
  <c r="L11" i="11"/>
  <c r="M11" i="11" s="1"/>
  <c r="AD11" i="2"/>
  <c r="AD4" i="2"/>
  <c r="P215" i="8"/>
  <c r="R167" i="8"/>
  <c r="P223" i="8"/>
  <c r="R175" i="8"/>
  <c r="P231" i="8"/>
  <c r="R183" i="8"/>
  <c r="P239" i="8"/>
  <c r="R191" i="8"/>
  <c r="P271" i="8"/>
  <c r="S84" i="8" s="1"/>
  <c r="R207" i="8"/>
  <c r="R138" i="8"/>
  <c r="R235" i="8"/>
  <c r="AD13" i="2"/>
  <c r="AD6" i="2"/>
  <c r="Q216" i="8"/>
  <c r="R168" i="8"/>
  <c r="Q224" i="8"/>
  <c r="L47" i="5" s="1"/>
  <c r="R176" i="8"/>
  <c r="Q232" i="8"/>
  <c r="O23" i="5" s="1"/>
  <c r="R184" i="8"/>
  <c r="Q240" i="8"/>
  <c r="L48" i="5" s="1"/>
  <c r="R192" i="8"/>
  <c r="R208" i="8"/>
  <c r="L40" i="11"/>
  <c r="M40" i="11" s="1"/>
  <c r="R239" i="8"/>
  <c r="O29" i="11"/>
  <c r="P29" i="11" s="1"/>
  <c r="AD22" i="2"/>
  <c r="M29" i="11"/>
  <c r="P30" i="11"/>
  <c r="M17" i="11"/>
  <c r="P46" i="11"/>
  <c r="M35" i="11"/>
  <c r="P35" i="11"/>
  <c r="P1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324" i="8"/>
  <c r="O12" i="6" s="1"/>
  <c r="R244" i="8"/>
  <c r="R202" i="8"/>
  <c r="Q164" i="8"/>
  <c r="L10" i="9" s="1"/>
  <c r="R203" i="8"/>
  <c r="R230" i="8"/>
  <c r="R236" i="8"/>
  <c r="Q328" i="8"/>
  <c r="O18" i="6" s="1"/>
  <c r="R248" i="8"/>
  <c r="Q152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64" i="8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97" i="8"/>
  <c r="S23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205" i="8"/>
  <c r="S71" i="8" s="1"/>
  <c r="Q168" i="8"/>
  <c r="O23" i="9" s="1"/>
  <c r="R6" i="8"/>
  <c r="R14" i="8"/>
  <c r="R22" i="8"/>
  <c r="R30" i="8"/>
  <c r="R38" i="8"/>
  <c r="R46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64" i="8"/>
  <c r="R72" i="8"/>
  <c r="R80" i="8"/>
  <c r="R88" i="8"/>
  <c r="R96" i="8"/>
  <c r="R104" i="8"/>
  <c r="R159" i="8"/>
  <c r="L17" i="10"/>
  <c r="M17" i="10" s="1"/>
  <c r="O12" i="10"/>
  <c r="P12" i="10" s="1"/>
  <c r="Q136" i="8"/>
  <c r="R9" i="8"/>
  <c r="R17" i="8"/>
  <c r="R25" i="8"/>
  <c r="R33" i="8"/>
  <c r="R41" i="8"/>
  <c r="R49" i="8"/>
  <c r="R65" i="8"/>
  <c r="R73" i="8"/>
  <c r="R81" i="8"/>
  <c r="R89" i="8"/>
  <c r="R97" i="8"/>
  <c r="R105" i="8"/>
  <c r="R160" i="8"/>
  <c r="Q132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73" i="8"/>
  <c r="S96" i="8" s="1"/>
  <c r="Q273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76" i="8"/>
  <c r="P172" i="8"/>
  <c r="P160" i="8"/>
  <c r="S128" i="8" s="1"/>
  <c r="P156" i="8"/>
  <c r="Q148" i="8"/>
  <c r="O12" i="9" s="1"/>
  <c r="P140" i="8"/>
  <c r="P131" i="8"/>
  <c r="P135" i="8"/>
  <c r="S103" i="8" s="1"/>
  <c r="P139" i="8"/>
  <c r="P143" i="8"/>
  <c r="S111" i="8" s="1"/>
  <c r="P147" i="8"/>
  <c r="S115" i="8" s="1"/>
  <c r="P155" i="8"/>
  <c r="S123" i="8" s="1"/>
  <c r="P159" i="8"/>
  <c r="P163" i="8"/>
  <c r="P167" i="8"/>
  <c r="P171" i="8"/>
  <c r="P175" i="8"/>
  <c r="P130" i="8"/>
  <c r="P134" i="8"/>
  <c r="S102" i="8" s="1"/>
  <c r="P138" i="8"/>
  <c r="P142" i="8"/>
  <c r="P146" i="8"/>
  <c r="S100" i="8" s="1"/>
  <c r="P150" i="8"/>
  <c r="P158" i="8"/>
  <c r="P166" i="8"/>
  <c r="P170" i="8"/>
  <c r="P174" i="8"/>
  <c r="P133" i="8"/>
  <c r="P137" i="8"/>
  <c r="S105" i="8" s="1"/>
  <c r="P141" i="8"/>
  <c r="S109" i="8" s="1"/>
  <c r="P149" i="8"/>
  <c r="P153" i="8"/>
  <c r="P157" i="8"/>
  <c r="P161" i="8"/>
  <c r="S129" i="8" s="1"/>
  <c r="P165" i="8"/>
  <c r="P169" i="8"/>
  <c r="P173" i="8"/>
  <c r="P177" i="8"/>
  <c r="P224" i="8"/>
  <c r="P229" i="8"/>
  <c r="S181" i="8" s="1"/>
  <c r="P282" i="8"/>
  <c r="P276" i="8"/>
  <c r="Q213" i="8"/>
  <c r="P237" i="8"/>
  <c r="K48" i="5"/>
  <c r="P261" i="8"/>
  <c r="P269" i="8"/>
  <c r="S72" i="8" s="1"/>
  <c r="P279" i="8"/>
  <c r="P240" i="8"/>
  <c r="P297" i="8"/>
  <c r="P298" i="8"/>
  <c r="S298" i="8" s="1"/>
  <c r="P208" i="8"/>
  <c r="P299" i="8"/>
  <c r="S299" i="8" s="1"/>
  <c r="P272" i="8"/>
  <c r="S90" i="8" s="1"/>
  <c r="P301" i="8"/>
  <c r="S301" i="8" s="1"/>
  <c r="P221" i="8"/>
  <c r="P278" i="8"/>
  <c r="Q293" i="8"/>
  <c r="N37" i="5"/>
  <c r="P37" i="5" s="1"/>
  <c r="K43" i="3"/>
  <c r="Q198" i="8"/>
  <c r="O16" i="5" s="1"/>
  <c r="Q230" i="8"/>
  <c r="Q280" i="8"/>
  <c r="O18" i="3" s="1"/>
  <c r="O22" i="6"/>
  <c r="P209" i="8"/>
  <c r="P225" i="8"/>
  <c r="P241" i="8"/>
  <c r="P289" i="8"/>
  <c r="O19" i="3"/>
  <c r="O5" i="3"/>
  <c r="P195" i="8"/>
  <c r="P211" i="8"/>
  <c r="P227" i="8"/>
  <c r="P259" i="8"/>
  <c r="P277" i="8"/>
  <c r="Q206" i="8"/>
  <c r="O42" i="5" s="1"/>
  <c r="Q238" i="8"/>
  <c r="O41" i="5" s="1"/>
  <c r="Q288" i="8"/>
  <c r="N13" i="5"/>
  <c r="O30" i="5"/>
  <c r="P290" i="8"/>
  <c r="S198" i="8" s="1"/>
  <c r="P304" i="8"/>
  <c r="S304" i="8" s="1"/>
  <c r="L10" i="3"/>
  <c r="P200" i="8"/>
  <c r="S152" i="8" s="1"/>
  <c r="P216" i="8"/>
  <c r="P232" i="8"/>
  <c r="P264" i="8"/>
  <c r="P275" i="8"/>
  <c r="P291" i="8"/>
  <c r="P305" i="8"/>
  <c r="S305" i="8" s="1"/>
  <c r="Q214" i="8"/>
  <c r="O25" i="5" s="1"/>
  <c r="Q262" i="8"/>
  <c r="O17" i="3" s="1"/>
  <c r="Q294" i="8"/>
  <c r="L24" i="3" s="1"/>
  <c r="N40" i="3"/>
  <c r="P201" i="8"/>
  <c r="S47" i="8" s="1"/>
  <c r="P217" i="8"/>
  <c r="P233" i="8"/>
  <c r="P265" i="8"/>
  <c r="P287" i="8"/>
  <c r="P323" i="8"/>
  <c r="P203" i="8"/>
  <c r="S59" i="8" s="1"/>
  <c r="P219" i="8"/>
  <c r="P235" i="8"/>
  <c r="P267" i="8"/>
  <c r="S60" i="8" s="1"/>
  <c r="P281" i="8"/>
  <c r="P296" i="8"/>
  <c r="P324" i="8"/>
  <c r="Q222" i="8"/>
  <c r="Q270" i="8"/>
  <c r="Q302" i="8"/>
  <c r="L40" i="3" s="1"/>
  <c r="K17" i="5"/>
  <c r="N18" i="5"/>
  <c r="K23" i="5"/>
  <c r="K37" i="3"/>
  <c r="M37" i="3" s="1"/>
  <c r="O40" i="3"/>
  <c r="N43" i="3"/>
  <c r="K48" i="3"/>
  <c r="K7" i="6"/>
  <c r="L42" i="5"/>
  <c r="N5" i="3"/>
  <c r="N10" i="3"/>
  <c r="L13" i="3"/>
  <c r="N29" i="3"/>
  <c r="N34" i="3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94" i="8"/>
  <c r="S5" i="8" s="1"/>
  <c r="P202" i="8"/>
  <c r="S154" i="8" s="1"/>
  <c r="P210" i="8"/>
  <c r="P218" i="8"/>
  <c r="P226" i="8"/>
  <c r="P234" i="8"/>
  <c r="P258" i="8"/>
  <c r="S6" i="8" s="1"/>
  <c r="P266" i="8"/>
  <c r="Q199" i="8"/>
  <c r="L18" i="5" s="1"/>
  <c r="Q207" i="8"/>
  <c r="Q215" i="8"/>
  <c r="Q223" i="8"/>
  <c r="Q231" i="8"/>
  <c r="Q239" i="8"/>
  <c r="Q263" i="8"/>
  <c r="L23" i="3" s="1"/>
  <c r="Q271" i="8"/>
  <c r="L43" i="3" s="1"/>
  <c r="Q286" i="8"/>
  <c r="Q284" i="8"/>
  <c r="O48" i="3" s="1"/>
  <c r="Q295" i="8"/>
  <c r="Q303" i="8"/>
  <c r="K36" i="5"/>
  <c r="M36" i="5" s="1"/>
  <c r="K29" i="3"/>
  <c r="L35" i="5"/>
  <c r="L11" i="3"/>
  <c r="K10" i="5"/>
  <c r="N22" i="5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96" i="8"/>
  <c r="S148" i="8" s="1"/>
  <c r="P204" i="8"/>
  <c r="P212" i="8"/>
  <c r="P220" i="8"/>
  <c r="P228" i="8"/>
  <c r="P236" i="8"/>
  <c r="P260" i="8"/>
  <c r="S18" i="8" s="1"/>
  <c r="P268" i="8"/>
  <c r="S66" i="8" s="1"/>
  <c r="P285" i="8"/>
  <c r="S269" i="8" s="1"/>
  <c r="P283" i="8"/>
  <c r="P292" i="8"/>
  <c r="P300" i="8"/>
  <c r="K28" i="5"/>
  <c r="N29" i="5"/>
  <c r="O16" i="3"/>
  <c r="N24" i="3"/>
  <c r="N6" i="5"/>
  <c r="K11" i="5"/>
  <c r="N23" i="5"/>
  <c r="N28" i="5"/>
  <c r="P28" i="5" s="1"/>
  <c r="K31" i="5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9" i="6"/>
  <c r="O42" i="3"/>
  <c r="L19" i="3"/>
  <c r="K6" i="5"/>
  <c r="M6" i="5" s="1"/>
  <c r="O7" i="5"/>
  <c r="K12" i="5"/>
  <c r="M12" i="5" s="1"/>
  <c r="N24" i="5"/>
  <c r="L29" i="5"/>
  <c r="N34" i="5"/>
  <c r="L43" i="5"/>
  <c r="N16" i="3"/>
  <c r="K19" i="3"/>
  <c r="K24" i="3"/>
  <c r="N35" i="3"/>
  <c r="Q326" i="8"/>
  <c r="L16" i="6" s="1"/>
  <c r="K35" i="6"/>
  <c r="K25" i="6"/>
  <c r="L4" i="6"/>
  <c r="K29" i="6"/>
  <c r="K40" i="6"/>
  <c r="L25" i="6"/>
  <c r="N41" i="6"/>
  <c r="N11" i="6"/>
  <c r="P328" i="8"/>
  <c r="Q329" i="8"/>
  <c r="O47" i="6"/>
  <c r="L7" i="6"/>
  <c r="N4" i="6"/>
  <c r="K12" i="6"/>
  <c r="M12" i="6" s="1"/>
  <c r="N16" i="6"/>
  <c r="P16" i="6" s="1"/>
  <c r="K23" i="6"/>
  <c r="L29" i="6"/>
  <c r="L35" i="6"/>
  <c r="N40" i="6"/>
  <c r="P40" i="6" s="1"/>
  <c r="O41" i="6"/>
  <c r="K6" i="6"/>
  <c r="M6" i="6" s="1"/>
  <c r="N7" i="6"/>
  <c r="O4" i="6"/>
  <c r="K13" i="6"/>
  <c r="L12" i="6"/>
  <c r="O16" i="6"/>
  <c r="N23" i="6"/>
  <c r="N25" i="6"/>
  <c r="K28" i="6"/>
  <c r="N29" i="6"/>
  <c r="K37" i="6"/>
  <c r="N35" i="6"/>
  <c r="L6" i="6"/>
  <c r="O7" i="6"/>
  <c r="N13" i="6"/>
  <c r="N12" i="6"/>
  <c r="K17" i="6"/>
  <c r="O23" i="6"/>
  <c r="N28" i="6"/>
  <c r="P28" i="6" s="1"/>
  <c r="N37" i="6"/>
  <c r="P37" i="6" s="1"/>
  <c r="K36" i="6"/>
  <c r="M36" i="6" s="1"/>
  <c r="L42" i="6"/>
  <c r="K5" i="6"/>
  <c r="N6" i="6"/>
  <c r="K10" i="6"/>
  <c r="O13" i="6"/>
  <c r="N17" i="6"/>
  <c r="K24" i="6"/>
  <c r="O28" i="6"/>
  <c r="K30" i="6"/>
  <c r="O37" i="6"/>
  <c r="L36" i="6"/>
  <c r="N42" i="6"/>
  <c r="Q325" i="8"/>
  <c r="N5" i="6"/>
  <c r="N10" i="6"/>
  <c r="P10" i="6" s="1"/>
  <c r="K18" i="6"/>
  <c r="O17" i="6"/>
  <c r="L24" i="6"/>
  <c r="N30" i="6"/>
  <c r="K43" i="6"/>
  <c r="M43" i="6" s="1"/>
  <c r="O49" i="6"/>
  <c r="O5" i="6"/>
  <c r="K11" i="6"/>
  <c r="O10" i="6"/>
  <c r="K19" i="6"/>
  <c r="M19" i="6" s="1"/>
  <c r="L18" i="6"/>
  <c r="K22" i="6"/>
  <c r="N24" i="6"/>
  <c r="K31" i="6"/>
  <c r="M31" i="6" s="1"/>
  <c r="O30" i="6"/>
  <c r="K34" i="6"/>
  <c r="L43" i="6"/>
  <c r="L40" i="6"/>
  <c r="Q327" i="8"/>
  <c r="L23" i="6" s="1"/>
  <c r="K4" i="6"/>
  <c r="L11" i="6"/>
  <c r="K16" i="6"/>
  <c r="L19" i="6"/>
  <c r="N18" i="6"/>
  <c r="N22" i="6"/>
  <c r="O34" i="6"/>
  <c r="N43" i="6"/>
  <c r="I30" i="6"/>
  <c r="P322" i="8"/>
  <c r="I47" i="6"/>
  <c r="O34" i="5"/>
  <c r="O10" i="3"/>
  <c r="O36" i="3"/>
  <c r="L18" i="3"/>
  <c r="O6" i="6"/>
  <c r="O43" i="6"/>
  <c r="N34" i="6"/>
  <c r="N36" i="6"/>
  <c r="O40" i="6"/>
  <c r="O36" i="6"/>
  <c r="K46" i="6"/>
  <c r="K48" i="6"/>
  <c r="K47" i="6"/>
  <c r="M47" i="6" s="1"/>
  <c r="K49" i="6"/>
  <c r="L46" i="6"/>
  <c r="L48" i="6"/>
  <c r="L47" i="6"/>
  <c r="K42" i="6"/>
  <c r="K41" i="6"/>
  <c r="N48" i="6"/>
  <c r="N47" i="6"/>
  <c r="N49" i="6"/>
  <c r="N46" i="6"/>
  <c r="O48" i="6"/>
  <c r="I31" i="3"/>
  <c r="I5" i="6"/>
  <c r="I19" i="5"/>
  <c r="I19" i="6"/>
  <c r="I40" i="6"/>
  <c r="I46" i="6"/>
  <c r="I46" i="5"/>
  <c r="I29" i="3"/>
  <c r="I7" i="3"/>
  <c r="I17" i="3"/>
  <c r="I24" i="3"/>
  <c r="I7" i="5"/>
  <c r="I25" i="3"/>
  <c r="I36" i="3"/>
  <c r="I47" i="3"/>
  <c r="I12" i="6"/>
  <c r="I49" i="6"/>
  <c r="I41" i="5"/>
  <c r="I16" i="5"/>
  <c r="I24" i="5"/>
  <c r="I35" i="5"/>
  <c r="I43" i="5"/>
  <c r="I17" i="6"/>
  <c r="I6" i="5"/>
  <c r="I16" i="3"/>
  <c r="I28" i="6"/>
  <c r="I43" i="3"/>
  <c r="I18" i="5"/>
  <c r="I47" i="5"/>
  <c r="I23" i="6"/>
  <c r="I41" i="6"/>
  <c r="I12" i="5"/>
  <c r="I31" i="5"/>
  <c r="I4" i="6"/>
  <c r="I13" i="5"/>
  <c r="I10" i="6"/>
  <c r="I18" i="6"/>
  <c r="I37" i="6"/>
  <c r="I49" i="5"/>
  <c r="I11" i="3"/>
  <c r="I42" i="6"/>
  <c r="I34" i="5"/>
  <c r="I4" i="3"/>
  <c r="I28" i="3"/>
  <c r="I46" i="3"/>
  <c r="I7" i="6"/>
  <c r="I29" i="6"/>
  <c r="I34" i="6"/>
  <c r="I10" i="5"/>
  <c r="I17" i="5"/>
  <c r="I25" i="5"/>
  <c r="I19" i="3"/>
  <c r="I22" i="3"/>
  <c r="I37" i="3"/>
  <c r="I16" i="6"/>
  <c r="I25" i="6"/>
  <c r="I31" i="6"/>
  <c r="I11" i="5"/>
  <c r="I28" i="5"/>
  <c r="I13" i="3"/>
  <c r="I23" i="3"/>
  <c r="I30" i="3"/>
  <c r="I40" i="3"/>
  <c r="I11" i="6"/>
  <c r="I36" i="6"/>
  <c r="I5" i="5"/>
  <c r="I37" i="5"/>
  <c r="I49" i="3"/>
  <c r="I43" i="6"/>
  <c r="I30" i="5"/>
  <c r="I40" i="5"/>
  <c r="I48" i="5"/>
  <c r="I10" i="3"/>
  <c r="I6" i="6"/>
  <c r="I13" i="6"/>
  <c r="I24" i="6"/>
  <c r="I35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2" i="6"/>
  <c r="O13" i="3"/>
  <c r="I4" i="5"/>
  <c r="S200" i="8" l="1"/>
  <c r="O6" i="3"/>
  <c r="O47" i="3"/>
  <c r="S133" i="8"/>
  <c r="S138" i="8"/>
  <c r="S4" i="8"/>
  <c r="S130" i="8"/>
  <c r="O30" i="3"/>
  <c r="S265" i="8"/>
  <c r="S174" i="8"/>
  <c r="S7" i="8"/>
  <c r="S322" i="8"/>
  <c r="S170" i="8"/>
  <c r="S147" i="8"/>
  <c r="S135" i="8"/>
  <c r="S37" i="8"/>
  <c r="S327" i="8"/>
  <c r="S49" i="8"/>
  <c r="S329" i="8"/>
  <c r="O35" i="3"/>
  <c r="O37" i="3"/>
  <c r="S25" i="8"/>
  <c r="S325" i="8"/>
  <c r="S31" i="8"/>
  <c r="S326" i="8"/>
  <c r="S13" i="8"/>
  <c r="S323" i="8"/>
  <c r="S160" i="8"/>
  <c r="S175" i="8"/>
  <c r="S43" i="8"/>
  <c r="S328" i="8"/>
  <c r="S258" i="8"/>
  <c r="S300" i="8"/>
  <c r="S19" i="8"/>
  <c r="S324" i="8"/>
  <c r="S271" i="8"/>
  <c r="S261" i="8"/>
  <c r="L49" i="3"/>
  <c r="S124" i="8"/>
  <c r="P16" i="3"/>
  <c r="L42" i="3"/>
  <c r="S173" i="8"/>
  <c r="L29" i="3"/>
  <c r="S164" i="8"/>
  <c r="S260" i="8"/>
  <c r="S169" i="8"/>
  <c r="S163" i="8"/>
  <c r="S266" i="8"/>
  <c r="S183" i="8"/>
  <c r="S162" i="8"/>
  <c r="S171" i="8"/>
  <c r="S176" i="8"/>
  <c r="S272" i="8"/>
  <c r="S182" i="8"/>
  <c r="S180" i="8"/>
  <c r="S172" i="8"/>
  <c r="S189" i="8"/>
  <c r="S177" i="8"/>
  <c r="S165" i="8"/>
  <c r="P40" i="3"/>
  <c r="P34" i="3"/>
  <c r="P46" i="3"/>
  <c r="S141" i="8"/>
  <c r="S127" i="8"/>
  <c r="S193" i="8"/>
  <c r="S137" i="8"/>
  <c r="S201" i="8"/>
  <c r="S195" i="8"/>
  <c r="S270" i="8"/>
  <c r="S262" i="8"/>
  <c r="S263" i="8"/>
  <c r="S186" i="8"/>
  <c r="S125" i="8"/>
  <c r="S187" i="8"/>
  <c r="S121" i="8"/>
  <c r="S156" i="8"/>
  <c r="S161" i="8"/>
  <c r="S166" i="8"/>
  <c r="S82" i="8"/>
  <c r="S89" i="8"/>
  <c r="S65" i="8"/>
  <c r="S107" i="8"/>
  <c r="S132" i="8"/>
  <c r="S42" i="8"/>
  <c r="S28" i="8"/>
  <c r="S126" i="8"/>
  <c r="S190" i="8"/>
  <c r="S268" i="8"/>
  <c r="S120" i="8"/>
  <c r="S41" i="8"/>
  <c r="S184" i="8"/>
  <c r="S99" i="8"/>
  <c r="S10" i="8"/>
  <c r="S46" i="8"/>
  <c r="S48" i="8"/>
  <c r="S34" i="8"/>
  <c r="S168" i="8"/>
  <c r="S197" i="8"/>
  <c r="S108" i="8"/>
  <c r="S64" i="8"/>
  <c r="S264" i="8"/>
  <c r="S12" i="8"/>
  <c r="S110" i="8"/>
  <c r="S76" i="8"/>
  <c r="S167" i="8"/>
  <c r="S11" i="8"/>
  <c r="S53" i="8"/>
  <c r="S101" i="8"/>
  <c r="S106" i="8"/>
  <c r="S52" i="8"/>
  <c r="S22" i="8"/>
  <c r="S142" i="8"/>
  <c r="S191" i="8"/>
  <c r="S95" i="8"/>
  <c r="S70" i="8"/>
  <c r="S24" i="8"/>
  <c r="S58" i="8"/>
  <c r="B68" i="8"/>
  <c r="S17" i="8"/>
  <c r="F33" i="16"/>
  <c r="F32" i="16"/>
  <c r="F34" i="16"/>
  <c r="S243" i="8"/>
  <c r="S291" i="8"/>
  <c r="S224" i="8"/>
  <c r="S273" i="8"/>
  <c r="S235" i="8"/>
  <c r="S283" i="8"/>
  <c r="B28" i="16" a="1"/>
  <c r="B28" i="16" s="1"/>
  <c r="S239" i="8"/>
  <c r="S287" i="8"/>
  <c r="S236" i="8"/>
  <c r="S284" i="8"/>
  <c r="S244" i="8"/>
  <c r="S292" i="8"/>
  <c r="F38" i="16" a="1"/>
  <c r="F38" i="16" s="1"/>
  <c r="B48" i="16" a="1"/>
  <c r="B48" i="16" s="1"/>
  <c r="F28" i="16" a="1"/>
  <c r="F28" i="16" s="1"/>
  <c r="B38" i="16" a="1"/>
  <c r="B38" i="16" s="1"/>
  <c r="S157" i="8"/>
  <c r="S149" i="8"/>
  <c r="S207" i="8"/>
  <c r="S255" i="8"/>
  <c r="S206" i="8"/>
  <c r="S254" i="8"/>
  <c r="S238" i="8"/>
  <c r="S286" i="8"/>
  <c r="S228" i="8"/>
  <c r="S276" i="8"/>
  <c r="S234" i="8"/>
  <c r="S282" i="8"/>
  <c r="S231" i="8"/>
  <c r="S279" i="8"/>
  <c r="S229" i="8"/>
  <c r="S277" i="8"/>
  <c r="S194" i="8"/>
  <c r="B44" i="16"/>
  <c r="B42" i="16"/>
  <c r="B43" i="16"/>
  <c r="S232" i="8"/>
  <c r="S280" i="8"/>
  <c r="S241" i="8"/>
  <c r="S289" i="8"/>
  <c r="S240" i="8"/>
  <c r="S288" i="8"/>
  <c r="F42" i="16"/>
  <c r="F43" i="16"/>
  <c r="F44" i="16"/>
  <c r="S290" i="8"/>
  <c r="S220" i="8"/>
  <c r="S267" i="8"/>
  <c r="S185" i="8"/>
  <c r="S227" i="8"/>
  <c r="S275" i="8"/>
  <c r="S226" i="8"/>
  <c r="S274" i="8"/>
  <c r="S179" i="8"/>
  <c r="S233" i="8"/>
  <c r="S281" i="8"/>
  <c r="B32" i="16"/>
  <c r="B34" i="16"/>
  <c r="B33" i="16"/>
  <c r="S140" i="8"/>
  <c r="S158" i="8"/>
  <c r="B25" i="16"/>
  <c r="C24" i="16" s="1"/>
  <c r="S230" i="8"/>
  <c r="S278" i="8"/>
  <c r="S178" i="8"/>
  <c r="S203" i="8"/>
  <c r="S251" i="8"/>
  <c r="S216" i="8"/>
  <c r="S259" i="8"/>
  <c r="S192" i="8"/>
  <c r="S134" i="8"/>
  <c r="S143" i="8"/>
  <c r="S222" i="8"/>
  <c r="S150" i="8"/>
  <c r="S249" i="8"/>
  <c r="S297" i="8"/>
  <c r="S204" i="8"/>
  <c r="S252" i="8"/>
  <c r="S153" i="8"/>
  <c r="S139" i="8"/>
  <c r="S199" i="8"/>
  <c r="S196" i="8"/>
  <c r="S237" i="8"/>
  <c r="S285" i="8"/>
  <c r="S205" i="8"/>
  <c r="S253" i="8"/>
  <c r="S117" i="8"/>
  <c r="S118" i="8"/>
  <c r="S247" i="8"/>
  <c r="S295" i="8"/>
  <c r="S245" i="8"/>
  <c r="S293" i="8"/>
  <c r="S159" i="8"/>
  <c r="S202" i="8"/>
  <c r="S250" i="8"/>
  <c r="S248" i="8"/>
  <c r="S296" i="8"/>
  <c r="S188" i="8"/>
  <c r="S155" i="8"/>
  <c r="S208" i="8"/>
  <c r="S256" i="8"/>
  <c r="S145" i="8"/>
  <c r="S114" i="8"/>
  <c r="S131" i="8"/>
  <c r="S209" i="8"/>
  <c r="S257" i="8"/>
  <c r="S210" i="8"/>
  <c r="S246" i="8"/>
  <c r="S294" i="8"/>
  <c r="S144" i="8"/>
  <c r="F25" i="16"/>
  <c r="G24" i="16" s="1"/>
  <c r="S151" i="8"/>
  <c r="P22" i="5"/>
  <c r="P48" i="6"/>
  <c r="P4" i="6"/>
  <c r="P23" i="6"/>
  <c r="P16" i="9"/>
  <c r="P22" i="9"/>
  <c r="P36" i="6"/>
  <c r="M25" i="6"/>
  <c r="L30" i="5"/>
  <c r="M30" i="5" s="1"/>
  <c r="L4" i="3"/>
  <c r="M4" i="3" s="1"/>
  <c r="L13" i="6"/>
  <c r="M13" i="6" s="1"/>
  <c r="F56" i="13" a="1"/>
  <c r="F56" i="13" s="1"/>
  <c r="L22" i="6"/>
  <c r="M22" i="6" s="1"/>
  <c r="O31" i="6"/>
  <c r="P31" i="6" s="1"/>
  <c r="L37" i="6"/>
  <c r="M37" i="6" s="1"/>
  <c r="L28" i="6"/>
  <c r="M28" i="6" s="1"/>
  <c r="L34" i="6"/>
  <c r="M34" i="6" s="1"/>
  <c r="O42" i="6"/>
  <c r="P42" i="6" s="1"/>
  <c r="O46" i="6"/>
  <c r="P46" i="6" s="1"/>
  <c r="S217" i="8"/>
  <c r="O35" i="5"/>
  <c r="P35" i="5" s="1"/>
  <c r="S225" i="8"/>
  <c r="O43" i="3"/>
  <c r="P43" i="3" s="1"/>
  <c r="S221" i="8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41" i="15"/>
  <c r="L11" i="5"/>
  <c r="M11" i="5" s="1"/>
  <c r="L10" i="5"/>
  <c r="M10" i="5" s="1"/>
  <c r="B42" i="15"/>
  <c r="F33" i="15"/>
  <c r="G30" i="15" s="1"/>
  <c r="B40" i="15"/>
  <c r="B42" i="13"/>
  <c r="B42" i="14"/>
  <c r="B40" i="14"/>
  <c r="B41" i="14"/>
  <c r="B41" i="13"/>
  <c r="F36" i="15" a="1"/>
  <c r="F36" i="15" s="1"/>
  <c r="B46" i="14" a="1"/>
  <c r="B46" i="14" s="1"/>
  <c r="F36" i="13" a="1"/>
  <c r="F36" i="13" s="1"/>
  <c r="F36" i="14" a="1"/>
  <c r="F36" i="14" s="1"/>
  <c r="F33" i="13"/>
  <c r="G30" i="13" s="1"/>
  <c r="L37" i="5"/>
  <c r="M37" i="5" s="1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29" i="6"/>
  <c r="P29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30" i="6"/>
  <c r="M30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4" i="6"/>
  <c r="P22" i="6"/>
  <c r="P11" i="3"/>
  <c r="M19" i="3"/>
  <c r="Q42" i="2"/>
  <c r="P11" i="5"/>
  <c r="P47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9" i="6"/>
  <c r="O24" i="6"/>
  <c r="P24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5" i="6"/>
  <c r="P35" i="6" s="1"/>
  <c r="O19" i="6"/>
  <c r="P19" i="6" s="1"/>
  <c r="M5" i="6"/>
  <c r="L41" i="5"/>
  <c r="M41" i="5" s="1"/>
  <c r="E47" i="6"/>
  <c r="P12" i="6"/>
  <c r="P17" i="3"/>
  <c r="E18" i="6"/>
  <c r="D24" i="6"/>
  <c r="E24" i="6"/>
  <c r="P6" i="6"/>
  <c r="M42" i="3"/>
  <c r="E28" i="6"/>
  <c r="P18" i="6"/>
  <c r="M16" i="6"/>
  <c r="P23" i="5"/>
  <c r="L40" i="5"/>
  <c r="M40" i="5" s="1"/>
  <c r="Q50" i="2"/>
  <c r="M23" i="6"/>
  <c r="P47" i="3"/>
  <c r="P41" i="6"/>
  <c r="M34" i="5"/>
  <c r="Q45" i="2"/>
  <c r="P18" i="3"/>
  <c r="E29" i="6"/>
  <c r="E23" i="6"/>
  <c r="E12" i="6"/>
  <c r="O25" i="6"/>
  <c r="P25" i="6" s="1"/>
  <c r="M24" i="3"/>
  <c r="P30" i="3"/>
  <c r="E7" i="6"/>
  <c r="L49" i="6"/>
  <c r="M49" i="6" s="1"/>
  <c r="M24" i="6"/>
  <c r="M40" i="6"/>
  <c r="P48" i="3"/>
  <c r="D31" i="6"/>
  <c r="D29" i="6"/>
  <c r="D16" i="6"/>
  <c r="Q52" i="2"/>
  <c r="Q49" i="2"/>
  <c r="D19" i="6"/>
  <c r="E37" i="6"/>
  <c r="D34" i="6"/>
  <c r="E34" i="6"/>
  <c r="D36" i="6"/>
  <c r="E36" i="6"/>
  <c r="E31" i="6"/>
  <c r="E25" i="6"/>
  <c r="O11" i="6"/>
  <c r="P11" i="6" s="1"/>
  <c r="L41" i="6"/>
  <c r="M41" i="6" s="1"/>
  <c r="E16" i="6"/>
  <c r="D22" i="6"/>
  <c r="E41" i="6"/>
  <c r="E49" i="6"/>
  <c r="E46" i="6"/>
  <c r="D40" i="6"/>
  <c r="E40" i="6"/>
  <c r="D30" i="6"/>
  <c r="P43" i="6"/>
  <c r="L10" i="6"/>
  <c r="M10" i="6" s="1"/>
  <c r="Q43" i="2"/>
  <c r="D35" i="6"/>
  <c r="E30" i="6"/>
  <c r="D41" i="6"/>
  <c r="D49" i="6"/>
  <c r="D46" i="6"/>
  <c r="D5" i="6"/>
  <c r="D48" i="6"/>
  <c r="D43" i="6"/>
  <c r="E43" i="6"/>
  <c r="P24" i="3"/>
  <c r="E35" i="6"/>
  <c r="D37" i="6"/>
  <c r="E11" i="6"/>
  <c r="E10" i="6"/>
  <c r="E13" i="6"/>
  <c r="E5" i="6"/>
  <c r="E48" i="6"/>
  <c r="D42" i="6"/>
  <c r="P49" i="6"/>
  <c r="E22" i="6"/>
  <c r="E4" i="6"/>
  <c r="Q44" i="2"/>
  <c r="E42" i="6"/>
  <c r="D11" i="6"/>
  <c r="D10" i="6"/>
  <c r="D13" i="6"/>
  <c r="E17" i="6"/>
  <c r="D6" i="6"/>
  <c r="E6" i="6"/>
  <c r="D47" i="6"/>
  <c r="P42" i="5"/>
  <c r="L46" i="3"/>
  <c r="M46" i="3" s="1"/>
  <c r="D28" i="6"/>
  <c r="D25" i="6"/>
  <c r="D19" i="3"/>
  <c r="D4" i="6"/>
  <c r="D18" i="6"/>
  <c r="D17" i="6"/>
  <c r="D23" i="6"/>
  <c r="D12" i="6"/>
  <c r="D7" i="6"/>
  <c r="P34" i="6"/>
  <c r="M7" i="6"/>
  <c r="P5" i="6"/>
  <c r="P30" i="6"/>
  <c r="M29" i="6"/>
  <c r="M46" i="6"/>
  <c r="M42" i="6"/>
  <c r="M11" i="6"/>
  <c r="M18" i="6"/>
  <c r="P13" i="6"/>
  <c r="M35" i="6"/>
  <c r="P7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F12" i="9" l="1"/>
  <c r="G22" i="16"/>
  <c r="G23" i="16"/>
  <c r="C23" i="16"/>
  <c r="B45" i="16"/>
  <c r="C42" i="16" s="1"/>
  <c r="B132" i="8"/>
  <c r="C22" i="16"/>
  <c r="C25" i="16" s="1"/>
  <c r="F45" i="16"/>
  <c r="G44" i="16" s="1"/>
  <c r="B35" i="16"/>
  <c r="C34" i="16" s="1"/>
  <c r="F35" i="16"/>
  <c r="G33" i="16" s="1"/>
  <c r="G32" i="16"/>
  <c r="J47" i="9"/>
  <c r="G31" i="15"/>
  <c r="B43" i="15"/>
  <c r="C42" i="15" s="1"/>
  <c r="G32" i="14"/>
  <c r="G31" i="14"/>
  <c r="G32" i="13"/>
  <c r="B43" i="13"/>
  <c r="C42" i="13" s="1"/>
  <c r="G31" i="13"/>
  <c r="G32" i="15"/>
  <c r="C32" i="13"/>
  <c r="C31" i="13"/>
  <c r="B43" i="14"/>
  <c r="C40" i="14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7" i="6"/>
  <c r="J17" i="9"/>
  <c r="J6" i="9"/>
  <c r="F5" i="9"/>
  <c r="F49" i="6"/>
  <c r="J13" i="9"/>
  <c r="F19" i="9"/>
  <c r="J46" i="9"/>
  <c r="J12" i="6"/>
  <c r="J30" i="9"/>
  <c r="F7" i="6"/>
  <c r="F34" i="6"/>
  <c r="J4" i="6"/>
  <c r="J28" i="6"/>
  <c r="J43" i="6"/>
  <c r="J4" i="9"/>
  <c r="J47" i="6"/>
  <c r="J49" i="6"/>
  <c r="F28" i="6"/>
  <c r="J37" i="6"/>
  <c r="J43" i="9"/>
  <c r="J40" i="9"/>
  <c r="F28" i="9"/>
  <c r="J29" i="9"/>
  <c r="F40" i="9"/>
  <c r="J13" i="6"/>
  <c r="F19" i="6"/>
  <c r="F29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5" i="6"/>
  <c r="F6" i="9"/>
  <c r="F47" i="6"/>
  <c r="J42" i="9"/>
  <c r="J25" i="9"/>
  <c r="J29" i="6"/>
  <c r="F10" i="6"/>
  <c r="F35" i="6"/>
  <c r="J19" i="6"/>
  <c r="F4" i="6"/>
  <c r="J16" i="9"/>
  <c r="F49" i="9"/>
  <c r="F22" i="6"/>
  <c r="F36" i="6"/>
  <c r="F24" i="6"/>
  <c r="F13" i="6"/>
  <c r="J46" i="6"/>
  <c r="J24" i="6"/>
  <c r="F30" i="9"/>
  <c r="J22" i="6"/>
  <c r="X46" i="2"/>
  <c r="F25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5" i="6"/>
  <c r="J41" i="6"/>
  <c r="J17" i="6"/>
  <c r="F40" i="6"/>
  <c r="F37" i="6"/>
  <c r="J23" i="6"/>
  <c r="B24" i="2"/>
  <c r="B14" i="2"/>
  <c r="B7" i="2"/>
  <c r="C4" i="2" s="1"/>
  <c r="F41" i="6"/>
  <c r="F42" i="6"/>
  <c r="F30" i="6"/>
  <c r="J31" i="6"/>
  <c r="F18" i="6"/>
  <c r="J19" i="3"/>
  <c r="F23" i="6"/>
  <c r="F11" i="6"/>
  <c r="F46" i="6"/>
  <c r="J40" i="6"/>
  <c r="F31" i="6"/>
  <c r="J34" i="6"/>
  <c r="F12" i="6"/>
  <c r="J35" i="6"/>
  <c r="J18" i="6"/>
  <c r="F16" i="6"/>
  <c r="J11" i="6"/>
  <c r="J30" i="6"/>
  <c r="F48" i="6"/>
  <c r="J42" i="6"/>
  <c r="F17" i="6"/>
  <c r="J10" i="6"/>
  <c r="J6" i="6"/>
  <c r="F6" i="6"/>
  <c r="F43" i="6"/>
  <c r="F5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G25" i="16" l="1"/>
  <c r="C32" i="16"/>
  <c r="C43" i="16"/>
  <c r="G42" i="16"/>
  <c r="G43" i="16"/>
  <c r="G45" i="16" s="1"/>
  <c r="C44" i="16"/>
  <c r="C45" i="16" s="1"/>
  <c r="G34" i="16"/>
  <c r="G35" i="16" s="1"/>
  <c r="B196" i="8"/>
  <c r="C33" i="16"/>
  <c r="G33" i="15"/>
  <c r="C40" i="15"/>
  <c r="C41" i="15"/>
  <c r="G33" i="14"/>
  <c r="C41" i="13"/>
  <c r="C40" i="13"/>
  <c r="G33" i="13"/>
  <c r="C51" i="14"/>
  <c r="G40" i="13"/>
  <c r="C33" i="13"/>
  <c r="AE34" i="2"/>
  <c r="G50" i="13"/>
  <c r="C50" i="15"/>
  <c r="C41" i="14"/>
  <c r="AL7" i="2"/>
  <c r="G51" i="13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C35" i="16" l="1"/>
  <c r="B260" i="8"/>
  <c r="C34" i="2"/>
  <c r="G53" i="15"/>
  <c r="G53" i="14"/>
  <c r="C24" i="2"/>
  <c r="C43" i="13"/>
  <c r="C43" i="15"/>
  <c r="G53" i="13"/>
  <c r="G43" i="13"/>
  <c r="C53" i="14"/>
  <c r="C53" i="15"/>
  <c r="G43" i="15"/>
  <c r="C43" i="14"/>
  <c r="C53" i="13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324" i="8" l="1"/>
  <c r="B5" i="8" l="1"/>
  <c r="B69" i="8" l="1"/>
  <c r="B133" i="8" l="1"/>
  <c r="B197" i="8" l="1"/>
  <c r="B261" i="8" l="1"/>
  <c r="B325" i="8" l="1"/>
  <c r="B6" i="8" l="1"/>
  <c r="B70" i="8" l="1"/>
  <c r="B134" i="8" l="1"/>
  <c r="B198" i="8" l="1"/>
  <c r="B262" i="8" l="1"/>
  <c r="B326" i="8" l="1"/>
  <c r="B7" i="8" l="1"/>
  <c r="B71" i="8" l="1"/>
  <c r="B135" i="8" l="1"/>
  <c r="B199" i="8" l="1"/>
  <c r="B263" i="8" l="1"/>
  <c r="B327" i="8" l="1"/>
  <c r="B8" i="8" l="1"/>
  <c r="B72" i="8" l="1"/>
  <c r="B136" i="8" l="1"/>
  <c r="B200" i="8" l="1"/>
  <c r="B264" i="8" l="1"/>
  <c r="B328" i="8" l="1"/>
  <c r="B9" i="8" l="1"/>
  <c r="B73" i="8" l="1"/>
  <c r="B137" i="8" l="1"/>
  <c r="B201" i="8" l="1"/>
  <c r="B265" i="8" l="1"/>
  <c r="B329" i="8" l="1"/>
  <c r="B10" i="8" l="1"/>
  <c r="B74" i="8" l="1"/>
  <c r="B138" i="8" l="1"/>
  <c r="B202" i="8" l="1"/>
  <c r="B266" i="8" l="1"/>
  <c r="B330" i="8" l="1"/>
  <c r="B11" i="8" l="1"/>
  <c r="B75" i="8" l="1"/>
  <c r="B139" i="8" l="1"/>
  <c r="B203" i="8" l="1"/>
  <c r="B267" i="8" l="1"/>
  <c r="B331" i="8" l="1"/>
  <c r="B12" i="8" l="1"/>
  <c r="B76" i="8" l="1"/>
  <c r="B140" i="8" l="1"/>
  <c r="B204" i="8" l="1"/>
  <c r="B268" i="8" l="1"/>
  <c r="B332" i="8" l="1"/>
  <c r="B13" i="8" l="1"/>
  <c r="B77" i="8" l="1"/>
  <c r="B141" i="8" l="1"/>
  <c r="B205" i="8" l="1"/>
  <c r="B269" i="8" l="1"/>
  <c r="B333" i="8" l="1"/>
  <c r="B14" i="8" l="1"/>
  <c r="B78" i="8" l="1"/>
  <c r="B142" i="8" l="1"/>
  <c r="B206" i="8" l="1"/>
  <c r="B270" i="8" l="1"/>
  <c r="B334" i="8" l="1"/>
  <c r="B15" i="8" l="1"/>
  <c r="B79" i="8" l="1"/>
  <c r="B143" i="8" l="1"/>
  <c r="B207" i="8" l="1"/>
  <c r="B271" i="8" l="1"/>
  <c r="B335" i="8" l="1"/>
  <c r="B16" i="8" l="1"/>
  <c r="B80" i="8" l="1"/>
  <c r="B144" i="8" l="1"/>
  <c r="B208" i="8" l="1"/>
  <c r="B272" i="8" l="1"/>
  <c r="B336" i="8" l="1"/>
  <c r="B17" i="8" l="1"/>
  <c r="B81" i="8" l="1"/>
  <c r="B145" i="8" l="1"/>
  <c r="B209" i="8" l="1"/>
  <c r="B273" i="8" l="1"/>
  <c r="B337" i="8" l="1"/>
  <c r="B18" i="8" l="1"/>
  <c r="B82" i="8" l="1"/>
  <c r="B146" i="8" l="1"/>
  <c r="B210" i="8" l="1"/>
  <c r="B274" i="8" l="1"/>
  <c r="B338" i="8" l="1"/>
  <c r="B19" i="8" l="1"/>
  <c r="B83" i="8" l="1"/>
  <c r="B147" i="8" l="1"/>
  <c r="B211" i="8" l="1"/>
  <c r="B275" i="8" l="1"/>
  <c r="B339" i="8" l="1"/>
  <c r="B20" i="8" l="1"/>
  <c r="B84" i="8" l="1"/>
  <c r="B148" i="8" l="1"/>
  <c r="B212" i="8" l="1"/>
  <c r="B276" i="8" l="1"/>
  <c r="B340" i="8" l="1"/>
  <c r="B21" i="8" l="1"/>
  <c r="B85" i="8" l="1"/>
  <c r="B149" i="8" l="1"/>
  <c r="B213" i="8" l="1"/>
  <c r="B277" i="8" l="1"/>
  <c r="B341" i="8" l="1"/>
  <c r="B22" i="8" l="1"/>
  <c r="B86" i="8" l="1"/>
  <c r="B150" i="8" l="1"/>
  <c r="B214" i="8" l="1"/>
  <c r="B278" i="8" l="1"/>
  <c r="B342" i="8" l="1"/>
  <c r="B23" i="8" l="1"/>
  <c r="B87" i="8" l="1"/>
  <c r="B151" i="8" l="1"/>
  <c r="B215" i="8" l="1"/>
  <c r="B279" i="8" l="1"/>
  <c r="B343" i="8" l="1"/>
  <c r="B24" i="8" l="1"/>
  <c r="B88" i="8" l="1"/>
  <c r="B152" i="8" l="1"/>
  <c r="B216" i="8" l="1"/>
  <c r="B280" i="8" l="1"/>
  <c r="B344" i="8" l="1"/>
  <c r="B25" i="8" l="1"/>
  <c r="B89" i="8" l="1"/>
  <c r="B153" i="8" l="1"/>
  <c r="B217" i="8" l="1"/>
  <c r="B281" i="8" l="1"/>
  <c r="B345" i="8" l="1"/>
  <c r="B26" i="8" l="1"/>
  <c r="B90" i="8" l="1"/>
  <c r="B154" i="8" l="1"/>
  <c r="B218" i="8" l="1"/>
  <c r="B282" i="8" l="1"/>
  <c r="B346" i="8" l="1"/>
  <c r="B27" i="8" l="1"/>
  <c r="B91" i="8" l="1"/>
  <c r="B155" i="8" l="1"/>
  <c r="B219" i="8" l="1"/>
  <c r="B283" i="8" l="1"/>
  <c r="B347" i="8" l="1"/>
  <c r="B28" i="8" l="1"/>
  <c r="B92" i="8" l="1"/>
  <c r="B156" i="8" l="1"/>
  <c r="B220" i="8" l="1"/>
  <c r="B284" i="8" l="1"/>
  <c r="B348" i="8" l="1"/>
  <c r="B29" i="8" l="1"/>
  <c r="B93" i="8" l="1"/>
  <c r="B157" i="8" l="1"/>
  <c r="B221" i="8" l="1"/>
  <c r="B285" i="8" l="1"/>
  <c r="B349" i="8" l="1"/>
  <c r="B30" i="8" l="1"/>
  <c r="B94" i="8" l="1"/>
  <c r="B158" i="8" l="1"/>
  <c r="B222" i="8" l="1"/>
  <c r="B286" i="8" l="1"/>
  <c r="B350" i="8" l="1"/>
  <c r="B31" i="8" l="1"/>
  <c r="B95" i="8" l="1"/>
  <c r="B159" i="8" l="1"/>
  <c r="B223" i="8" l="1"/>
  <c r="B287" i="8" l="1"/>
  <c r="B351" i="8" l="1"/>
  <c r="B32" i="8" l="1"/>
  <c r="B96" i="8" l="1"/>
  <c r="B160" i="8" l="1"/>
  <c r="B224" i="8" l="1"/>
  <c r="B288" i="8" l="1"/>
  <c r="B352" i="8" l="1"/>
  <c r="B33" i="8" l="1"/>
  <c r="B97" i="8" l="1"/>
  <c r="B161" i="8" l="1"/>
  <c r="B225" i="8" l="1"/>
  <c r="B289" i="8" l="1"/>
  <c r="B353" i="8" l="1"/>
  <c r="B34" i="8" l="1"/>
  <c r="B98" i="8" l="1"/>
  <c r="B162" i="8" l="1"/>
  <c r="B226" i="8" l="1"/>
  <c r="B290" i="8" l="1"/>
  <c r="B354" i="8" l="1"/>
  <c r="B35" i="8" l="1"/>
  <c r="B99" i="8" l="1"/>
  <c r="B163" i="8" l="1"/>
  <c r="B227" i="8" l="1"/>
  <c r="B291" i="8" l="1"/>
  <c r="B355" i="8" l="1"/>
  <c r="B36" i="8" l="1"/>
  <c r="B100" i="8" l="1"/>
  <c r="B164" i="8" l="1"/>
  <c r="B228" i="8" l="1"/>
  <c r="B292" i="8" l="1"/>
  <c r="B356" i="8" l="1"/>
  <c r="B37" i="8" l="1"/>
  <c r="B101" i="8" l="1"/>
  <c r="B165" i="8" l="1"/>
  <c r="B229" i="8" l="1"/>
  <c r="B293" i="8" l="1"/>
  <c r="B357" i="8" l="1"/>
  <c r="B38" i="8" l="1"/>
  <c r="B102" i="8" l="1"/>
  <c r="B166" i="8" l="1"/>
  <c r="B230" i="8" l="1"/>
  <c r="B294" i="8" l="1"/>
  <c r="B358" i="8" l="1"/>
  <c r="B39" i="8" l="1"/>
  <c r="B103" i="8" l="1"/>
  <c r="B167" i="8" l="1"/>
  <c r="B231" i="8" l="1"/>
  <c r="B295" i="8" l="1"/>
  <c r="B359" i="8" s="1"/>
  <c r="B40" i="8" l="1"/>
  <c r="B104" i="8" l="1"/>
  <c r="B168" i="8" l="1"/>
  <c r="B232" i="8" l="1"/>
  <c r="B296" i="8" l="1"/>
  <c r="B360" i="8" s="1"/>
  <c r="B41" i="8" l="1"/>
  <c r="B105" i="8" l="1"/>
  <c r="B169" i="8" l="1"/>
  <c r="B233" i="8" l="1"/>
  <c r="B297" i="8" l="1"/>
  <c r="B361" i="8" s="1"/>
  <c r="B42" i="8" l="1"/>
  <c r="B106" i="8" l="1"/>
  <c r="B170" i="8" l="1"/>
  <c r="B234" i="8" l="1"/>
  <c r="B298" i="8" l="1"/>
  <c r="B362" i="8" s="1"/>
  <c r="B43" i="8" l="1"/>
  <c r="B107" i="8" l="1"/>
  <c r="B171" i="8" l="1"/>
  <c r="B235" i="8" l="1"/>
  <c r="B299" i="8" l="1"/>
  <c r="B363" i="8" s="1"/>
  <c r="B44" i="8" l="1"/>
  <c r="B108" i="8" l="1"/>
  <c r="B172" i="8" l="1"/>
  <c r="B236" i="8" l="1"/>
  <c r="B300" i="8" l="1"/>
  <c r="B364" i="8" s="1"/>
  <c r="B45" i="8" l="1"/>
  <c r="B109" i="8" l="1"/>
  <c r="B173" i="8" l="1"/>
  <c r="B237" i="8" l="1"/>
  <c r="B301" i="8" l="1"/>
  <c r="B365" i="8" s="1"/>
  <c r="B46" i="8" l="1"/>
  <c r="B110" i="8" l="1"/>
  <c r="B174" i="8" l="1"/>
  <c r="B238" i="8" l="1"/>
  <c r="B302" i="8" l="1"/>
  <c r="B366" i="8" s="1"/>
  <c r="B47" i="8" l="1"/>
  <c r="B111" i="8" l="1"/>
  <c r="B175" i="8" l="1"/>
  <c r="B239" i="8" l="1"/>
  <c r="B303" i="8" l="1"/>
  <c r="B367" i="8" s="1"/>
  <c r="B48" i="8" l="1"/>
  <c r="B112" i="8" l="1"/>
  <c r="B176" i="8" l="1"/>
  <c r="B240" i="8" l="1"/>
  <c r="B304" i="8" l="1"/>
  <c r="B368" i="8" s="1"/>
  <c r="B49" i="8" l="1"/>
  <c r="B113" i="8" s="1"/>
  <c r="B177" i="8" s="1"/>
  <c r="B241" i="8" s="1"/>
  <c r="B305" i="8" s="1"/>
  <c r="B369" i="8" s="1"/>
  <c r="I9" i="13" l="1" a="1"/>
  <c r="I9" i="13" s="1"/>
  <c r="I3" i="13" a="1"/>
  <c r="I3" i="13" s="1"/>
  <c r="I15" i="13" a="1"/>
  <c r="I15" i="13" s="1"/>
  <c r="K18" i="14" a="1"/>
  <c r="K18" i="14" s="1"/>
  <c r="V18" i="13"/>
  <c r="AD18" i="13"/>
  <c r="V6" i="13"/>
  <c r="AL12" i="13"/>
  <c r="R18" i="13"/>
  <c r="AH5" i="13"/>
  <c r="I5" i="15" a="1"/>
  <c r="I5" i="15" s="1"/>
  <c r="AH11" i="13"/>
  <c r="Z11" i="13"/>
  <c r="I17" i="15" a="1"/>
  <c r="I17" i="15" s="1"/>
  <c r="I7" i="13" a="1"/>
  <c r="I7" i="13" s="1"/>
  <c r="V11" i="13"/>
  <c r="R11" i="13"/>
  <c r="K8" i="14" a="1"/>
  <c r="K8" i="14" s="1"/>
  <c r="K5" i="14" a="1"/>
  <c r="K5" i="14" s="1"/>
  <c r="Z17" i="13"/>
  <c r="K3" i="14" a="1"/>
  <c r="K3" i="14" s="1"/>
  <c r="I14" i="13" a="1"/>
  <c r="I14" i="13" s="1"/>
  <c r="AD11" i="13"/>
  <c r="K17" i="14" a="1"/>
  <c r="K17" i="14" s="1"/>
  <c r="I16" i="13" a="1"/>
  <c r="I16" i="13" s="1"/>
  <c r="V5" i="13"/>
  <c r="K12" i="14" a="1"/>
  <c r="K12" i="14" s="1"/>
  <c r="K16" i="14" a="1"/>
  <c r="K16" i="14" s="1"/>
  <c r="AD5" i="13"/>
  <c r="K13" i="14" a="1"/>
  <c r="K13" i="14" s="1"/>
  <c r="I16" i="15" a="1"/>
  <c r="I16" i="15" s="1"/>
  <c r="Z5" i="13"/>
  <c r="I8" i="16" a="1"/>
  <c r="I8" i="16" s="1"/>
  <c r="I14" i="15" a="1"/>
  <c r="I14" i="15" s="1"/>
  <c r="I10" i="15" a="1"/>
  <c r="I10" i="15" s="1"/>
  <c r="Z4" i="13"/>
  <c r="I5" i="13" a="1"/>
  <c r="I5" i="13" s="1"/>
  <c r="I6" i="13" a="1"/>
  <c r="I6" i="13" s="1"/>
  <c r="I10" i="13" a="1"/>
  <c r="I10" i="13" s="1"/>
  <c r="I3" i="16" a="1"/>
  <c r="I3" i="16" s="1"/>
  <c r="I18" i="13" a="1"/>
  <c r="I18" i="13" s="1"/>
  <c r="I13" i="15" a="1"/>
  <c r="I13" i="15" s="1"/>
  <c r="I6" i="15" a="1"/>
  <c r="I6" i="15" s="1"/>
  <c r="I9" i="15" a="1"/>
  <c r="I9" i="15" s="1"/>
  <c r="I12" i="15" a="1"/>
  <c r="I12" i="15" s="1"/>
  <c r="I8" i="15" a="1"/>
  <c r="I8" i="15" s="1"/>
  <c r="K10" i="14" a="1"/>
  <c r="K10" i="14" s="1"/>
  <c r="I10" i="16" a="1"/>
  <c r="I10" i="16" s="1"/>
  <c r="I7" i="15" a="1"/>
  <c r="I7" i="15" s="1"/>
  <c r="I3" i="15" a="1"/>
  <c r="I3" i="15" s="1"/>
  <c r="AH16" i="13"/>
  <c r="AL10" i="13"/>
  <c r="AD12" i="13"/>
  <c r="V9" i="13"/>
  <c r="Z3" i="13"/>
  <c r="AL11" i="13"/>
  <c r="Z18" i="13"/>
  <c r="AL15" i="13"/>
  <c r="N11" i="13"/>
  <c r="R7" i="13"/>
  <c r="R5" i="13"/>
  <c r="I4" i="13" a="1"/>
  <c r="I4" i="13" s="1"/>
  <c r="K9" i="14" a="1"/>
  <c r="K9" i="14" s="1"/>
  <c r="K11" i="14" a="1"/>
  <c r="K11" i="14" s="1"/>
  <c r="Z16" i="13"/>
  <c r="AD7" i="13"/>
  <c r="AL6" i="13"/>
  <c r="N12" i="13"/>
  <c r="N16" i="13"/>
  <c r="AH9" i="13"/>
  <c r="AD3" i="13"/>
  <c r="AH6" i="13"/>
  <c r="Z7" i="13"/>
  <c r="V3" i="13"/>
  <c r="V15" i="13"/>
  <c r="I4" i="16" a="1"/>
  <c r="I4" i="16" s="1"/>
  <c r="I11" i="13" a="1"/>
  <c r="I11" i="13" s="1"/>
  <c r="I15" i="15" a="1"/>
  <c r="I15" i="15" s="1"/>
  <c r="AL7" i="13"/>
  <c r="V7" i="13"/>
  <c r="AH13" i="13"/>
  <c r="N6" i="13"/>
  <c r="N7" i="13"/>
  <c r="R6" i="13"/>
  <c r="R14" i="13"/>
  <c r="AH18" i="13"/>
  <c r="V12" i="13"/>
  <c r="AD17" i="13"/>
  <c r="N9" i="13"/>
  <c r="AL13" i="13"/>
  <c r="I5" i="16" a="1"/>
  <c r="I5" i="16" s="1"/>
  <c r="I12" i="13" a="1"/>
  <c r="I12" i="13" s="1"/>
  <c r="I4" i="15" a="1"/>
  <c r="I4" i="15" s="1"/>
  <c r="AL16" i="13"/>
  <c r="AD6" i="13"/>
  <c r="Z8" i="13"/>
  <c r="N13" i="13"/>
  <c r="AD13" i="13"/>
  <c r="N14" i="13"/>
  <c r="R12" i="13"/>
  <c r="AD16" i="13"/>
  <c r="AL8" i="13"/>
  <c r="R17" i="13"/>
  <c r="N15" i="13"/>
  <c r="V10" i="13"/>
  <c r="K6" i="14" a="1"/>
  <c r="K6" i="14" s="1"/>
  <c r="I13" i="13" a="1"/>
  <c r="I13" i="13" s="1"/>
  <c r="I8" i="13" a="1"/>
  <c r="I8" i="13" s="1"/>
  <c r="Z12" i="13"/>
  <c r="AH4" i="13"/>
  <c r="V16" i="13"/>
  <c r="AD9" i="13"/>
  <c r="AH7" i="13"/>
  <c r="N5" i="13"/>
  <c r="AL5" i="13"/>
  <c r="AL3" i="13"/>
  <c r="AH15" i="13"/>
  <c r="AH3" i="13"/>
  <c r="N8" i="13"/>
  <c r="I17" i="13" a="1"/>
  <c r="I17" i="13" s="1"/>
  <c r="I11" i="15" a="1"/>
  <c r="I11" i="15" s="1"/>
  <c r="I18" i="15" a="1"/>
  <c r="I18" i="15" s="1"/>
  <c r="N10" i="13"/>
  <c r="V4" i="13"/>
  <c r="AD4" i="13"/>
  <c r="AH10" i="13"/>
  <c r="Z14" i="13"/>
  <c r="N18" i="13"/>
  <c r="Z10" i="13"/>
  <c r="N4" i="13"/>
  <c r="N3" i="13"/>
  <c r="Z9" i="13"/>
  <c r="R3" i="13"/>
  <c r="V8" i="13"/>
  <c r="K7" i="14" a="1"/>
  <c r="K7" i="14" s="1"/>
  <c r="I6" i="16" a="1"/>
  <c r="I6" i="16" s="1"/>
  <c r="K14" i="14" a="1"/>
  <c r="K14" i="14" s="1"/>
  <c r="AH17" i="13"/>
  <c r="AD8" i="13"/>
  <c r="AL17" i="13"/>
  <c r="R9" i="13"/>
  <c r="AD15" i="13"/>
  <c r="Z6" i="13"/>
  <c r="V13" i="13"/>
  <c r="R15" i="13"/>
  <c r="N17" i="13"/>
  <c r="Z13" i="13"/>
  <c r="R13" i="13"/>
  <c r="AD10" i="13"/>
  <c r="K4" i="14" a="1"/>
  <c r="K4" i="14" s="1"/>
  <c r="I7" i="16" a="1"/>
  <c r="I7" i="16" s="1"/>
  <c r="R8" i="13"/>
  <c r="Z15" i="13"/>
  <c r="R16" i="13"/>
  <c r="AL14" i="13"/>
  <c r="V17" i="13"/>
  <c r="AL9" i="13"/>
  <c r="AL18" i="13"/>
  <c r="R10" i="13"/>
  <c r="R4" i="13"/>
  <c r="AH8" i="13"/>
  <c r="AH12" i="13"/>
  <c r="AL4" i="13"/>
  <c r="K15" i="14" a="1"/>
  <c r="K15" i="14" s="1"/>
  <c r="I9" i="16" a="1"/>
  <c r="I9" i="16" s="1"/>
  <c r="V14" i="13"/>
  <c r="AH14" i="13"/>
  <c r="AD14" i="13"/>
  <c r="CJ8" i="14"/>
  <c r="AB14" i="14"/>
  <c r="AZ14" i="14"/>
  <c r="CN14" i="14"/>
  <c r="CB8" i="14"/>
  <c r="CJ14" i="14"/>
  <c r="AB8" i="14"/>
  <c r="AF14" i="14"/>
  <c r="BH8" i="14"/>
  <c r="AJ14" i="14"/>
  <c r="BX14" i="14"/>
  <c r="CF8" i="14"/>
  <c r="X7" i="14"/>
  <c r="AN13" i="14"/>
  <c r="AJ13" i="14"/>
  <c r="BT7" i="14"/>
  <c r="CN7" i="14"/>
  <c r="AB7" i="14"/>
  <c r="AR7" i="14"/>
  <c r="BH13" i="14"/>
  <c r="AZ7" i="14"/>
  <c r="BH7" i="14"/>
  <c r="CR13" i="14"/>
  <c r="AV18" i="14"/>
  <c r="BD18" i="14"/>
  <c r="CN12" i="14"/>
  <c r="BP12" i="14"/>
  <c r="AV12" i="14"/>
  <c r="BT12" i="14"/>
  <c r="AR12" i="14"/>
  <c r="BH18" i="14"/>
  <c r="BH12" i="14"/>
  <c r="BD12" i="14"/>
  <c r="AN18" i="14"/>
  <c r="BL12" i="14"/>
  <c r="CF17" i="14"/>
  <c r="AF17" i="14"/>
  <c r="T17" i="14"/>
  <c r="X17" i="14"/>
  <c r="BL17" i="14"/>
  <c r="AJ17" i="14"/>
  <c r="AB11" i="14"/>
  <c r="BH17" i="14"/>
  <c r="BP11" i="14"/>
  <c r="X5" i="14"/>
  <c r="AN11" i="14"/>
  <c r="AJ11" i="14"/>
  <c r="AF11" i="14"/>
  <c r="AB17" i="14"/>
  <c r="BD17" i="14"/>
  <c r="BL11" i="14"/>
  <c r="CR11" i="14"/>
  <c r="T5" i="14"/>
  <c r="AV17" i="14"/>
  <c r="CB17" i="14"/>
  <c r="BT4" i="14"/>
  <c r="AZ4" i="14"/>
  <c r="CF4" i="14"/>
  <c r="AR4" i="14"/>
  <c r="CJ4" i="14"/>
  <c r="CR16" i="14"/>
  <c r="AJ6" i="14"/>
  <c r="CR12" i="14"/>
  <c r="CN5" i="14"/>
  <c r="CR18" i="14"/>
  <c r="BD3" i="14"/>
  <c r="CB5" i="14"/>
  <c r="T11" i="14"/>
  <c r="AB18" i="14"/>
  <c r="AR18" i="14"/>
  <c r="BD8" i="14"/>
  <c r="AV13" i="14"/>
  <c r="CN11" i="14"/>
  <c r="CR10" i="14"/>
  <c r="BT11" i="14"/>
  <c r="AJ16" i="14"/>
  <c r="CF10" i="14"/>
  <c r="AB10" i="14"/>
  <c r="BD15" i="14"/>
  <c r="AZ9" i="14"/>
  <c r="AR17" i="14"/>
  <c r="CJ6" i="14"/>
  <c r="CF11" i="14"/>
  <c r="AV5" i="14"/>
  <c r="T3" i="14"/>
  <c r="AF5" i="14"/>
  <c r="AN4" i="14"/>
  <c r="CB16" i="14"/>
  <c r="AV7" i="14"/>
  <c r="BT6" i="14"/>
  <c r="AV16" i="14"/>
  <c r="AV8" i="14"/>
  <c r="P15" i="14"/>
  <c r="BH14" i="14"/>
  <c r="BT3" i="14"/>
  <c r="AN16" i="14"/>
  <c r="CJ7" i="14"/>
  <c r="CB18" i="14"/>
  <c r="T8" i="14"/>
  <c r="BX4" i="14"/>
  <c r="CB11" i="14"/>
  <c r="AV15" i="14"/>
  <c r="AJ18" i="14"/>
  <c r="X13" i="14"/>
  <c r="X9" i="14"/>
  <c r="AJ3" i="14"/>
  <c r="CN15" i="14"/>
  <c r="P17" i="14"/>
  <c r="CR6" i="14"/>
  <c r="AN14" i="14"/>
  <c r="P7" i="14"/>
  <c r="X10" i="14"/>
  <c r="CN6" i="14"/>
  <c r="BP10" i="14"/>
  <c r="BP9" i="14"/>
  <c r="CF18" i="14"/>
  <c r="BL16" i="14"/>
  <c r="CR15" i="14"/>
  <c r="BT15" i="14"/>
  <c r="CJ13" i="14"/>
  <c r="CF15" i="14"/>
  <c r="CJ9" i="14"/>
  <c r="CJ17" i="14"/>
  <c r="CN18" i="14"/>
  <c r="BX9" i="14"/>
  <c r="BL3" i="14"/>
  <c r="P4" i="14"/>
  <c r="BP14" i="14"/>
  <c r="AR8" i="14"/>
  <c r="BP3" i="14"/>
  <c r="AV6" i="14"/>
  <c r="AN3" i="14"/>
  <c r="BP17" i="14"/>
  <c r="AR10" i="14"/>
  <c r="CN8" i="14"/>
  <c r="AF8" i="14"/>
  <c r="BP4" i="14"/>
  <c r="AZ5" i="14"/>
  <c r="P10" i="14"/>
  <c r="X11" i="14"/>
  <c r="BL4" i="14"/>
  <c r="CF14" i="14"/>
  <c r="BP5" i="14"/>
  <c r="BH3" i="14"/>
  <c r="BL7" i="14"/>
  <c r="P16" i="14"/>
  <c r="P9" i="14"/>
  <c r="X8" i="14"/>
  <c r="T9" i="14"/>
  <c r="BX17" i="14"/>
  <c r="AR9" i="14"/>
  <c r="BL14" i="14"/>
  <c r="X4" i="14"/>
  <c r="AF7" i="14"/>
  <c r="BP6" i="14"/>
  <c r="AJ8" i="14"/>
  <c r="X14" i="14"/>
  <c r="AV4" i="14"/>
  <c r="AN7" i="14"/>
  <c r="AZ18" i="14"/>
  <c r="AZ8" i="14"/>
  <c r="CR7" i="14"/>
  <c r="CR4" i="14"/>
  <c r="AJ4" i="14"/>
  <c r="P18" i="14"/>
  <c r="CJ3" i="14"/>
  <c r="P11" i="14"/>
  <c r="CF12" i="14"/>
  <c r="CF13" i="14"/>
  <c r="CN3" i="14"/>
  <c r="BX7" i="14"/>
  <c r="BX11" i="14"/>
  <c r="CB13" i="14"/>
  <c r="CR9" i="14"/>
  <c r="X15" i="14"/>
  <c r="CR5" i="14"/>
  <c r="AF10" i="14"/>
  <c r="BX18" i="14"/>
  <c r="BH10" i="14"/>
  <c r="AN10" i="14"/>
  <c r="BL18" i="14"/>
  <c r="AB13" i="14"/>
  <c r="AF6" i="14"/>
  <c r="P8" i="14"/>
  <c r="AJ9" i="14"/>
  <c r="X12" i="14"/>
  <c r="BX6" i="14"/>
  <c r="CF5" i="14"/>
  <c r="CF9" i="14"/>
  <c r="BT10" i="14"/>
  <c r="BX5" i="14"/>
  <c r="AV3" i="14"/>
  <c r="BH6" i="14"/>
  <c r="CF6" i="14"/>
  <c r="CJ11" i="14"/>
  <c r="AZ6" i="14"/>
  <c r="AB4" i="14"/>
  <c r="BP18" i="14"/>
  <c r="CB4" i="14"/>
  <c r="T14" i="14"/>
  <c r="BX13" i="14"/>
  <c r="CJ5" i="14"/>
  <c r="AV10" i="14"/>
  <c r="BX10" i="14"/>
  <c r="P6" i="14"/>
  <c r="BH5" i="14"/>
  <c r="BT5" i="14"/>
  <c r="CB12" i="14"/>
  <c r="CJ16" i="14"/>
  <c r="BP15" i="14"/>
  <c r="AR15" i="14"/>
  <c r="BD7" i="14"/>
  <c r="BD6" i="14"/>
  <c r="BD13" i="14"/>
  <c r="BH16" i="14"/>
  <c r="CB10" i="14"/>
  <c r="AZ15" i="14"/>
  <c r="T13" i="14"/>
  <c r="CJ18" i="14"/>
  <c r="CR14" i="14"/>
  <c r="BX8" i="14"/>
  <c r="BP7" i="14"/>
  <c r="AB15" i="14"/>
  <c r="AZ10" i="14"/>
  <c r="CN13" i="14"/>
  <c r="BL5" i="14"/>
  <c r="X3" i="14"/>
  <c r="AJ7" i="14"/>
  <c r="CN17" i="14"/>
  <c r="AN6" i="14"/>
  <c r="AF18" i="14"/>
  <c r="BX16" i="14"/>
  <c r="BT17" i="14"/>
  <c r="P12" i="14"/>
  <c r="AJ12" i="14"/>
  <c r="CB15" i="14"/>
  <c r="T10" i="14"/>
  <c r="BX15" i="14"/>
  <c r="AR11" i="14"/>
  <c r="CB9" i="14"/>
  <c r="BT14" i="14"/>
  <c r="T15" i="14"/>
  <c r="CJ12" i="14"/>
  <c r="BH11" i="14"/>
  <c r="CB7" i="14"/>
  <c r="CB14" i="14"/>
  <c r="CR3" i="14"/>
  <c r="X16" i="14"/>
  <c r="T4" i="14"/>
  <c r="BL10" i="14"/>
  <c r="AV11" i="14"/>
  <c r="CR17" i="14"/>
  <c r="BD10" i="14"/>
  <c r="X6" i="14"/>
  <c r="AB3" i="14"/>
  <c r="AF9" i="14"/>
  <c r="AR13" i="14"/>
  <c r="P3" i="14"/>
  <c r="AN5" i="14"/>
  <c r="T16" i="14"/>
  <c r="CF16" i="14"/>
  <c r="AB12" i="14"/>
  <c r="BD11" i="14"/>
  <c r="CJ15" i="14"/>
  <c r="AR3" i="14"/>
  <c r="AR6" i="14"/>
  <c r="BH4" i="14"/>
  <c r="BT8" i="14"/>
  <c r="AN9" i="14"/>
  <c r="BH15" i="14"/>
  <c r="AF4" i="14"/>
  <c r="AN8" i="14"/>
  <c r="AF12" i="14"/>
  <c r="CF3" i="14"/>
  <c r="BL13" i="14"/>
  <c r="BL8" i="14"/>
  <c r="P13" i="14"/>
  <c r="BD16" i="14"/>
  <c r="AZ3" i="14"/>
  <c r="CN16" i="14"/>
  <c r="BP8" i="14"/>
  <c r="BT16" i="14"/>
  <c r="T6" i="14"/>
  <c r="BT13" i="14"/>
  <c r="AF16" i="14"/>
  <c r="BT9" i="14"/>
  <c r="BL15" i="14"/>
  <c r="BX3" i="14"/>
  <c r="BH9" i="14"/>
  <c r="AR16" i="14"/>
  <c r="BP13" i="14"/>
  <c r="AF13" i="14"/>
  <c r="CN9" i="14"/>
  <c r="T12" i="14"/>
  <c r="BL6" i="14"/>
  <c r="AF15" i="14"/>
  <c r="T7" i="14"/>
  <c r="AN12" i="14"/>
  <c r="BX12" i="14"/>
  <c r="BD4" i="14"/>
  <c r="AV9" i="14"/>
  <c r="AJ10" i="14"/>
  <c r="AJ5" i="14"/>
  <c r="AZ17" i="14"/>
  <c r="P5" i="14"/>
  <c r="AN15" i="14"/>
  <c r="AZ16" i="14"/>
  <c r="AZ13" i="14"/>
  <c r="CB6" i="14"/>
  <c r="BD14" i="14"/>
  <c r="BD5" i="14"/>
  <c r="CF7" i="14"/>
  <c r="BT18" i="14"/>
  <c r="BD9" i="14"/>
  <c r="AB16" i="14"/>
  <c r="BP16" i="14"/>
  <c r="CB3" i="14"/>
  <c r="AN17" i="14"/>
  <c r="CJ10" i="14"/>
  <c r="T18" i="14"/>
  <c r="CR8" i="14"/>
  <c r="AV14" i="14"/>
  <c r="AB5" i="14"/>
  <c r="CN10" i="14"/>
  <c r="P14" i="14"/>
  <c r="AR14" i="14"/>
  <c r="AB9" i="14"/>
  <c r="X18" i="14"/>
  <c r="CN4" i="14"/>
  <c r="AR5" i="14"/>
  <c r="AZ11" i="14"/>
  <c r="AB6" i="14"/>
  <c r="AJ15" i="14"/>
  <c r="AF3" i="14"/>
  <c r="AZ12" i="14"/>
  <c r="BL9" i="14"/>
  <c r="AD8" i="15"/>
  <c r="AL8" i="15"/>
  <c r="Z14" i="15"/>
  <c r="BJ14" i="15"/>
  <c r="AH8" i="15"/>
  <c r="Z8" i="15"/>
  <c r="AL14" i="15"/>
  <c r="R14" i="15"/>
  <c r="V8" i="15"/>
  <c r="AD14" i="15"/>
  <c r="BF14" i="15"/>
  <c r="BB14" i="15"/>
  <c r="AH14" i="15"/>
  <c r="R8" i="15"/>
  <c r="AT14" i="15"/>
  <c r="AP14" i="15"/>
  <c r="V14" i="15"/>
  <c r="AX14" i="15"/>
  <c r="CP7" i="15"/>
  <c r="CT7" i="15"/>
  <c r="R7" i="15"/>
  <c r="AL7" i="15"/>
  <c r="Z7" i="15"/>
  <c r="CL7" i="15"/>
  <c r="AD7" i="15"/>
  <c r="AH7" i="15"/>
  <c r="V7" i="15"/>
  <c r="CP6" i="15"/>
  <c r="CD18" i="15"/>
  <c r="R18" i="15"/>
  <c r="V18" i="15"/>
  <c r="BV18" i="15"/>
  <c r="BR18" i="15"/>
  <c r="AT18" i="15"/>
  <c r="AH18" i="15"/>
  <c r="AP18" i="15"/>
  <c r="AX18" i="15"/>
  <c r="AD18" i="15"/>
  <c r="BF18" i="15"/>
  <c r="BJ18" i="15"/>
  <c r="CL6" i="15"/>
  <c r="BZ18" i="15"/>
  <c r="AL18" i="15"/>
  <c r="BN18" i="15"/>
  <c r="Z18" i="15"/>
  <c r="CH18" i="15"/>
  <c r="BB18" i="15"/>
  <c r="CT6" i="15"/>
  <c r="BV17" i="15"/>
  <c r="BJ17" i="15"/>
  <c r="CH17" i="15"/>
  <c r="CT17" i="15"/>
  <c r="AX17" i="15"/>
  <c r="CT10" i="15"/>
  <c r="CP10" i="15"/>
  <c r="CL10" i="15"/>
  <c r="V17" i="15"/>
  <c r="CP12" i="15"/>
  <c r="BJ10" i="15"/>
  <c r="V13" i="15"/>
  <c r="N14" i="15"/>
  <c r="AH16" i="15"/>
  <c r="CD7" i="15"/>
  <c r="R11" i="15"/>
  <c r="AX16" i="15"/>
  <c r="CH3" i="15"/>
  <c r="BB3" i="15"/>
  <c r="AX7" i="15"/>
  <c r="N18" i="15"/>
  <c r="Z4" i="15"/>
  <c r="BZ6" i="15"/>
  <c r="BN16" i="15"/>
  <c r="N3" i="15"/>
  <c r="V15" i="15"/>
  <c r="R13" i="15"/>
  <c r="AD16" i="15"/>
  <c r="BZ8" i="15"/>
  <c r="BN9" i="15"/>
  <c r="AH13" i="15"/>
  <c r="CL16" i="15"/>
  <c r="CL12" i="15"/>
  <c r="BJ4" i="15"/>
  <c r="BR4" i="15"/>
  <c r="AX4" i="15"/>
  <c r="AH10" i="15"/>
  <c r="AP17" i="15"/>
  <c r="CT4" i="15"/>
  <c r="BZ13" i="15"/>
  <c r="AD10" i="15"/>
  <c r="CH15" i="15"/>
  <c r="N13" i="15"/>
  <c r="BJ8" i="15"/>
  <c r="BR10" i="15"/>
  <c r="CD14" i="15"/>
  <c r="Z17" i="15"/>
  <c r="BB6" i="15"/>
  <c r="BR7" i="15"/>
  <c r="CH10" i="15"/>
  <c r="AX10" i="15"/>
  <c r="CL17" i="15"/>
  <c r="BF13" i="15"/>
  <c r="BZ15" i="15"/>
  <c r="BB12" i="15"/>
  <c r="CP5" i="15"/>
  <c r="AX11" i="15"/>
  <c r="CD8" i="15"/>
  <c r="AH4" i="15"/>
  <c r="BN4" i="15"/>
  <c r="CL3" i="15"/>
  <c r="AT9" i="15"/>
  <c r="AT3" i="15"/>
  <c r="BV6" i="15"/>
  <c r="BR14" i="15"/>
  <c r="R5" i="15"/>
  <c r="BR11" i="15"/>
  <c r="N4" i="15"/>
  <c r="BZ12" i="15"/>
  <c r="V12" i="15"/>
  <c r="CL14" i="15"/>
  <c r="BN10" i="15"/>
  <c r="BB4" i="15"/>
  <c r="CD11" i="15"/>
  <c r="BJ15" i="15"/>
  <c r="N5" i="15"/>
  <c r="CH16" i="15"/>
  <c r="AL10" i="15"/>
  <c r="V5" i="15"/>
  <c r="CH8" i="15"/>
  <c r="BZ3" i="15"/>
  <c r="BV4" i="15"/>
  <c r="BR3" i="15"/>
  <c r="BV16" i="15"/>
  <c r="AT11" i="15"/>
  <c r="AP6" i="15"/>
  <c r="BV10" i="15"/>
  <c r="BZ9" i="15"/>
  <c r="CT16" i="15"/>
  <c r="AL6" i="15"/>
  <c r="R9" i="15"/>
  <c r="BN14" i="15"/>
  <c r="CT14" i="15"/>
  <c r="AH5" i="15"/>
  <c r="AT8" i="15"/>
  <c r="BV11" i="15"/>
  <c r="BV9" i="15"/>
  <c r="CD12" i="15"/>
  <c r="CH7" i="15"/>
  <c r="AH17" i="15"/>
  <c r="R10" i="15"/>
  <c r="Z10" i="15"/>
  <c r="CD5" i="15"/>
  <c r="V4" i="15"/>
  <c r="BF9" i="15"/>
  <c r="R16" i="15"/>
  <c r="CH4" i="15"/>
  <c r="BN11" i="15"/>
  <c r="BR17" i="15"/>
  <c r="AP10" i="15"/>
  <c r="BZ10" i="15"/>
  <c r="BF4" i="15"/>
  <c r="AD17" i="15"/>
  <c r="BV13" i="15"/>
  <c r="CD13" i="15"/>
  <c r="AT6" i="15"/>
  <c r="AH12" i="15"/>
  <c r="AT13" i="15"/>
  <c r="CD3" i="15"/>
  <c r="BF7" i="15"/>
  <c r="CL4" i="15"/>
  <c r="AL4" i="15"/>
  <c r="AX6" i="15"/>
  <c r="BN8" i="15"/>
  <c r="AP4" i="15"/>
  <c r="CL15" i="15"/>
  <c r="BF8" i="15"/>
  <c r="AD11" i="15"/>
  <c r="AL11" i="15"/>
  <c r="AP9" i="15"/>
  <c r="CD17" i="15"/>
  <c r="CP15" i="15"/>
  <c r="AH9" i="15"/>
  <c r="AD4" i="15"/>
  <c r="BB9" i="15"/>
  <c r="AT10" i="15"/>
  <c r="CL5" i="15"/>
  <c r="AP16" i="15"/>
  <c r="BV14" i="15"/>
  <c r="BR13" i="15"/>
  <c r="BV8" i="15"/>
  <c r="AP5" i="15"/>
  <c r="V11" i="15"/>
  <c r="AL5" i="15"/>
  <c r="BN7" i="15"/>
  <c r="AD6" i="15"/>
  <c r="AD13" i="15"/>
  <c r="CD15" i="15"/>
  <c r="AH6" i="15"/>
  <c r="AT7" i="15"/>
  <c r="AP8" i="15"/>
  <c r="AX13" i="15"/>
  <c r="BJ13" i="15"/>
  <c r="V6" i="15"/>
  <c r="V3" i="15"/>
  <c r="BF5" i="15"/>
  <c r="AT5" i="15"/>
  <c r="BN6" i="15"/>
  <c r="R4" i="15"/>
  <c r="CT5" i="15"/>
  <c r="BR12" i="15"/>
  <c r="AP13" i="15"/>
  <c r="BZ16" i="15"/>
  <c r="CT18" i="15"/>
  <c r="N17" i="15"/>
  <c r="AT16" i="15"/>
  <c r="Z9" i="15"/>
  <c r="R3" i="15"/>
  <c r="BV5" i="15"/>
  <c r="BJ5" i="15"/>
  <c r="BB13" i="15"/>
  <c r="CT13" i="15"/>
  <c r="BB15" i="15"/>
  <c r="BN13" i="15"/>
  <c r="BB11" i="15"/>
  <c r="CD16" i="15"/>
  <c r="CL9" i="15"/>
  <c r="Z3" i="15"/>
  <c r="AX12" i="15"/>
  <c r="AP3" i="15"/>
  <c r="BF15" i="15"/>
  <c r="CT12" i="15"/>
  <c r="BF11" i="15"/>
  <c r="BV7" i="15"/>
  <c r="N8" i="15"/>
  <c r="AX3" i="15"/>
  <c r="BJ9" i="15"/>
  <c r="CH12" i="15"/>
  <c r="BN12" i="15"/>
  <c r="AX9" i="15"/>
  <c r="N6" i="15"/>
  <c r="AL13" i="15"/>
  <c r="CT9" i="15"/>
  <c r="N10" i="15"/>
  <c r="CT3" i="15"/>
  <c r="BZ14" i="15"/>
  <c r="N11" i="15"/>
  <c r="AL12" i="15"/>
  <c r="BF16" i="15"/>
  <c r="CD4" i="15"/>
  <c r="CP4" i="15"/>
  <c r="BJ6" i="15"/>
  <c r="BB10" i="15"/>
  <c r="Z5" i="15"/>
  <c r="BF3" i="15"/>
  <c r="AX5" i="15"/>
  <c r="AL3" i="15"/>
  <c r="AX15" i="15"/>
  <c r="BR16" i="15"/>
  <c r="CP13" i="15"/>
  <c r="CD6" i="15"/>
  <c r="R6" i="15"/>
  <c r="BR9" i="15"/>
  <c r="AH15" i="15"/>
  <c r="V16" i="15"/>
  <c r="Z6" i="15"/>
  <c r="BZ4" i="15"/>
  <c r="Z12" i="15"/>
  <c r="BB8" i="15"/>
  <c r="R15" i="15"/>
  <c r="BR5" i="15"/>
  <c r="CH5" i="15"/>
  <c r="BN5" i="15"/>
  <c r="BR8" i="15"/>
  <c r="AD9" i="15"/>
  <c r="CH14" i="15"/>
  <c r="CL13" i="15"/>
  <c r="AD12" i="15"/>
  <c r="BV3" i="15"/>
  <c r="CH9" i="15"/>
  <c r="N7" i="15"/>
  <c r="AD5" i="15"/>
  <c r="BN15" i="15"/>
  <c r="AL15" i="15"/>
  <c r="CP16" i="15"/>
  <c r="CL11" i="15"/>
  <c r="AL17" i="15"/>
  <c r="CT15" i="15"/>
  <c r="CH11" i="15"/>
  <c r="CP17" i="15"/>
  <c r="CP3" i="15"/>
  <c r="BB17" i="15"/>
  <c r="AT12" i="15"/>
  <c r="R17" i="15"/>
  <c r="BR15" i="15"/>
  <c r="AH3" i="15"/>
  <c r="AX8" i="15"/>
  <c r="CH6" i="15"/>
  <c r="CH13" i="15"/>
  <c r="CP14" i="15"/>
  <c r="Z16" i="15"/>
  <c r="CP18" i="15"/>
  <c r="BV15" i="15"/>
  <c r="BJ11" i="15"/>
  <c r="CT8" i="15"/>
  <c r="AP15" i="15"/>
  <c r="AP11" i="15"/>
  <c r="AT15" i="15"/>
  <c r="Z13" i="15"/>
  <c r="AP7" i="15"/>
  <c r="N16" i="15"/>
  <c r="BZ11" i="15"/>
  <c r="BJ7" i="15"/>
  <c r="BF6" i="15"/>
  <c r="AD15" i="15"/>
  <c r="CP9" i="15"/>
  <c r="CL18" i="15"/>
  <c r="BN3" i="15"/>
  <c r="BB5" i="15"/>
  <c r="CL8" i="15"/>
  <c r="Z11" i="15"/>
  <c r="AD3" i="15"/>
  <c r="CD10" i="15"/>
  <c r="BF12" i="15"/>
  <c r="CP8" i="15"/>
  <c r="AT4" i="15"/>
  <c r="N15" i="15"/>
  <c r="BB16" i="15"/>
  <c r="BJ3" i="15"/>
  <c r="V10" i="15"/>
  <c r="BJ16" i="15"/>
  <c r="V9" i="15"/>
  <c r="AL16" i="15"/>
  <c r="CP11" i="15"/>
  <c r="BJ12" i="15"/>
  <c r="AP12" i="15"/>
  <c r="AH11" i="15"/>
  <c r="BF17" i="15"/>
  <c r="BR6" i="15"/>
  <c r="BZ5" i="15"/>
  <c r="BF10" i="15"/>
  <c r="BV12" i="15"/>
  <c r="BZ7" i="15"/>
  <c r="BZ17" i="15"/>
  <c r="AL9" i="15"/>
  <c r="CT11" i="15"/>
  <c r="R12" i="15"/>
  <c r="N12" i="15"/>
  <c r="AT17" i="15"/>
  <c r="N9" i="15"/>
  <c r="BB7" i="15"/>
  <c r="BN17" i="15"/>
  <c r="Z15" i="15"/>
  <c r="CD9" i="15"/>
  <c r="BK6" i="16" l="1"/>
  <c r="AY6" i="16"/>
  <c r="AU6" i="16"/>
  <c r="BG6" i="16"/>
  <c r="BC6" i="16"/>
  <c r="BK10" i="16"/>
  <c r="AY10" i="16"/>
  <c r="AU10" i="16"/>
  <c r="BG10" i="16"/>
  <c r="BC10" i="16"/>
  <c r="AY3" i="16"/>
  <c r="BK3" i="16"/>
  <c r="AU3" i="16"/>
  <c r="BG3" i="16"/>
  <c r="BC3" i="16"/>
  <c r="BK7" i="16"/>
  <c r="AY7" i="16"/>
  <c r="AU7" i="16"/>
  <c r="BG7" i="16"/>
  <c r="BC7" i="16"/>
  <c r="BC9" i="16"/>
  <c r="BK9" i="16"/>
  <c r="AY9" i="16"/>
  <c r="AU9" i="16"/>
  <c r="BG9" i="16"/>
  <c r="AU4" i="16"/>
  <c r="BG4" i="16"/>
  <c r="BC4" i="16"/>
  <c r="AY4" i="16"/>
  <c r="BK4" i="16"/>
  <c r="BC5" i="16"/>
  <c r="BK5" i="16"/>
  <c r="BI21" i="16" s="1"/>
  <c r="BK21" i="16" s="1"/>
  <c r="AY5" i="16"/>
  <c r="AU5" i="16"/>
  <c r="BG5" i="16"/>
  <c r="AU8" i="16"/>
  <c r="BG8" i="16"/>
  <c r="BC8" i="16"/>
  <c r="BK8" i="16"/>
  <c r="AY8" i="16"/>
  <c r="AI10" i="16"/>
  <c r="S10" i="16"/>
  <c r="AE10" i="16"/>
  <c r="AM10" i="16"/>
  <c r="W10" i="16"/>
  <c r="AQ10" i="16"/>
  <c r="W7" i="16"/>
  <c r="AE7" i="16"/>
  <c r="S7" i="16"/>
  <c r="AQ7" i="16"/>
  <c r="AM7" i="16"/>
  <c r="AI7" i="16"/>
  <c r="AM9" i="16"/>
  <c r="AQ9" i="16"/>
  <c r="AI9" i="16"/>
  <c r="W9" i="16"/>
  <c r="AE9" i="16"/>
  <c r="S9" i="16"/>
  <c r="W4" i="16"/>
  <c r="AM4" i="16"/>
  <c r="AI4" i="16"/>
  <c r="S4" i="16"/>
  <c r="AQ4" i="16"/>
  <c r="AE4" i="16"/>
  <c r="AI6" i="16"/>
  <c r="S6" i="16"/>
  <c r="AQ6" i="16"/>
  <c r="AE6" i="16"/>
  <c r="W6" i="16"/>
  <c r="AM6" i="16"/>
  <c r="AM5" i="16"/>
  <c r="AI5" i="16"/>
  <c r="W5" i="16"/>
  <c r="AQ5" i="16"/>
  <c r="AE5" i="16"/>
  <c r="S5" i="16"/>
  <c r="W3" i="16"/>
  <c r="AE3" i="16"/>
  <c r="AQ3" i="16"/>
  <c r="S3" i="16"/>
  <c r="AM3" i="16"/>
  <c r="AI3" i="16"/>
  <c r="W8" i="16"/>
  <c r="AM8" i="16"/>
  <c r="AQ8" i="16"/>
  <c r="AI8" i="16"/>
  <c r="S8" i="16"/>
  <c r="AE8" i="16"/>
  <c r="CS23" i="15"/>
  <c r="BM23" i="15"/>
  <c r="CE23" i="14"/>
  <c r="W15" i="13"/>
  <c r="S15" i="13"/>
  <c r="AI15" i="13"/>
  <c r="AE15" i="13"/>
  <c r="AA15" i="13"/>
  <c r="G15" i="13" s="1"/>
  <c r="J15" i="13"/>
  <c r="K15" i="13" s="1"/>
  <c r="O15" i="13"/>
  <c r="AM15" i="13"/>
  <c r="AI3" i="13"/>
  <c r="W3" i="13"/>
  <c r="AA3" i="13"/>
  <c r="S3" i="13"/>
  <c r="AE3" i="13"/>
  <c r="G3" i="13" s="1"/>
  <c r="AM3" i="13"/>
  <c r="O3" i="13"/>
  <c r="J3" i="13"/>
  <c r="K3" i="13" s="1"/>
  <c r="W9" i="13"/>
  <c r="AE9" i="13"/>
  <c r="AM9" i="13"/>
  <c r="J9" i="13"/>
  <c r="K9" i="13" s="1"/>
  <c r="AI9" i="13"/>
  <c r="O9" i="13"/>
  <c r="AA9" i="13"/>
  <c r="S9" i="13"/>
  <c r="CO23" i="15"/>
  <c r="Q23" i="15"/>
  <c r="BW23" i="14"/>
  <c r="AU23" i="14"/>
  <c r="BG23" i="14"/>
  <c r="AA13" i="13"/>
  <c r="O13" i="13"/>
  <c r="W13" i="13"/>
  <c r="AI13" i="13"/>
  <c r="AM13" i="13"/>
  <c r="AE13" i="13"/>
  <c r="J13" i="13"/>
  <c r="K13" i="13" s="1"/>
  <c r="S13" i="13"/>
  <c r="J5" i="16"/>
  <c r="K5" i="16" s="1"/>
  <c r="AA5" i="16"/>
  <c r="O5" i="16"/>
  <c r="CU6" i="15"/>
  <c r="BO6" i="15"/>
  <c r="J6" i="15"/>
  <c r="K6" i="15" s="1"/>
  <c r="AM6" i="15"/>
  <c r="AQ6" i="15"/>
  <c r="O6" i="15"/>
  <c r="AI6" i="15"/>
  <c r="AA6" i="15"/>
  <c r="CA6" i="15"/>
  <c r="W6" i="15"/>
  <c r="BK6" i="15"/>
  <c r="BG6" i="15"/>
  <c r="CQ6" i="15"/>
  <c r="BS6" i="15"/>
  <c r="CM6" i="15"/>
  <c r="CI6" i="15"/>
  <c r="CE6" i="15"/>
  <c r="AU6" i="15"/>
  <c r="BW6" i="15"/>
  <c r="AE6" i="15"/>
  <c r="BC6" i="15"/>
  <c r="AY6" i="15"/>
  <c r="S6" i="15"/>
  <c r="AA10" i="15"/>
  <c r="AI10" i="15"/>
  <c r="J10" i="15"/>
  <c r="K10" i="15" s="1"/>
  <c r="CU10" i="15"/>
  <c r="BS10" i="15"/>
  <c r="BC10" i="15"/>
  <c r="AM10" i="15"/>
  <c r="BK10" i="15"/>
  <c r="S10" i="15"/>
  <c r="CE10" i="15"/>
  <c r="BO10" i="15"/>
  <c r="BW10" i="15"/>
  <c r="CQ10" i="15"/>
  <c r="AU10" i="15"/>
  <c r="CA10" i="15"/>
  <c r="AQ10" i="15"/>
  <c r="W10" i="15"/>
  <c r="CM10" i="15"/>
  <c r="AY10" i="15"/>
  <c r="O10" i="15"/>
  <c r="BG10" i="15"/>
  <c r="CI10" i="15"/>
  <c r="AE10" i="15"/>
  <c r="BI12" i="14"/>
  <c r="CG12" i="14"/>
  <c r="Q12" i="14"/>
  <c r="CK12" i="14"/>
  <c r="CC12" i="14"/>
  <c r="AK12" i="14"/>
  <c r="AW12" i="14"/>
  <c r="Y12" i="14"/>
  <c r="BQ12" i="14"/>
  <c r="U12" i="14"/>
  <c r="CS12" i="14"/>
  <c r="AC12" i="14"/>
  <c r="BM12" i="14"/>
  <c r="L12" i="14"/>
  <c r="M12" i="14" s="1"/>
  <c r="AO12" i="14"/>
  <c r="AS12" i="14"/>
  <c r="CO12" i="14"/>
  <c r="BA12" i="14"/>
  <c r="AG12" i="14"/>
  <c r="BY12" i="14"/>
  <c r="BU12" i="14"/>
  <c r="BE12" i="14"/>
  <c r="AO5" i="14"/>
  <c r="AW5" i="14"/>
  <c r="BQ5" i="14"/>
  <c r="BY5" i="14"/>
  <c r="CO5" i="14"/>
  <c r="Q5" i="14"/>
  <c r="BI5" i="14"/>
  <c r="L5" i="14"/>
  <c r="M5" i="14" s="1"/>
  <c r="CK5" i="14"/>
  <c r="CG5" i="14"/>
  <c r="BE5" i="14"/>
  <c r="Y5" i="14"/>
  <c r="BM5" i="14"/>
  <c r="BU5" i="14"/>
  <c r="U5" i="14"/>
  <c r="AG5" i="14"/>
  <c r="AC5" i="14"/>
  <c r="CS5" i="14"/>
  <c r="CC5" i="14"/>
  <c r="AK5" i="14"/>
  <c r="BA5" i="14"/>
  <c r="AS5" i="14"/>
  <c r="CI5" i="15"/>
  <c r="BW5" i="15"/>
  <c r="W5" i="15"/>
  <c r="AU5" i="15"/>
  <c r="AM5" i="15"/>
  <c r="AQ5" i="15"/>
  <c r="BS5" i="15"/>
  <c r="O5" i="15"/>
  <c r="BG5" i="15"/>
  <c r="CU5" i="15"/>
  <c r="BO5" i="15"/>
  <c r="AI5" i="15"/>
  <c r="BK5" i="15"/>
  <c r="CM5" i="15"/>
  <c r="AA5" i="15"/>
  <c r="CE5" i="15"/>
  <c r="J5" i="15"/>
  <c r="K5" i="15" s="1"/>
  <c r="CA5" i="15"/>
  <c r="S5" i="15"/>
  <c r="BC5" i="15"/>
  <c r="AE5" i="15"/>
  <c r="CQ5" i="15"/>
  <c r="AY5" i="15"/>
  <c r="Y23" i="15"/>
  <c r="BI23" i="15"/>
  <c r="AK23" i="15"/>
  <c r="CC23" i="15"/>
  <c r="AS23" i="15"/>
  <c r="AY23" i="14"/>
  <c r="AA23" i="14"/>
  <c r="CQ23" i="14"/>
  <c r="BS23" i="14"/>
  <c r="AU18" i="15"/>
  <c r="CA18" i="15"/>
  <c r="CQ18" i="15"/>
  <c r="O18" i="15"/>
  <c r="CM18" i="15"/>
  <c r="CE18" i="15"/>
  <c r="AI18" i="15"/>
  <c r="BC18" i="15"/>
  <c r="BK18" i="15"/>
  <c r="CI18" i="15"/>
  <c r="AY18" i="15"/>
  <c r="S18" i="15"/>
  <c r="AE18" i="15"/>
  <c r="BW18" i="15"/>
  <c r="AA18" i="15"/>
  <c r="BS18" i="15"/>
  <c r="W18" i="15"/>
  <c r="BG18" i="15"/>
  <c r="J18" i="15"/>
  <c r="K18" i="15" s="1"/>
  <c r="BO18" i="15"/>
  <c r="AQ18" i="15"/>
  <c r="AM18" i="15"/>
  <c r="CU18" i="15"/>
  <c r="BA6" i="14"/>
  <c r="AW6" i="14"/>
  <c r="BU6" i="14"/>
  <c r="AC6" i="14"/>
  <c r="BY6" i="14"/>
  <c r="AO6" i="14"/>
  <c r="Q6" i="14"/>
  <c r="AS6" i="14"/>
  <c r="BQ6" i="14"/>
  <c r="L6" i="14"/>
  <c r="M6" i="14" s="1"/>
  <c r="BM6" i="14"/>
  <c r="CO6" i="14"/>
  <c r="CK6" i="14"/>
  <c r="AG6" i="14"/>
  <c r="CG6" i="14"/>
  <c r="U6" i="14"/>
  <c r="BE6" i="14"/>
  <c r="CS6" i="14"/>
  <c r="CC6" i="14"/>
  <c r="BI6" i="14"/>
  <c r="Y6" i="14"/>
  <c r="AK6" i="14"/>
  <c r="BO3" i="15"/>
  <c r="F23" i="15"/>
  <c r="F56" i="15" s="1" a="1"/>
  <c r="F56" i="15" s="1"/>
  <c r="AQ3" i="15"/>
  <c r="J3" i="15"/>
  <c r="AA3" i="15"/>
  <c r="AU3" i="15"/>
  <c r="CQ3" i="15"/>
  <c r="BG3" i="15"/>
  <c r="W3" i="15"/>
  <c r="CM3" i="15"/>
  <c r="S3" i="15"/>
  <c r="AI3" i="15"/>
  <c r="BS3" i="15"/>
  <c r="CI3" i="15"/>
  <c r="AY3" i="15"/>
  <c r="CA3" i="15"/>
  <c r="AE3" i="15"/>
  <c r="BC3" i="15"/>
  <c r="BW3" i="15"/>
  <c r="CU3" i="15"/>
  <c r="O3" i="15"/>
  <c r="CE3" i="15"/>
  <c r="AM3" i="15"/>
  <c r="BK3" i="15"/>
  <c r="AE13" i="15"/>
  <c r="W13" i="15"/>
  <c r="BC13" i="15"/>
  <c r="CI13" i="15"/>
  <c r="AU13" i="15"/>
  <c r="AI13" i="15"/>
  <c r="AA13" i="15"/>
  <c r="AQ13" i="15"/>
  <c r="O13" i="15"/>
  <c r="BW13" i="15"/>
  <c r="CU13" i="15"/>
  <c r="S13" i="15"/>
  <c r="CE13" i="15"/>
  <c r="AM13" i="15"/>
  <c r="CM13" i="15"/>
  <c r="BG13" i="15"/>
  <c r="CQ13" i="15"/>
  <c r="BO13" i="15"/>
  <c r="CA13" i="15"/>
  <c r="J13" i="15"/>
  <c r="K13" i="15" s="1"/>
  <c r="BK13" i="15"/>
  <c r="AY13" i="15"/>
  <c r="BS13" i="15"/>
  <c r="BS14" i="15"/>
  <c r="AQ14" i="15"/>
  <c r="AU14" i="15"/>
  <c r="AY14" i="15"/>
  <c r="CU14" i="15"/>
  <c r="CQ14" i="15"/>
  <c r="BC14" i="15"/>
  <c r="AE14" i="15"/>
  <c r="CI14" i="15"/>
  <c r="AI14" i="15"/>
  <c r="BK14" i="15"/>
  <c r="W14" i="15"/>
  <c r="AA14" i="15"/>
  <c r="J14" i="15"/>
  <c r="K14" i="15" s="1"/>
  <c r="S14" i="15"/>
  <c r="BG14" i="15"/>
  <c r="O14" i="15"/>
  <c r="CE14" i="15"/>
  <c r="CM14" i="15"/>
  <c r="AM14" i="15"/>
  <c r="BO14" i="15"/>
  <c r="BW14" i="15"/>
  <c r="CA14" i="15"/>
  <c r="BU8" i="14"/>
  <c r="BE8" i="14"/>
  <c r="L8" i="14"/>
  <c r="M8" i="14" s="1"/>
  <c r="AG8" i="14"/>
  <c r="BI8" i="14"/>
  <c r="CG8" i="14"/>
  <c r="CC8" i="14"/>
  <c r="BQ8" i="14"/>
  <c r="AO8" i="14"/>
  <c r="AW8" i="14"/>
  <c r="BY8" i="14"/>
  <c r="BM8" i="14"/>
  <c r="CO8" i="14"/>
  <c r="CS8" i="14"/>
  <c r="AS8" i="14"/>
  <c r="Y8" i="14"/>
  <c r="BA8" i="14"/>
  <c r="AC8" i="14"/>
  <c r="CK8" i="14"/>
  <c r="U8" i="14"/>
  <c r="Q8" i="14"/>
  <c r="AK8" i="14"/>
  <c r="AW23" i="15"/>
  <c r="AC23" i="15"/>
  <c r="AG23" i="15"/>
  <c r="AE23" i="14"/>
  <c r="CI23" i="14"/>
  <c r="BK23" i="14"/>
  <c r="BE14" i="14"/>
  <c r="AW14" i="14"/>
  <c r="Y14" i="14"/>
  <c r="AK14" i="14"/>
  <c r="CK14" i="14"/>
  <c r="Q14" i="14"/>
  <c r="BY14" i="14"/>
  <c r="BM14" i="14"/>
  <c r="CO14" i="14"/>
  <c r="BA14" i="14"/>
  <c r="AC14" i="14"/>
  <c r="AO14" i="14"/>
  <c r="BU14" i="14"/>
  <c r="AG14" i="14"/>
  <c r="BQ14" i="14"/>
  <c r="CG14" i="14"/>
  <c r="U14" i="14"/>
  <c r="CC14" i="14"/>
  <c r="BI14" i="14"/>
  <c r="CS14" i="14"/>
  <c r="L14" i="14"/>
  <c r="M14" i="14" s="1"/>
  <c r="AS14" i="14"/>
  <c r="BG11" i="15"/>
  <c r="CU11" i="15"/>
  <c r="J11" i="15"/>
  <c r="K11" i="15" s="1"/>
  <c r="CI11" i="15"/>
  <c r="AI11" i="15"/>
  <c r="AE11" i="15"/>
  <c r="CQ11" i="15"/>
  <c r="CA11" i="15"/>
  <c r="W11" i="15"/>
  <c r="AY11" i="15"/>
  <c r="CE11" i="15"/>
  <c r="BK11" i="15"/>
  <c r="BS11" i="15"/>
  <c r="AA11" i="15"/>
  <c r="CM11" i="15"/>
  <c r="AQ11" i="15"/>
  <c r="BO11" i="15"/>
  <c r="S11" i="15"/>
  <c r="AM11" i="15"/>
  <c r="BW11" i="15"/>
  <c r="O11" i="15"/>
  <c r="AU11" i="15"/>
  <c r="BC11" i="15"/>
  <c r="AQ7" i="15"/>
  <c r="J7" i="15"/>
  <c r="K7" i="15" s="1"/>
  <c r="BO7" i="15"/>
  <c r="CA7" i="15"/>
  <c r="O7" i="15"/>
  <c r="AE7" i="15"/>
  <c r="AU7" i="15"/>
  <c r="AI7" i="15"/>
  <c r="BW7" i="15"/>
  <c r="CQ7" i="15"/>
  <c r="CE7" i="15"/>
  <c r="BS7" i="15"/>
  <c r="BK7" i="15"/>
  <c r="S7" i="15"/>
  <c r="CI7" i="15"/>
  <c r="BG7" i="15"/>
  <c r="AA7" i="15"/>
  <c r="AY7" i="15"/>
  <c r="CU7" i="15"/>
  <c r="CM7" i="15"/>
  <c r="BC7" i="15"/>
  <c r="W7" i="15"/>
  <c r="AM7" i="15"/>
  <c r="AI18" i="13"/>
  <c r="S18" i="13"/>
  <c r="O18" i="13"/>
  <c r="W18" i="13"/>
  <c r="J18" i="13"/>
  <c r="K18" i="13" s="1"/>
  <c r="AE18" i="13"/>
  <c r="AM18" i="13"/>
  <c r="AA18" i="13"/>
  <c r="O8" i="16"/>
  <c r="AA8" i="16"/>
  <c r="J8" i="16"/>
  <c r="K8" i="16" s="1"/>
  <c r="W16" i="13"/>
  <c r="AI16" i="13"/>
  <c r="AE16" i="13"/>
  <c r="O16" i="13"/>
  <c r="AM16" i="13"/>
  <c r="AA16" i="13"/>
  <c r="J16" i="13"/>
  <c r="K16" i="13" s="1"/>
  <c r="S16" i="13"/>
  <c r="BU23" i="15"/>
  <c r="CK23" i="15"/>
  <c r="CA23" i="14"/>
  <c r="S23" i="14"/>
  <c r="J6" i="16"/>
  <c r="K6" i="16" s="1"/>
  <c r="O6" i="16"/>
  <c r="AA6" i="16"/>
  <c r="S17" i="13"/>
  <c r="AI17" i="13"/>
  <c r="W17" i="13"/>
  <c r="AE17" i="13"/>
  <c r="O17" i="13"/>
  <c r="J17" i="13"/>
  <c r="K17" i="13" s="1"/>
  <c r="AM17" i="13"/>
  <c r="AA17" i="13"/>
  <c r="AW11" i="14"/>
  <c r="BQ11" i="14"/>
  <c r="BI11" i="14"/>
  <c r="CK11" i="14"/>
  <c r="L11" i="14"/>
  <c r="M11" i="14" s="1"/>
  <c r="BM11" i="14"/>
  <c r="AS11" i="14"/>
  <c r="AO11" i="14"/>
  <c r="CS11" i="14"/>
  <c r="BE11" i="14"/>
  <c r="AC11" i="14"/>
  <c r="BU11" i="14"/>
  <c r="CG11" i="14"/>
  <c r="AK11" i="14"/>
  <c r="Y11" i="14"/>
  <c r="U11" i="14"/>
  <c r="Q11" i="14"/>
  <c r="CO11" i="14"/>
  <c r="CC11" i="14"/>
  <c r="BY11" i="14"/>
  <c r="AG11" i="14"/>
  <c r="BA11" i="14"/>
  <c r="AA10" i="16"/>
  <c r="O10" i="16"/>
  <c r="J10" i="16"/>
  <c r="K10" i="16" s="1"/>
  <c r="F15" i="16"/>
  <c r="F48" i="16" s="1" a="1"/>
  <c r="F48" i="16" s="1"/>
  <c r="J3" i="16"/>
  <c r="O3" i="16"/>
  <c r="AA3" i="16"/>
  <c r="L17" i="14"/>
  <c r="M17" i="14" s="1"/>
  <c r="BQ17" i="14"/>
  <c r="BM17" i="14"/>
  <c r="CK17" i="14"/>
  <c r="BU17" i="14"/>
  <c r="BE17" i="14"/>
  <c r="CO17" i="14"/>
  <c r="BA17" i="14"/>
  <c r="AK17" i="14"/>
  <c r="AO17" i="14"/>
  <c r="AC17" i="14"/>
  <c r="U17" i="14"/>
  <c r="BY17" i="14"/>
  <c r="AG17" i="14"/>
  <c r="Y17" i="14"/>
  <c r="AS17" i="14"/>
  <c r="CC17" i="14"/>
  <c r="CG17" i="14"/>
  <c r="Q17" i="14"/>
  <c r="CS17" i="14"/>
  <c r="BI17" i="14"/>
  <c r="AW17" i="14"/>
  <c r="AO23" i="15"/>
  <c r="AM23" i="14"/>
  <c r="J7" i="16"/>
  <c r="K7" i="16" s="1"/>
  <c r="O7" i="16"/>
  <c r="AA7" i="16"/>
  <c r="Q7" i="14"/>
  <c r="AC7" i="14"/>
  <c r="AK7" i="14"/>
  <c r="BQ7" i="14"/>
  <c r="AO7" i="14"/>
  <c r="BM7" i="14"/>
  <c r="BY7" i="14"/>
  <c r="L7" i="14"/>
  <c r="M7" i="14" s="1"/>
  <c r="CS7" i="14"/>
  <c r="U7" i="14"/>
  <c r="CK7" i="14"/>
  <c r="BE7" i="14"/>
  <c r="AS7" i="14"/>
  <c r="CO7" i="14"/>
  <c r="BA7" i="14"/>
  <c r="BU7" i="14"/>
  <c r="CC7" i="14"/>
  <c r="CG7" i="14"/>
  <c r="Y7" i="14"/>
  <c r="BI7" i="14"/>
  <c r="AG7" i="14"/>
  <c r="AW7" i="14"/>
  <c r="AC9" i="14"/>
  <c r="CG9" i="14"/>
  <c r="Y9" i="14"/>
  <c r="BA9" i="14"/>
  <c r="CK9" i="14"/>
  <c r="Q9" i="14"/>
  <c r="CO9" i="14"/>
  <c r="L9" i="14"/>
  <c r="M9" i="14" s="1"/>
  <c r="AW9" i="14"/>
  <c r="AK9" i="14"/>
  <c r="BE9" i="14"/>
  <c r="U9" i="14"/>
  <c r="CS9" i="14"/>
  <c r="AO9" i="14"/>
  <c r="BU9" i="14"/>
  <c r="BQ9" i="14"/>
  <c r="AG9" i="14"/>
  <c r="CC9" i="14"/>
  <c r="BI9" i="14"/>
  <c r="AS9" i="14"/>
  <c r="BM9" i="14"/>
  <c r="BY9" i="14"/>
  <c r="BE10" i="14"/>
  <c r="AW10" i="14"/>
  <c r="AO10" i="14"/>
  <c r="CG10" i="14"/>
  <c r="AS10" i="14"/>
  <c r="BI10" i="14"/>
  <c r="Y10" i="14"/>
  <c r="BU10" i="14"/>
  <c r="L10" i="14"/>
  <c r="M10" i="14" s="1"/>
  <c r="CK10" i="14"/>
  <c r="U10" i="14"/>
  <c r="CS10" i="14"/>
  <c r="CO10" i="14"/>
  <c r="AC10" i="14"/>
  <c r="CC10" i="14"/>
  <c r="Q10" i="14"/>
  <c r="BM10" i="14"/>
  <c r="AG10" i="14"/>
  <c r="BY10" i="14"/>
  <c r="BQ10" i="14"/>
  <c r="AK10" i="14"/>
  <c r="BA10" i="14"/>
  <c r="AI10" i="13"/>
  <c r="O10" i="13"/>
  <c r="AA10" i="13"/>
  <c r="W10" i="13"/>
  <c r="AM10" i="13"/>
  <c r="AE10" i="13"/>
  <c r="J10" i="13"/>
  <c r="K10" i="13" s="1"/>
  <c r="S10" i="13"/>
  <c r="CU16" i="15"/>
  <c r="AE16" i="15"/>
  <c r="AA16" i="15"/>
  <c r="BC16" i="15"/>
  <c r="CE16" i="15"/>
  <c r="CQ16" i="15"/>
  <c r="AU16" i="15"/>
  <c r="CA16" i="15"/>
  <c r="CI16" i="15"/>
  <c r="AY16" i="15"/>
  <c r="BO16" i="15"/>
  <c r="AI16" i="15"/>
  <c r="AM16" i="15"/>
  <c r="W16" i="15"/>
  <c r="CM16" i="15"/>
  <c r="AQ16" i="15"/>
  <c r="J16" i="15"/>
  <c r="K16" i="15" s="1"/>
  <c r="BW16" i="15"/>
  <c r="BK16" i="15"/>
  <c r="O16" i="15"/>
  <c r="BG16" i="15"/>
  <c r="S16" i="15"/>
  <c r="BS16" i="15"/>
  <c r="O7" i="13"/>
  <c r="S7" i="13"/>
  <c r="AM7" i="13"/>
  <c r="W7" i="13"/>
  <c r="J7" i="13"/>
  <c r="K7" i="13" s="1"/>
  <c r="AI7" i="13"/>
  <c r="AE7" i="13"/>
  <c r="AA7" i="13"/>
  <c r="U23" i="15"/>
  <c r="BQ23" i="15"/>
  <c r="BA23" i="15"/>
  <c r="BE23" i="15"/>
  <c r="W23" i="14"/>
  <c r="AC4" i="14"/>
  <c r="U4" i="14"/>
  <c r="Y4" i="14"/>
  <c r="CS4" i="14"/>
  <c r="BA4" i="14"/>
  <c r="BE4" i="14"/>
  <c r="AG4" i="14"/>
  <c r="CG4" i="14"/>
  <c r="CK4" i="14"/>
  <c r="L4" i="14"/>
  <c r="M4" i="14" s="1"/>
  <c r="BQ4" i="14"/>
  <c r="BU4" i="14"/>
  <c r="BM4" i="14"/>
  <c r="BI4" i="14"/>
  <c r="AO4" i="14"/>
  <c r="CO4" i="14"/>
  <c r="BY4" i="14"/>
  <c r="AK4" i="14"/>
  <c r="AW4" i="14"/>
  <c r="AS4" i="14"/>
  <c r="CC4" i="14"/>
  <c r="Q4" i="14"/>
  <c r="AE15" i="15"/>
  <c r="AM15" i="15"/>
  <c r="AA15" i="15"/>
  <c r="CM15" i="15"/>
  <c r="CU15" i="15"/>
  <c r="BO15" i="15"/>
  <c r="BK15" i="15"/>
  <c r="W15" i="15"/>
  <c r="BC15" i="15"/>
  <c r="O15" i="15"/>
  <c r="AQ15" i="15"/>
  <c r="BW15" i="15"/>
  <c r="CQ15" i="15"/>
  <c r="S15" i="15"/>
  <c r="AY15" i="15"/>
  <c r="BG15" i="15"/>
  <c r="J15" i="15"/>
  <c r="K15" i="15" s="1"/>
  <c r="AI15" i="15"/>
  <c r="CI15" i="15"/>
  <c r="CE15" i="15"/>
  <c r="AU15" i="15"/>
  <c r="CA15" i="15"/>
  <c r="BS15" i="15"/>
  <c r="AI4" i="13"/>
  <c r="O4" i="13"/>
  <c r="AE4" i="13"/>
  <c r="W4" i="13"/>
  <c r="AM4" i="13"/>
  <c r="AA4" i="13"/>
  <c r="F23" i="13"/>
  <c r="J4" i="13"/>
  <c r="S4" i="13"/>
  <c r="CU8" i="15"/>
  <c r="AE8" i="15"/>
  <c r="BG8" i="15"/>
  <c r="AQ8" i="15"/>
  <c r="CI8" i="15"/>
  <c r="J8" i="15"/>
  <c r="K8" i="15" s="1"/>
  <c r="BK8" i="15"/>
  <c r="AU8" i="15"/>
  <c r="S8" i="15"/>
  <c r="W8" i="15"/>
  <c r="BC8" i="15"/>
  <c r="BS8" i="15"/>
  <c r="CQ8" i="15"/>
  <c r="AA8" i="15"/>
  <c r="AM8" i="15"/>
  <c r="AI8" i="15"/>
  <c r="CA8" i="15"/>
  <c r="AY8" i="15"/>
  <c r="BW8" i="15"/>
  <c r="CE8" i="15"/>
  <c r="BO8" i="15"/>
  <c r="CM8" i="15"/>
  <c r="O8" i="15"/>
  <c r="AM6" i="13"/>
  <c r="W6" i="13"/>
  <c r="AI6" i="13"/>
  <c r="S6" i="13"/>
  <c r="AE6" i="13"/>
  <c r="O6" i="13"/>
  <c r="J6" i="13"/>
  <c r="K6" i="13" s="1"/>
  <c r="AA6" i="13"/>
  <c r="AS13" i="14"/>
  <c r="CG13" i="14"/>
  <c r="CO13" i="14"/>
  <c r="BY13" i="14"/>
  <c r="BQ13" i="14"/>
  <c r="Q13" i="14"/>
  <c r="BE13" i="14"/>
  <c r="BM13" i="14"/>
  <c r="CS13" i="14"/>
  <c r="CC13" i="14"/>
  <c r="AG13" i="14"/>
  <c r="Y13" i="14"/>
  <c r="CK13" i="14"/>
  <c r="U13" i="14"/>
  <c r="BA13" i="14"/>
  <c r="AC13" i="14"/>
  <c r="BI13" i="14"/>
  <c r="BU13" i="14"/>
  <c r="AK13" i="14"/>
  <c r="L13" i="14"/>
  <c r="M13" i="14" s="1"/>
  <c r="AW13" i="14"/>
  <c r="AO13" i="14"/>
  <c r="AM14" i="13"/>
  <c r="W14" i="13"/>
  <c r="S14" i="13"/>
  <c r="AI14" i="13"/>
  <c r="J14" i="13"/>
  <c r="K14" i="13" s="1"/>
  <c r="AA14" i="13"/>
  <c r="O14" i="13"/>
  <c r="AE14" i="13"/>
  <c r="CM17" i="15"/>
  <c r="AI17" i="15"/>
  <c r="AA17" i="15"/>
  <c r="BW17" i="15"/>
  <c r="AY17" i="15"/>
  <c r="CU17" i="15"/>
  <c r="BC17" i="15"/>
  <c r="S17" i="15"/>
  <c r="BG17" i="15"/>
  <c r="BK17" i="15"/>
  <c r="CI17" i="15"/>
  <c r="W17" i="15"/>
  <c r="CA17" i="15"/>
  <c r="AQ17" i="15"/>
  <c r="AM17" i="15"/>
  <c r="AE17" i="15"/>
  <c r="J17" i="15"/>
  <c r="K17" i="15" s="1"/>
  <c r="BO17" i="15"/>
  <c r="CE17" i="15"/>
  <c r="AU17" i="15"/>
  <c r="CQ17" i="15"/>
  <c r="O17" i="15"/>
  <c r="BS17" i="15"/>
  <c r="CG23" i="15"/>
  <c r="O23" i="14"/>
  <c r="CM23" i="14"/>
  <c r="BO23" i="14"/>
  <c r="AI23" i="14"/>
  <c r="BC23" i="14"/>
  <c r="O9" i="16"/>
  <c r="J9" i="16"/>
  <c r="K9" i="16" s="1"/>
  <c r="AA9" i="16"/>
  <c r="BW4" i="15"/>
  <c r="AQ4" i="15"/>
  <c r="CI4" i="15"/>
  <c r="BC4" i="15"/>
  <c r="W4" i="15"/>
  <c r="S4" i="15"/>
  <c r="CU4" i="15"/>
  <c r="BO4" i="15"/>
  <c r="AU4" i="15"/>
  <c r="AI4" i="15"/>
  <c r="O4" i="15"/>
  <c r="AY4" i="15"/>
  <c r="AM4" i="15"/>
  <c r="CA4" i="15"/>
  <c r="AE4" i="15"/>
  <c r="CM4" i="15"/>
  <c r="BG4" i="15"/>
  <c r="CQ4" i="15"/>
  <c r="BK4" i="15"/>
  <c r="CE4" i="15"/>
  <c r="J4" i="15"/>
  <c r="K4" i="15" s="1"/>
  <c r="BS4" i="15"/>
  <c r="AA4" i="15"/>
  <c r="W11" i="13"/>
  <c r="J11" i="13"/>
  <c r="K11" i="13" s="1"/>
  <c r="AM11" i="13"/>
  <c r="AI11" i="13"/>
  <c r="AA11" i="13"/>
  <c r="O11" i="13"/>
  <c r="AE11" i="13"/>
  <c r="S11" i="13"/>
  <c r="BC12" i="15"/>
  <c r="AI12" i="15"/>
  <c r="S12" i="15"/>
  <c r="AU12" i="15"/>
  <c r="AE12" i="15"/>
  <c r="AQ12" i="15"/>
  <c r="BO12" i="15"/>
  <c r="CI12" i="15"/>
  <c r="CQ12" i="15"/>
  <c r="O12" i="15"/>
  <c r="BS12" i="15"/>
  <c r="CA12" i="15"/>
  <c r="CE12" i="15"/>
  <c r="BW12" i="15"/>
  <c r="AM12" i="15"/>
  <c r="AY12" i="15"/>
  <c r="BG12" i="15"/>
  <c r="CM12" i="15"/>
  <c r="J12" i="15"/>
  <c r="K12" i="15" s="1"/>
  <c r="W12" i="15"/>
  <c r="AA12" i="15"/>
  <c r="BK12" i="15"/>
  <c r="CU12" i="15"/>
  <c r="O5" i="13"/>
  <c r="W5" i="13"/>
  <c r="S5" i="13"/>
  <c r="AE5" i="13"/>
  <c r="AM5" i="13"/>
  <c r="AA5" i="13"/>
  <c r="AI5" i="13"/>
  <c r="J5" i="13"/>
  <c r="K5" i="13" s="1"/>
  <c r="CC3" i="14"/>
  <c r="BE3" i="14"/>
  <c r="CG3" i="14"/>
  <c r="Q3" i="14"/>
  <c r="Y3" i="14"/>
  <c r="CO3" i="14"/>
  <c r="CK3" i="14"/>
  <c r="L3" i="14"/>
  <c r="AS3" i="14"/>
  <c r="BM3" i="14"/>
  <c r="BI3" i="14"/>
  <c r="F23" i="14"/>
  <c r="F56" i="14" s="1" a="1"/>
  <c r="F56" i="14" s="1"/>
  <c r="BQ3" i="14"/>
  <c r="AK3" i="14"/>
  <c r="AG3" i="14"/>
  <c r="CS3" i="14"/>
  <c r="BY3" i="14"/>
  <c r="AO3" i="14"/>
  <c r="BU3" i="14"/>
  <c r="AW3" i="14"/>
  <c r="BA3" i="14"/>
  <c r="U3" i="14"/>
  <c r="AC3" i="14"/>
  <c r="BY23" i="15"/>
  <c r="M23" i="15"/>
  <c r="AQ23" i="14"/>
  <c r="AC15" i="14"/>
  <c r="CC15" i="14"/>
  <c r="AW15" i="14"/>
  <c r="BA15" i="14"/>
  <c r="CO15" i="14"/>
  <c r="BI15" i="14"/>
  <c r="CK15" i="14"/>
  <c r="CG15" i="14"/>
  <c r="AG15" i="14"/>
  <c r="Y15" i="14"/>
  <c r="BM15" i="14"/>
  <c r="BQ15" i="14"/>
  <c r="BE15" i="14"/>
  <c r="AO15" i="14"/>
  <c r="U15" i="14"/>
  <c r="AK15" i="14"/>
  <c r="BY15" i="14"/>
  <c r="CS15" i="14"/>
  <c r="AS15" i="14"/>
  <c r="Q15" i="14"/>
  <c r="BU15" i="14"/>
  <c r="L15" i="14"/>
  <c r="M15" i="14" s="1"/>
  <c r="O8" i="13"/>
  <c r="J8" i="13"/>
  <c r="K8" i="13" s="1"/>
  <c r="W8" i="13"/>
  <c r="AA8" i="13"/>
  <c r="S8" i="13"/>
  <c r="AI8" i="13"/>
  <c r="AE8" i="13"/>
  <c r="AM8" i="13"/>
  <c r="S12" i="13"/>
  <c r="AA12" i="13"/>
  <c r="AI12" i="13"/>
  <c r="J12" i="13"/>
  <c r="K12" i="13" s="1"/>
  <c r="AM12" i="13"/>
  <c r="O12" i="13"/>
  <c r="W12" i="13"/>
  <c r="AE12" i="13"/>
  <c r="O4" i="16"/>
  <c r="J4" i="16"/>
  <c r="K4" i="16" s="1"/>
  <c r="AA4" i="16"/>
  <c r="BS9" i="15"/>
  <c r="CA9" i="15"/>
  <c r="CE9" i="15"/>
  <c r="BO9" i="15"/>
  <c r="AI9" i="15"/>
  <c r="AQ9" i="15"/>
  <c r="AU9" i="15"/>
  <c r="AY9" i="15"/>
  <c r="AA9" i="15"/>
  <c r="CQ9" i="15"/>
  <c r="AE9" i="15"/>
  <c r="CU9" i="15"/>
  <c r="BC9" i="15"/>
  <c r="BW9" i="15"/>
  <c r="W9" i="15"/>
  <c r="BK9" i="15"/>
  <c r="CI9" i="15"/>
  <c r="S9" i="15"/>
  <c r="CM9" i="15"/>
  <c r="AM9" i="15"/>
  <c r="J9" i="15"/>
  <c r="K9" i="15" s="1"/>
  <c r="BG9" i="15"/>
  <c r="O9" i="15"/>
  <c r="AW16" i="14"/>
  <c r="Q16" i="14"/>
  <c r="BY16" i="14"/>
  <c r="L16" i="14"/>
  <c r="M16" i="14" s="1"/>
  <c r="Y16" i="14"/>
  <c r="BE16" i="14"/>
  <c r="BM16" i="14"/>
  <c r="BU16" i="14"/>
  <c r="AO16" i="14"/>
  <c r="CC16" i="14"/>
  <c r="AS16" i="14"/>
  <c r="CO16" i="14"/>
  <c r="CS16" i="14"/>
  <c r="CK16" i="14"/>
  <c r="AG16" i="14"/>
  <c r="BQ16" i="14"/>
  <c r="BI16" i="14"/>
  <c r="AC16" i="14"/>
  <c r="CG16" i="14"/>
  <c r="U16" i="14"/>
  <c r="AK16" i="14"/>
  <c r="BA16" i="14"/>
  <c r="CS18" i="14"/>
  <c r="CK18" i="14"/>
  <c r="Q18" i="14"/>
  <c r="AS18" i="14"/>
  <c r="BM18" i="14"/>
  <c r="BI18" i="14"/>
  <c r="CC18" i="14"/>
  <c r="CG18" i="14"/>
  <c r="BY18" i="14"/>
  <c r="AO18" i="14"/>
  <c r="Y18" i="14"/>
  <c r="BU18" i="14"/>
  <c r="BA18" i="14"/>
  <c r="AW18" i="14"/>
  <c r="AK18" i="14"/>
  <c r="BE18" i="14"/>
  <c r="U18" i="14"/>
  <c r="CO18" i="14"/>
  <c r="AG18" i="14"/>
  <c r="AC18" i="14"/>
  <c r="BQ18" i="14"/>
  <c r="L18" i="14"/>
  <c r="M18" i="14" s="1"/>
  <c r="BA22" i="16" l="1"/>
  <c r="BC22" i="16" s="1"/>
  <c r="BA20" i="16"/>
  <c r="BC20" i="16" s="1"/>
  <c r="BA21" i="16"/>
  <c r="BC21" i="16" s="1"/>
  <c r="AZ17" i="16"/>
  <c r="BE20" i="16"/>
  <c r="BG20" i="16" s="1"/>
  <c r="BE21" i="16"/>
  <c r="BG21" i="16" s="1"/>
  <c r="BE22" i="16"/>
  <c r="BG22" i="16" s="1"/>
  <c r="BD17" i="16"/>
  <c r="BI20" i="16"/>
  <c r="BK20" i="16" s="1"/>
  <c r="AR17" i="16"/>
  <c r="AS21" i="16"/>
  <c r="AU21" i="16" s="1"/>
  <c r="AS20" i="16"/>
  <c r="AU20" i="16" s="1"/>
  <c r="AS22" i="16"/>
  <c r="AU22" i="16" s="1"/>
  <c r="BI22" i="16"/>
  <c r="BK22" i="16" s="1"/>
  <c r="BH17" i="16"/>
  <c r="AV17" i="16"/>
  <c r="AW20" i="16"/>
  <c r="AY20" i="16" s="1"/>
  <c r="AW21" i="16"/>
  <c r="AY21" i="16" s="1"/>
  <c r="AW22" i="16"/>
  <c r="AY22" i="16" s="1"/>
  <c r="Q21" i="16"/>
  <c r="S21" i="16" s="1"/>
  <c r="Q22" i="16"/>
  <c r="S22" i="16" s="1"/>
  <c r="Q20" i="16"/>
  <c r="S20" i="16" s="1"/>
  <c r="P17" i="16"/>
  <c r="AG22" i="16"/>
  <c r="AI22" i="16" s="1"/>
  <c r="AG21" i="16"/>
  <c r="AI21" i="16" s="1"/>
  <c r="AG20" i="16"/>
  <c r="AI20" i="16" s="1"/>
  <c r="AO20" i="16"/>
  <c r="AQ20" i="16" s="1"/>
  <c r="AO21" i="16"/>
  <c r="AQ21" i="16" s="1"/>
  <c r="AO22" i="16"/>
  <c r="AQ22" i="16" s="1"/>
  <c r="AN17" i="16"/>
  <c r="AF17" i="16"/>
  <c r="AB17" i="16"/>
  <c r="AC20" i="16"/>
  <c r="AE20" i="16" s="1"/>
  <c r="AC21" i="16"/>
  <c r="AE21" i="16" s="1"/>
  <c r="AC22" i="16"/>
  <c r="AE22" i="16" s="1"/>
  <c r="AJ17" i="16"/>
  <c r="AK20" i="16"/>
  <c r="AM20" i="16" s="1"/>
  <c r="AK22" i="16"/>
  <c r="AM22" i="16" s="1"/>
  <c r="AK21" i="16"/>
  <c r="AM21" i="16" s="1"/>
  <c r="U22" i="16"/>
  <c r="W22" i="16" s="1"/>
  <c r="U20" i="16"/>
  <c r="W20" i="16" s="1"/>
  <c r="T17" i="16"/>
  <c r="U21" i="16"/>
  <c r="W21" i="16" s="1"/>
  <c r="H15" i="13"/>
  <c r="F15" i="13"/>
  <c r="H18" i="15"/>
  <c r="H13" i="15"/>
  <c r="F5" i="15"/>
  <c r="J5" i="14"/>
  <c r="I12" i="14"/>
  <c r="F10" i="15"/>
  <c r="F13" i="13"/>
  <c r="G9" i="13"/>
  <c r="F3" i="13"/>
  <c r="H12" i="14"/>
  <c r="H11" i="15"/>
  <c r="G3" i="15"/>
  <c r="G18" i="15"/>
  <c r="H5" i="15"/>
  <c r="H6" i="15"/>
  <c r="J3" i="14"/>
  <c r="H16" i="15"/>
  <c r="H14" i="15"/>
  <c r="F13" i="15"/>
  <c r="H8" i="13"/>
  <c r="G10" i="15"/>
  <c r="J12" i="14"/>
  <c r="G13" i="15"/>
  <c r="J16" i="14"/>
  <c r="G16" i="13"/>
  <c r="H10" i="15"/>
  <c r="H9" i="13"/>
  <c r="I5" i="14"/>
  <c r="G17" i="13"/>
  <c r="F9" i="13"/>
  <c r="H9" i="15"/>
  <c r="H13" i="13"/>
  <c r="G13" i="13"/>
  <c r="H5" i="14"/>
  <c r="H16" i="13"/>
  <c r="I6" i="14"/>
  <c r="H3" i="13"/>
  <c r="I14" i="14"/>
  <c r="G12" i="13"/>
  <c r="I9" i="14"/>
  <c r="F3" i="15"/>
  <c r="H3" i="15"/>
  <c r="H11" i="13"/>
  <c r="G8" i="15"/>
  <c r="I8" i="14"/>
  <c r="H7" i="15"/>
  <c r="H14" i="14"/>
  <c r="H6" i="14"/>
  <c r="H12" i="15"/>
  <c r="H3" i="14"/>
  <c r="H4" i="15"/>
  <c r="H13" i="14"/>
  <c r="F6" i="13"/>
  <c r="J11" i="14"/>
  <c r="J6" i="14"/>
  <c r="G5" i="13"/>
  <c r="J10" i="14"/>
  <c r="H9" i="14"/>
  <c r="J17" i="14"/>
  <c r="J14" i="14"/>
  <c r="G14" i="15"/>
  <c r="H14" i="13"/>
  <c r="F16" i="13"/>
  <c r="G17" i="15"/>
  <c r="G5" i="15"/>
  <c r="F18" i="13"/>
  <c r="G11" i="15"/>
  <c r="F10" i="13"/>
  <c r="F12" i="13"/>
  <c r="F8" i="13"/>
  <c r="H15" i="14"/>
  <c r="H15" i="15"/>
  <c r="H10" i="14"/>
  <c r="F7" i="13"/>
  <c r="G6" i="15"/>
  <c r="H16" i="14"/>
  <c r="G8" i="13"/>
  <c r="F12" i="15"/>
  <c r="F17" i="15"/>
  <c r="F4" i="13"/>
  <c r="F11" i="15"/>
  <c r="F18" i="15"/>
  <c r="J18" i="14"/>
  <c r="I16" i="14"/>
  <c r="G9" i="15"/>
  <c r="H4" i="14"/>
  <c r="I7" i="14"/>
  <c r="F6" i="15"/>
  <c r="BK28" i="14"/>
  <c r="BM28" i="14" s="1"/>
  <c r="BK30" i="14"/>
  <c r="BM30" i="14" s="1"/>
  <c r="BJ25" i="14"/>
  <c r="BK29" i="14"/>
  <c r="BM29" i="14" s="1"/>
  <c r="K4" i="13"/>
  <c r="F24" i="13" s="1"/>
  <c r="F20" i="13"/>
  <c r="G20" i="13" s="1"/>
  <c r="F22" i="13"/>
  <c r="G22" i="13" s="1"/>
  <c r="F21" i="13"/>
  <c r="G21" i="13" s="1"/>
  <c r="F16" i="15"/>
  <c r="G12" i="15"/>
  <c r="BI30" i="15"/>
  <c r="BK30" i="15" s="1"/>
  <c r="BH25" i="15"/>
  <c r="BI29" i="15"/>
  <c r="BK29" i="15" s="1"/>
  <c r="BI28" i="15"/>
  <c r="BK28" i="15" s="1"/>
  <c r="BX25" i="15"/>
  <c r="BY29" i="15"/>
  <c r="CA29" i="15" s="1"/>
  <c r="BY28" i="15"/>
  <c r="CA28" i="15" s="1"/>
  <c r="BY30" i="15"/>
  <c r="CA30" i="15" s="1"/>
  <c r="BD25" i="15"/>
  <c r="BE29" i="15"/>
  <c r="BG29" i="15" s="1"/>
  <c r="BE30" i="15"/>
  <c r="BG30" i="15" s="1"/>
  <c r="BE28" i="15"/>
  <c r="BG28" i="15" s="1"/>
  <c r="H6" i="13"/>
  <c r="H17" i="13"/>
  <c r="H11" i="14"/>
  <c r="F8" i="15"/>
  <c r="G7" i="13"/>
  <c r="G14" i="13"/>
  <c r="H12" i="13"/>
  <c r="J9" i="14"/>
  <c r="G16" i="15"/>
  <c r="AK28" i="15"/>
  <c r="AM28" i="15" s="1"/>
  <c r="AK29" i="15"/>
  <c r="AM29" i="15" s="1"/>
  <c r="AK30" i="15"/>
  <c r="AM30" i="15" s="1"/>
  <c r="AJ25" i="15"/>
  <c r="AW29" i="15"/>
  <c r="AY29" i="15" s="1"/>
  <c r="AW28" i="15"/>
  <c r="AY28" i="15" s="1"/>
  <c r="AV25" i="15"/>
  <c r="AW30" i="15"/>
  <c r="AY30" i="15" s="1"/>
  <c r="CO28" i="15"/>
  <c r="CQ28" i="15" s="1"/>
  <c r="CO30" i="15"/>
  <c r="CQ30" i="15" s="1"/>
  <c r="CO29" i="15"/>
  <c r="CQ29" i="15" s="1"/>
  <c r="CN25" i="15"/>
  <c r="G6" i="13"/>
  <c r="H5" i="13"/>
  <c r="I11" i="14"/>
  <c r="H8" i="15"/>
  <c r="H7" i="13"/>
  <c r="G10" i="13"/>
  <c r="J8" i="14"/>
  <c r="F9" i="15"/>
  <c r="BW30" i="14"/>
  <c r="BY30" i="14" s="1"/>
  <c r="BW29" i="14"/>
  <c r="BY29" i="14" s="1"/>
  <c r="BW28" i="14"/>
  <c r="BY28" i="14" s="1"/>
  <c r="BV25" i="14"/>
  <c r="AQ29" i="14"/>
  <c r="AS29" i="14" s="1"/>
  <c r="AP25" i="14"/>
  <c r="AQ30" i="14"/>
  <c r="AS30" i="14" s="1"/>
  <c r="AQ28" i="14"/>
  <c r="AS28" i="14" s="1"/>
  <c r="BZ25" i="14"/>
  <c r="CA28" i="14"/>
  <c r="CC28" i="14" s="1"/>
  <c r="CA30" i="14"/>
  <c r="CC30" i="14" s="1"/>
  <c r="CA29" i="14"/>
  <c r="CC29" i="14" s="1"/>
  <c r="Q29" i="13"/>
  <c r="S29" i="13" s="1"/>
  <c r="P25" i="13"/>
  <c r="Q28" i="13"/>
  <c r="S28" i="13" s="1"/>
  <c r="Q30" i="13"/>
  <c r="S30" i="13" s="1"/>
  <c r="AG30" i="13"/>
  <c r="AI30" i="13" s="1"/>
  <c r="AG29" i="13"/>
  <c r="AI29" i="13" s="1"/>
  <c r="AG28" i="13"/>
  <c r="AI28" i="13" s="1"/>
  <c r="AF25" i="13"/>
  <c r="R25" i="14"/>
  <c r="S30" i="14"/>
  <c r="U30" i="14" s="1"/>
  <c r="S28" i="14"/>
  <c r="U28" i="14" s="1"/>
  <c r="S29" i="14"/>
  <c r="U29" i="14" s="1"/>
  <c r="AI29" i="14"/>
  <c r="AK29" i="14" s="1"/>
  <c r="AI30" i="14"/>
  <c r="AK30" i="14" s="1"/>
  <c r="AH25" i="14"/>
  <c r="AI28" i="14"/>
  <c r="AK28" i="14" s="1"/>
  <c r="CL25" i="14"/>
  <c r="CM29" i="14"/>
  <c r="CO29" i="14" s="1"/>
  <c r="CM30" i="14"/>
  <c r="CO30" i="14" s="1"/>
  <c r="CM28" i="14"/>
  <c r="CO28" i="14" s="1"/>
  <c r="Y29" i="13"/>
  <c r="AA29" i="13" s="1"/>
  <c r="Y30" i="13"/>
  <c r="AA30" i="13" s="1"/>
  <c r="X25" i="13"/>
  <c r="Y28" i="13"/>
  <c r="AA28" i="13" s="1"/>
  <c r="H17" i="14"/>
  <c r="H17" i="15"/>
  <c r="CC29" i="15"/>
  <c r="CE29" i="15" s="1"/>
  <c r="CB25" i="15"/>
  <c r="CC28" i="15"/>
  <c r="CE28" i="15" s="1"/>
  <c r="CC30" i="15"/>
  <c r="CE30" i="15" s="1"/>
  <c r="CG28" i="15"/>
  <c r="CI28" i="15" s="1"/>
  <c r="CG30" i="15"/>
  <c r="CI30" i="15" s="1"/>
  <c r="CG29" i="15"/>
  <c r="CI29" i="15" s="1"/>
  <c r="CF25" i="15"/>
  <c r="AS28" i="15"/>
  <c r="AU28" i="15" s="1"/>
  <c r="AR25" i="15"/>
  <c r="AS30" i="15"/>
  <c r="AU30" i="15" s="1"/>
  <c r="AS29" i="15"/>
  <c r="AU29" i="15" s="1"/>
  <c r="F5" i="13"/>
  <c r="H7" i="14"/>
  <c r="H10" i="13"/>
  <c r="H8" i="14"/>
  <c r="G7" i="16"/>
  <c r="F7" i="16"/>
  <c r="H7" i="16"/>
  <c r="G4" i="15"/>
  <c r="H10" i="16"/>
  <c r="F10" i="16"/>
  <c r="G10" i="16"/>
  <c r="Z25" i="14"/>
  <c r="AA28" i="14"/>
  <c r="AC28" i="14" s="1"/>
  <c r="AA30" i="14"/>
  <c r="AC30" i="14" s="1"/>
  <c r="AA29" i="14"/>
  <c r="AC29" i="14" s="1"/>
  <c r="AE30" i="14"/>
  <c r="AG30" i="14" s="1"/>
  <c r="AE29" i="14"/>
  <c r="AG29" i="14" s="1"/>
  <c r="AE28" i="14"/>
  <c r="AG28" i="14" s="1"/>
  <c r="AD25" i="14"/>
  <c r="CI30" i="14"/>
  <c r="CK30" i="14" s="1"/>
  <c r="CI28" i="14"/>
  <c r="CK28" i="14" s="1"/>
  <c r="CI29" i="14"/>
  <c r="CK29" i="14" s="1"/>
  <c r="CH25" i="14"/>
  <c r="I15" i="14"/>
  <c r="H4" i="16"/>
  <c r="F4" i="16"/>
  <c r="G4" i="16"/>
  <c r="AY29" i="14"/>
  <c r="BA29" i="14" s="1"/>
  <c r="AY28" i="14"/>
  <c r="BA28" i="14" s="1"/>
  <c r="AX25" i="14"/>
  <c r="AY30" i="14"/>
  <c r="BA30" i="14" s="1"/>
  <c r="BN25" i="14"/>
  <c r="BO30" i="14"/>
  <c r="BQ30" i="14" s="1"/>
  <c r="BO28" i="14"/>
  <c r="BQ28" i="14" s="1"/>
  <c r="BO29" i="14"/>
  <c r="BQ29" i="14" s="1"/>
  <c r="V25" i="14"/>
  <c r="W28" i="14"/>
  <c r="Y28" i="14" s="1"/>
  <c r="W29" i="14"/>
  <c r="Y29" i="14" s="1"/>
  <c r="W30" i="14"/>
  <c r="Y30" i="14" s="1"/>
  <c r="H9" i="16"/>
  <c r="F9" i="16"/>
  <c r="G9" i="16"/>
  <c r="AJ25" i="13"/>
  <c r="AK28" i="13"/>
  <c r="AM28" i="13" s="1"/>
  <c r="AK30" i="13"/>
  <c r="AM30" i="13" s="1"/>
  <c r="AK29" i="13"/>
  <c r="AM29" i="13" s="1"/>
  <c r="I17" i="14"/>
  <c r="Y20" i="16"/>
  <c r="AA20" i="16" s="1"/>
  <c r="Y21" i="16"/>
  <c r="AA21" i="16" s="1"/>
  <c r="X17" i="16"/>
  <c r="Y22" i="16"/>
  <c r="AA22" i="16" s="1"/>
  <c r="G18" i="13"/>
  <c r="J15" i="14"/>
  <c r="I13" i="14"/>
  <c r="F14" i="15"/>
  <c r="G15" i="15"/>
  <c r="G8" i="16"/>
  <c r="H8" i="16"/>
  <c r="F8" i="16"/>
  <c r="M29" i="15"/>
  <c r="O29" i="15" s="1"/>
  <c r="L25" i="15"/>
  <c r="M30" i="15"/>
  <c r="O30" i="15" s="1"/>
  <c r="M28" i="15"/>
  <c r="O28" i="15" s="1"/>
  <c r="BQ30" i="15"/>
  <c r="BS30" i="15" s="1"/>
  <c r="BQ28" i="15"/>
  <c r="BS28" i="15" s="1"/>
  <c r="BP25" i="15"/>
  <c r="BQ29" i="15"/>
  <c r="BS29" i="15" s="1"/>
  <c r="X25" i="15"/>
  <c r="Y28" i="15"/>
  <c r="AA28" i="15" s="1"/>
  <c r="Y30" i="15"/>
  <c r="AA30" i="15" s="1"/>
  <c r="Y29" i="15"/>
  <c r="AA29" i="15" s="1"/>
  <c r="G4" i="13"/>
  <c r="J7" i="14"/>
  <c r="G5" i="16"/>
  <c r="F5" i="16"/>
  <c r="H5" i="16"/>
  <c r="O28" i="14"/>
  <c r="Q28" i="14" s="1"/>
  <c r="O29" i="14"/>
  <c r="Q29" i="14" s="1"/>
  <c r="O30" i="14"/>
  <c r="Q30" i="14" s="1"/>
  <c r="N25" i="14"/>
  <c r="U30" i="13"/>
  <c r="W30" i="13" s="1"/>
  <c r="U28" i="13"/>
  <c r="W28" i="13" s="1"/>
  <c r="T25" i="13"/>
  <c r="U29" i="13"/>
  <c r="W29" i="13" s="1"/>
  <c r="M20" i="16"/>
  <c r="O20" i="16" s="1"/>
  <c r="H3" i="16"/>
  <c r="M22" i="16"/>
  <c r="O22" i="16" s="1"/>
  <c r="L17" i="16"/>
  <c r="G3" i="16"/>
  <c r="F3" i="16"/>
  <c r="M21" i="16"/>
  <c r="O21" i="16" s="1"/>
  <c r="H18" i="13"/>
  <c r="J13" i="14"/>
  <c r="F15" i="15"/>
  <c r="CR25" i="15"/>
  <c r="CS29" i="15"/>
  <c r="CU29" i="15" s="1"/>
  <c r="CS30" i="15"/>
  <c r="CU30" i="15" s="1"/>
  <c r="CS28" i="15"/>
  <c r="CU28" i="15" s="1"/>
  <c r="AG29" i="15"/>
  <c r="AI29" i="15" s="1"/>
  <c r="AG30" i="15"/>
  <c r="AI30" i="15" s="1"/>
  <c r="AF25" i="15"/>
  <c r="AG28" i="15"/>
  <c r="AI28" i="15" s="1"/>
  <c r="F20" i="15"/>
  <c r="G20" i="15" s="1"/>
  <c r="F21" i="15"/>
  <c r="G21" i="15" s="1"/>
  <c r="F22" i="15"/>
  <c r="G22" i="15" s="1"/>
  <c r="K3" i="15"/>
  <c r="F24" i="15" s="1"/>
  <c r="H4" i="13"/>
  <c r="F7" i="15"/>
  <c r="AM30" i="14"/>
  <c r="AO30" i="14" s="1"/>
  <c r="AM29" i="14"/>
  <c r="AO29" i="14" s="1"/>
  <c r="AL25" i="14"/>
  <c r="AM28" i="14"/>
  <c r="AO28" i="14" s="1"/>
  <c r="CQ28" i="14"/>
  <c r="CS28" i="14" s="1"/>
  <c r="CQ30" i="14"/>
  <c r="CS30" i="14" s="1"/>
  <c r="CQ29" i="14"/>
  <c r="CS29" i="14" s="1"/>
  <c r="CP25" i="14"/>
  <c r="F20" i="14"/>
  <c r="G20" i="14" s="1"/>
  <c r="F22" i="14"/>
  <c r="G22" i="14" s="1"/>
  <c r="F21" i="14"/>
  <c r="G21" i="14" s="1"/>
  <c r="M3" i="14"/>
  <c r="F24" i="14" s="1"/>
  <c r="I3" i="14"/>
  <c r="AT25" i="14"/>
  <c r="AU30" i="14"/>
  <c r="AW30" i="14" s="1"/>
  <c r="AU28" i="14"/>
  <c r="AW28" i="14" s="1"/>
  <c r="AU29" i="14"/>
  <c r="AW29" i="14" s="1"/>
  <c r="BS30" i="14"/>
  <c r="BU30" i="14" s="1"/>
  <c r="BR25" i="14"/>
  <c r="BS29" i="14"/>
  <c r="BU29" i="14" s="1"/>
  <c r="BS28" i="14"/>
  <c r="BU28" i="14" s="1"/>
  <c r="BG29" i="14"/>
  <c r="BI29" i="14" s="1"/>
  <c r="BG28" i="14"/>
  <c r="BI28" i="14" s="1"/>
  <c r="BG30" i="14"/>
  <c r="BI30" i="14" s="1"/>
  <c r="BF25" i="14"/>
  <c r="CD25" i="14"/>
  <c r="CE29" i="14"/>
  <c r="CG29" i="14" s="1"/>
  <c r="CE28" i="14"/>
  <c r="CG28" i="14" s="1"/>
  <c r="CE30" i="14"/>
  <c r="CG30" i="14" s="1"/>
  <c r="AC28" i="13"/>
  <c r="AE28" i="13" s="1"/>
  <c r="AC30" i="13"/>
  <c r="AE30" i="13" s="1"/>
  <c r="AB25" i="13"/>
  <c r="AC29" i="13"/>
  <c r="AE29" i="13" s="1"/>
  <c r="I10" i="14"/>
  <c r="F13" i="16"/>
  <c r="G13" i="16" s="1"/>
  <c r="F12" i="16"/>
  <c r="G12" i="16" s="1"/>
  <c r="K3" i="16"/>
  <c r="F16" i="16" s="1"/>
  <c r="F14" i="16"/>
  <c r="G14" i="16" s="1"/>
  <c r="I18" i="14"/>
  <c r="BU28" i="15"/>
  <c r="BW28" i="15" s="1"/>
  <c r="BU29" i="15"/>
  <c r="BW29" i="15" s="1"/>
  <c r="BT25" i="15"/>
  <c r="BU30" i="15"/>
  <c r="BW30" i="15" s="1"/>
  <c r="Q28" i="15"/>
  <c r="S28" i="15" s="1"/>
  <c r="Q30" i="15"/>
  <c r="S30" i="15" s="1"/>
  <c r="Q29" i="15"/>
  <c r="S29" i="15" s="1"/>
  <c r="P25" i="15"/>
  <c r="AO29" i="15"/>
  <c r="AQ29" i="15" s="1"/>
  <c r="AO30" i="15"/>
  <c r="AQ30" i="15" s="1"/>
  <c r="AN25" i="15"/>
  <c r="AO28" i="15"/>
  <c r="AQ28" i="15" s="1"/>
  <c r="I4" i="14"/>
  <c r="G7" i="15"/>
  <c r="F11" i="13"/>
  <c r="H18" i="14"/>
  <c r="BA30" i="15"/>
  <c r="BC30" i="15" s="1"/>
  <c r="BA29" i="15"/>
  <c r="BC29" i="15" s="1"/>
  <c r="AZ25" i="15"/>
  <c r="BA28" i="15"/>
  <c r="BC28" i="15" s="1"/>
  <c r="CK30" i="15"/>
  <c r="CM30" i="15" s="1"/>
  <c r="CJ25" i="15"/>
  <c r="CK29" i="15"/>
  <c r="CM29" i="15" s="1"/>
  <c r="CK28" i="15"/>
  <c r="CM28" i="15" s="1"/>
  <c r="F17" i="13"/>
  <c r="J4" i="14"/>
  <c r="G11" i="13"/>
  <c r="F14" i="13"/>
  <c r="BC29" i="14"/>
  <c r="BE29" i="14" s="1"/>
  <c r="BC30" i="14"/>
  <c r="BE30" i="14" s="1"/>
  <c r="BB25" i="14"/>
  <c r="BC28" i="14"/>
  <c r="BE28" i="14" s="1"/>
  <c r="M29" i="13"/>
  <c r="O29" i="13" s="1"/>
  <c r="L25" i="13"/>
  <c r="M28" i="13"/>
  <c r="O28" i="13" s="1"/>
  <c r="M30" i="13"/>
  <c r="O30" i="13" s="1"/>
  <c r="F4" i="15"/>
  <c r="G6" i="16"/>
  <c r="F6" i="16"/>
  <c r="H6" i="16"/>
  <c r="AC30" i="15"/>
  <c r="AE30" i="15" s="1"/>
  <c r="AB25" i="15"/>
  <c r="AC29" i="15"/>
  <c r="AE29" i="15" s="1"/>
  <c r="AC28" i="15"/>
  <c r="AE28" i="15" s="1"/>
  <c r="T25" i="15"/>
  <c r="U29" i="15"/>
  <c r="W29" i="15" s="1"/>
  <c r="U28" i="15"/>
  <c r="W28" i="15" s="1"/>
  <c r="U30" i="15"/>
  <c r="W30" i="15" s="1"/>
  <c r="BM30" i="15"/>
  <c r="BO30" i="15" s="1"/>
  <c r="BL25" i="15"/>
  <c r="BM29" i="15"/>
  <c r="BO29" i="15" s="1"/>
  <c r="BM28" i="15"/>
  <c r="BO28" i="15" s="1"/>
  <c r="B26" i="13" l="1"/>
  <c r="C26" i="13" s="1"/>
  <c r="B24" i="13"/>
  <c r="B16" i="16"/>
  <c r="B18" i="16"/>
  <c r="C18" i="16" s="1"/>
  <c r="B24" i="14"/>
  <c r="B26" i="14"/>
  <c r="C26" i="14" s="1"/>
  <c r="B26" i="15"/>
  <c r="C26" i="15" s="1"/>
  <c r="B24" i="15"/>
  <c r="B25" i="15" l="1"/>
  <c r="C25" i="15" s="1"/>
  <c r="C24" i="15"/>
  <c r="C24" i="14"/>
  <c r="B25" i="14"/>
  <c r="C25" i="14" s="1"/>
  <c r="C16" i="16"/>
  <c r="B17" i="16"/>
  <c r="C17" i="16" s="1"/>
  <c r="B25" i="13"/>
  <c r="C25" i="13" s="1"/>
  <c r="C24" i="13"/>
</calcChain>
</file>

<file path=xl/sharedStrings.xml><?xml version="1.0" encoding="utf-8"?>
<sst xmlns="http://schemas.openxmlformats.org/spreadsheetml/2006/main" count="4249" uniqueCount="189">
  <si>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</si>
  <si>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</si>
  <si>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</si>
  <si>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</si>
  <si>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</si>
  <si>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</si>
  <si>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</si>
  <si>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</si>
  <si>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</si>
  <si>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</si>
  <si>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</si>
  <si>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</si>
  <si>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</si>
  <si>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</si>
  <si>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</si>
  <si>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</si>
  <si>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</si>
  <si>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</si>
  <si>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</si>
  <si>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</si>
  <si>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</si>
  <si>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</si>
  <si>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</si>
  <si>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</si>
  <si>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</si>
  <si>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</si>
  <si>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</si>
  <si>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</si>
  <si>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</si>
  <si>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</si>
  <si>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</si>
  <si>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</si>
  <si>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</si>
  <si>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</si>
  <si>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</si>
  <si>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</si>
  <si>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</si>
  <si>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</si>
  <si>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</si>
  <si>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</si>
  <si>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</si>
  <si>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</si>
  <si>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</si>
  <si>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</si>
  <si>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</si>
  <si>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</si>
  <si>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</si>
  <si>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</si>
  <si>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</si>
  <si>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</si>
  <si>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</si>
  <si>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</si>
  <si>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</si>
  <si>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</si>
  <si>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</si>
  <si>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</si>
  <si>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</si>
  <si>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</si>
  <si>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</si>
  <si>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</si>
  <si>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</si>
  <si>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</si>
  <si>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</si>
  <si>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</si>
  <si>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</si>
  <si>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</si>
  <si>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</si>
  <si>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</si>
  <si>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</si>
  <si>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</si>
  <si>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</si>
  <si>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</si>
  <si>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</si>
  <si>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</si>
  <si>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</si>
  <si>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</si>
  <si>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</si>
  <si>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</si>
  <si>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</si>
  <si>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</si>
  <si>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</si>
  <si>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</si>
  <si>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</si>
  <si>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</si>
  <si>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</si>
  <si>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</si>
  <si>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</si>
  <si>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</si>
  <si>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</si>
  <si>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</si>
  <si>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</si>
  <si>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</si>
  <si>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</si>
  <si>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</si>
  <si>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</si>
  <si>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</si>
  <si>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</si>
  <si>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</si>
  <si>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</si>
  <si>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</si>
  <si>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</si>
  <si>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</si>
  <si>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</si>
  <si>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</si>
  <si>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</si>
  <si>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</si>
  <si>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</si>
  <si>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</si>
  <si>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</si>
  <si>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</si>
  <si>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</si>
  <si>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</si>
  <si>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</si>
  <si>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</si>
  <si>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</si>
  <si>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</si>
  <si>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</si>
  <si>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</si>
  <si>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</si>
  <si>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</si>
  <si>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</si>
  <si>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</si>
  <si>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</si>
  <si>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</si>
  <si>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</si>
  <si>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</si>
  <si>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</si>
  <si>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</si>
  <si>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</si>
  <si>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</si>
  <si>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</si>
  <si>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</si>
  <si>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</si>
  <si>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</si>
  <si>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</si>
  <si>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</si>
  <si>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</si>
  <si>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</si>
  <si>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</si>
  <si>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</si>
  <si>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</si>
  <si>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</si>
  <si>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</si>
  <si>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</si>
  <si>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</si>
  <si>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</si>
  <si>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</si>
  <si>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</si>
  <si>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</si>
  <si>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</si>
  <si>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</si>
  <si>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</si>
  <si>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</si>
  <si>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</si>
  <si>
    <t>hand picked bet</t>
  </si>
  <si>
    <t>h</t>
  </si>
  <si>
    <t>f</t>
  </si>
  <si>
    <t>Final</t>
  </si>
  <si>
    <t xml:space="preserve">Italy </t>
  </si>
  <si>
    <t>Third Place</t>
  </si>
  <si>
    <t xml:space="preserve">Germany </t>
  </si>
  <si>
    <t>Semi Final</t>
  </si>
  <si>
    <t xml:space="preserve">Portugal </t>
  </si>
  <si>
    <t>Quarter Final</t>
  </si>
  <si>
    <t xml:space="preserve">Brazil </t>
  </si>
  <si>
    <t xml:space="preserve">England </t>
  </si>
  <si>
    <t>Round of 16</t>
  </si>
  <si>
    <t xml:space="preserve">Spain </t>
  </si>
  <si>
    <t xml:space="preserve">Switzerland </t>
  </si>
  <si>
    <t xml:space="preserve">Argentina </t>
  </si>
  <si>
    <t xml:space="preserve">Uruguay </t>
  </si>
  <si>
    <t xml:space="preserve">USA </t>
  </si>
  <si>
    <t xml:space="preserve">Netherlands </t>
  </si>
  <si>
    <t xml:space="preserve">Paraguay </t>
  </si>
  <si>
    <t xml:space="preserve">Colombia </t>
  </si>
  <si>
    <t xml:space="preserve">Costa Rica </t>
  </si>
  <si>
    <t xml:space="preserve">France </t>
  </si>
  <si>
    <t xml:space="preserve">Belgium </t>
  </si>
  <si>
    <t>Serbia and Montenegro</t>
  </si>
  <si>
    <t>SportsBet Favourites</t>
  </si>
  <si>
    <t>SportsBet Outsiders</t>
  </si>
  <si>
    <t>No Model</t>
  </si>
  <si>
    <t>Xboost Model 01 (0.444)</t>
  </si>
  <si>
    <t>Random Forest Model 1 (0.509)</t>
  </si>
  <si>
    <t>Xboost Model 02 (0.491)</t>
  </si>
  <si>
    <t>Random Forest Model 02 (0.454)</t>
  </si>
  <si>
    <t>Gradient Boosted Trees Model 01 (0.574)</t>
  </si>
  <si>
    <t>Gradient Boosted Trees Model 01 (0.590)</t>
  </si>
  <si>
    <t>K Nearest Neighbours Model 01 (0.512)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</si>
</sst>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44" fontId="2" fillId="0" borderId="0" xfId="7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4" fontId="11" fillId="5" borderId="0" xfId="5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0" fillId="0" borderId="3" xfId="6" applyFont="1" applyFill="1"/>
    <xf numFmtId="0" fontId="0" fillId="0" borderId="0" xfId="0" applyFill="1"/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195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103" t="s">
        <v>44</v>
      </c>
      <c r="C1" s="103"/>
      <c r="D1" s="19"/>
      <c r="E1" s="19"/>
      <c r="F1" s="26"/>
      <c r="G1" s="19"/>
      <c r="H1" s="22">
        <v>2014</v>
      </c>
      <c r="I1" s="103" t="s">
        <v>44</v>
      </c>
      <c r="J1" s="103"/>
      <c r="K1" s="19"/>
      <c r="L1" s="19"/>
      <c r="M1" s="26"/>
      <c r="O1" s="22">
        <v>2010</v>
      </c>
      <c r="P1" s="103" t="s">
        <v>44</v>
      </c>
      <c r="Q1" s="103"/>
      <c r="S1" s="19"/>
      <c r="T1" s="26"/>
      <c r="V1" s="22">
        <v>2006</v>
      </c>
      <c r="W1" s="103" t="s">
        <v>44</v>
      </c>
      <c r="X1" s="103"/>
      <c r="Z1" s="32"/>
      <c r="AA1" s="26"/>
      <c r="AC1" s="22">
        <v>2002</v>
      </c>
      <c r="AD1" s="103" t="s">
        <v>44</v>
      </c>
      <c r="AE1" s="103"/>
      <c r="AG1" s="32"/>
      <c r="AH1" s="26"/>
      <c r="AJ1" s="22">
        <v>1998</v>
      </c>
      <c r="AK1" s="103" t="s">
        <v>44</v>
      </c>
      <c r="AL1" s="103"/>
    </row>
    <row r="2" spans="1:38" x14ac:dyDescent="0.2">
      <c r="F2" s="27"/>
      <c r="M2" s="27"/>
      <c r="T2" s="27"/>
      <c r="AA2" s="27"/>
      <c r="AH2" s="27"/>
    </row>
    <row r="3" spans="1:38" x14ac:dyDescent="0.2">
      <c r="A3" s="101" t="s">
        <v>68</v>
      </c>
      <c r="B3" s="101"/>
      <c r="C3" s="101"/>
      <c r="D3" s="16"/>
      <c r="E3" s="16"/>
      <c r="F3" s="28"/>
      <c r="G3" s="16"/>
      <c r="H3" s="101" t="s">
        <v>68</v>
      </c>
      <c r="I3" s="101"/>
      <c r="J3" s="101"/>
      <c r="K3" s="16"/>
      <c r="L3" s="16"/>
      <c r="M3" s="28"/>
      <c r="O3" s="101" t="s">
        <v>68</v>
      </c>
      <c r="P3" s="101"/>
      <c r="Q3" s="101"/>
      <c r="S3" s="16"/>
      <c r="T3" s="28"/>
      <c r="V3" s="101" t="s">
        <v>68</v>
      </c>
      <c r="W3" s="101"/>
      <c r="X3" s="101"/>
      <c r="Z3" s="31"/>
      <c r="AA3" s="28"/>
      <c r="AC3" s="101" t="s">
        <v>68</v>
      </c>
      <c r="AD3" s="101"/>
      <c r="AE3" s="101"/>
      <c r="AG3" s="31"/>
      <c r="AH3" s="28"/>
      <c r="AJ3" s="101" t="s">
        <v>68</v>
      </c>
      <c r="AK3" s="101"/>
      <c r="AL3" s="101"/>
    </row>
    <row r="4" spans="1:38" x14ac:dyDescent="0.2">
      <c r="A4" t="s">
        <v>45</v>
      </c>
      <c r="B4">
        <f>COUNTIFS('All Group Data'!$A$2:$A$1048,A$1,'All Group Data'!$P$2:$P$1048,"favourite")</f>
        <v>30</v>
      </c>
      <c r="C4">
        <f>B4/B7</f>
        <v>0.625</v>
      </c>
      <c r="F4" s="27"/>
      <c r="H4" t="s">
        <v>45</v>
      </c>
      <c r="I4">
        <f>COUNTIFS('All Group Data'!$A$2:$A$1048,H$1,'All Group Data'!$P$2:$P$1048,"favourite")</f>
        <v>33</v>
      </c>
      <c r="J4">
        <f>I4/I7</f>
        <v>0.515625</v>
      </c>
      <c r="M4" s="27"/>
      <c r="O4" t="s">
        <v>45</v>
      </c>
      <c r="P4">
        <f>COUNTIFS('All Group Data'!$A$2:$A$1048,O$1,'All Group Data'!$P$2:$P$1048,"favourite")</f>
        <v>33</v>
      </c>
      <c r="Q4">
        <f>P4/P7</f>
        <v>0.515625</v>
      </c>
      <c r="T4" s="27"/>
      <c r="V4" t="s">
        <v>45</v>
      </c>
      <c r="W4">
        <f>COUNTIFS('All Group Data'!$A$2:$A$1048,V$1,'All Group Data'!$P$2:$P$1048,"favourite")</f>
        <v>42</v>
      </c>
      <c r="X4">
        <f>W4/W7</f>
        <v>0.65625</v>
      </c>
      <c r="AA4" s="27"/>
      <c r="AC4" t="s">
        <v>45</v>
      </c>
      <c r="AD4">
        <f>COUNTIFS('All Group Data'!$A$2:$A$1048,AC$1,'All Group Data'!$P$2:$P$1048,"favourite")</f>
        <v>29</v>
      </c>
      <c r="AE4">
        <f>AD4/AD7</f>
        <v>0.453125</v>
      </c>
      <c r="AH4" s="27"/>
      <c r="AJ4" t="s">
        <v>45</v>
      </c>
      <c r="AK4">
        <f>COUNTIFS('All Group Data'!$A$2:$A$1048,AJ$1,'All Group Data'!$P$2:$P$1048,"favourite")</f>
        <v>32</v>
      </c>
      <c r="AL4">
        <f>AK4/AK7</f>
        <v>0.5</v>
      </c>
    </row>
    <row r="5" spans="1:38" x14ac:dyDescent="0.2">
      <c r="A5" t="s">
        <v>46</v>
      </c>
      <c r="B5">
        <f>COUNTIFS('All Group Data'!$A$2:$A$1048,A$1,'All Group Data'!$P$2:$P$1048,"outsider")</f>
        <v>9</v>
      </c>
      <c r="C5">
        <f>B5/B7</f>
        <v>0.1875</v>
      </c>
      <c r="F5" s="27"/>
      <c r="H5" t="s">
        <v>46</v>
      </c>
      <c r="I5">
        <f>COUNTIFS('All Group Data'!$A$2:$A$1048,H$1,'All Group Data'!$P$2:$P$1048,"outsider")</f>
        <v>14</v>
      </c>
      <c r="J5">
        <f>I5/I7</f>
        <v>0.21875</v>
      </c>
      <c r="M5" s="27"/>
      <c r="O5" t="s">
        <v>46</v>
      </c>
      <c r="P5">
        <f>COUNTIFS('All Group Data'!$A$2:$A$1048,O$1,'All Group Data'!$P$2:$P$1048,"outsider")</f>
        <v>13</v>
      </c>
      <c r="Q5">
        <f>P5/P7</f>
        <v>0.203125</v>
      </c>
      <c r="T5" s="27"/>
      <c r="V5" t="s">
        <v>46</v>
      </c>
      <c r="W5">
        <f>COUNTIFS('All Group Data'!$A$2:$A$1048,V$1,'All Group Data'!$P$2:$P$1048,"outsider")</f>
        <v>5</v>
      </c>
      <c r="X5">
        <f>W5/W7</f>
        <v>7.8125E-2</v>
      </c>
      <c r="AA5" s="27"/>
      <c r="AC5" t="s">
        <v>46</v>
      </c>
      <c r="AD5">
        <f>COUNTIFS('All Group Data'!$A$2:$A$1048,AC$1,'All Group Data'!$P$2:$P$1048,"outsider")</f>
        <v>16</v>
      </c>
      <c r="AE5">
        <f>AD5/AD7</f>
        <v>0.25</v>
      </c>
      <c r="AH5" s="27"/>
      <c r="AJ5" t="s">
        <v>46</v>
      </c>
      <c r="AK5">
        <f>COUNTIFS('All Group Data'!$A$2:$A$1048,AJ$1,'All Group Data'!$P$2:$P$1048,"outsider")</f>
        <v>12</v>
      </c>
      <c r="AL5">
        <f>AK5/AK7</f>
        <v>0.1875</v>
      </c>
    </row>
    <row r="6" spans="1:38" x14ac:dyDescent="0.2">
      <c r="A6" t="s">
        <v>42</v>
      </c>
      <c r="B6">
        <f>COUNTIFS('All Group Data'!$A$2:$A$1048,A$1,'All Group Data'!$P$2:$P$1048,"draw")</f>
        <v>9</v>
      </c>
      <c r="C6">
        <f>B6/B7</f>
        <v>0.1875</v>
      </c>
      <c r="F6" s="27"/>
      <c r="H6" t="s">
        <v>42</v>
      </c>
      <c r="I6">
        <f>COUNTIFS('All Group Data'!$A$2:$A$1048,H$1,'All Group Data'!$P$2:$P$1048,"draw")</f>
        <v>17</v>
      </c>
      <c r="J6">
        <f>I6/I7</f>
        <v>0.265625</v>
      </c>
      <c r="M6" s="27"/>
      <c r="O6" t="s">
        <v>42</v>
      </c>
      <c r="P6">
        <f>COUNTIFS('All Group Data'!$A$2:$A$1048,O$1,'All Group Data'!$P$2:$P$1048,"draw")</f>
        <v>18</v>
      </c>
      <c r="Q6">
        <f>P6/P7</f>
        <v>0.28125</v>
      </c>
      <c r="T6" s="27"/>
      <c r="V6" t="s">
        <v>42</v>
      </c>
      <c r="W6">
        <f>COUNTIFS('All Group Data'!$A$2:$A$1048,V$1,'All Group Data'!$P$2:$P$1048,"draw")</f>
        <v>17</v>
      </c>
      <c r="X6">
        <f>W6/W7</f>
        <v>0.265625</v>
      </c>
      <c r="AA6" s="27"/>
      <c r="AC6" t="s">
        <v>42</v>
      </c>
      <c r="AD6">
        <f>COUNTIFS('All Group Data'!$A$2:$A$1048,AC$1,'All Group Data'!$P$2:$P$1048,"draw")</f>
        <v>19</v>
      </c>
      <c r="AE6">
        <f>AD6/AD7</f>
        <v>0.296875</v>
      </c>
      <c r="AH6" s="27"/>
      <c r="AJ6" t="s">
        <v>42</v>
      </c>
      <c r="AK6">
        <f>COUNTIFS('All Group Data'!$A$2:$A$1048,AJ$1,'All Group Data'!$P$2:$P$1048,"draw")</f>
        <v>20</v>
      </c>
      <c r="AL6">
        <f>AK6/AK7</f>
        <v>0.3125</v>
      </c>
    </row>
    <row r="7" spans="1:38" x14ac:dyDescent="0.2">
      <c r="A7" s="18" t="s">
        <v>47</v>
      </c>
      <c r="B7" s="1">
        <f>SUM(B4:B6)</f>
        <v>48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64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64</v>
      </c>
      <c r="Q7" s="1">
        <f>SUM(Q4:Q6)</f>
        <v>1</v>
      </c>
      <c r="S7" s="1"/>
      <c r="T7" s="29"/>
      <c r="V7" s="1" t="s">
        <v>47</v>
      </c>
      <c r="W7" s="1">
        <f>SUM(W4:W6)</f>
        <v>64</v>
      </c>
      <c r="X7" s="1">
        <f>SUM(X4:X6)</f>
        <v>1</v>
      </c>
      <c r="Z7" s="1"/>
      <c r="AA7" s="29"/>
      <c r="AC7" s="1" t="s">
        <v>47</v>
      </c>
      <c r="AD7" s="1">
        <f>SUM(AD4:AD6)</f>
        <v>64</v>
      </c>
      <c r="AE7" s="1">
        <f>SUM(AE4:AE6)</f>
        <v>1</v>
      </c>
      <c r="AG7" s="1"/>
      <c r="AH7" s="29"/>
      <c r="AJ7" s="1" t="s">
        <v>47</v>
      </c>
      <c r="AK7" s="1">
        <f>SUM(AK4:AK6)</f>
        <v>64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Data'!$A$2:$A$1048,A$1,'All Group Data'!$P$2:$P$1048,"favourite",'All Group Data'!$C$2:$C$1048,B10)</f>
        <v>9</v>
      </c>
      <c r="C11">
        <f>B11/B14</f>
        <v>0.5625</v>
      </c>
      <c r="F11" s="27"/>
      <c r="H11" t="s">
        <v>45</v>
      </c>
      <c r="I11">
        <f>COUNTIFS('All Group Data'!$A$2:$A$1048,H$1,'All Group Data'!$P$2:$P$1048,"favourite",'All Group Data'!$C$2:$C$1048,I10)</f>
        <v>10</v>
      </c>
      <c r="J11">
        <f>I11/I14</f>
        <v>0.625</v>
      </c>
      <c r="M11" s="27"/>
      <c r="O11" t="s">
        <v>45</v>
      </c>
      <c r="P11">
        <f>COUNTIFS('All Group Data'!$A$2:$A$1048,O$1,'All Group Data'!$P$2:$P$1048,"favourite",'All Group Data'!$C$2:$C$1048,P10)</f>
        <v>7</v>
      </c>
      <c r="Q11">
        <f>P11/P14</f>
        <v>0.4375</v>
      </c>
      <c r="T11" s="27"/>
      <c r="V11" t="s">
        <v>45</v>
      </c>
      <c r="W11">
        <f>COUNTIFS('All Group Data'!$A$2:$A$1048,V$1,'All Group Data'!$P$2:$P$1048,"favourite",'All Group Data'!$C$2:$C$1048,W10)</f>
        <v>12</v>
      </c>
      <c r="X11">
        <f>W11/W14</f>
        <v>0.75</v>
      </c>
      <c r="AA11" s="27"/>
      <c r="AC11" t="s">
        <v>45</v>
      </c>
      <c r="AD11">
        <f>COUNTIFS('All Group Data'!$A$2:$A$1048,AC$1,'All Group Data'!$P$2:$P$1048,"favourite",'All Group Data'!$C$2:$C$1048,AD10)</f>
        <v>7</v>
      </c>
      <c r="AE11">
        <f>AD11/AD14</f>
        <v>0.4375</v>
      </c>
      <c r="AH11" s="27"/>
      <c r="AJ11" t="s">
        <v>45</v>
      </c>
      <c r="AK11">
        <f>COUNTIFS('All Group Data'!$A$2:$A$1048,AJ$1,'All Group Data'!$P$2:$P$1048,"favourite",'All Group Data'!$C$2:$C$1048,AK10)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Data'!$A$2:$A$1048,A$1,'All Group Data'!$P$2:$P$1048,"outsider",'All Group Data'!$C$2:$C$1048,B10)</f>
        <v>4</v>
      </c>
      <c r="C12">
        <f>B12/B14</f>
        <v>0.25</v>
      </c>
      <c r="F12" s="27"/>
      <c r="H12" t="s">
        <v>46</v>
      </c>
      <c r="I12">
        <f>COUNTIFS('All Group Data'!$A$2:$A$1048,H$1,'All Group Data'!$P$2:$P$1048,"outsider",'All Group Data'!$C$2:$C$1048,I10)</f>
        <v>4</v>
      </c>
      <c r="J12">
        <f>I12/I14</f>
        <v>0.25</v>
      </c>
      <c r="M12" s="27"/>
      <c r="O12" t="s">
        <v>46</v>
      </c>
      <c r="P12">
        <f>COUNTIFS('All Group Data'!$A$2:$A$1048,O$1,'All Group Data'!$P$2:$P$1048,"outsider",'All Group Data'!$C$2:$C$1048,P10)</f>
        <v>3</v>
      </c>
      <c r="Q12">
        <f>P12/P14</f>
        <v>0.1875</v>
      </c>
      <c r="T12" s="27"/>
      <c r="V12" t="s">
        <v>46</v>
      </c>
      <c r="W12">
        <f>COUNTIFS('All Group Data'!$A$2:$A$1048,V$1,'All Group Data'!$P$2:$P$1048,"outsider",'All Group Data'!$C$2:$C$1048,W10)</f>
        <v>1</v>
      </c>
      <c r="X12">
        <f>W12/W14</f>
        <v>6.25E-2</v>
      </c>
      <c r="AA12" s="27"/>
      <c r="AC12" t="s">
        <v>46</v>
      </c>
      <c r="AD12">
        <f>COUNTIFS('All Group Data'!$A$2:$A$1048,AC$1,'All Group Data'!$P$2:$P$1048,"outsider",'All Group Data'!$C$2:$C$1048,AD10)</f>
        <v>4</v>
      </c>
      <c r="AE12">
        <f>AD12/AD14</f>
        <v>0.25</v>
      </c>
      <c r="AH12" s="27"/>
      <c r="AJ12" t="s">
        <v>46</v>
      </c>
      <c r="AK12">
        <f>COUNTIFS('All Group Data'!$A$2:$A$1048,AJ$1,'All Group Data'!$P$2:$P$1048,"outsider",'All Group Data'!$C$2:$C$1048,AK10)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Data'!$A$2:$A$1048,A$1,'All Group Data'!$P$2:$P$1048,"draw",'All Group Data'!$C$2:$C$1048,B10)</f>
        <v>3</v>
      </c>
      <c r="C13">
        <f>B13/B14</f>
        <v>0.1875</v>
      </c>
      <c r="F13" s="27"/>
      <c r="H13" t="s">
        <v>42</v>
      </c>
      <c r="I13">
        <f>COUNTIFS('All Group Data'!$A$2:$A$1048,H$1,'All Group Data'!$P$2:$P$1048,"draw",'All Group Data'!$C$2:$C$1048,I10)</f>
        <v>2</v>
      </c>
      <c r="J13">
        <f>I13/I14</f>
        <v>0.125</v>
      </c>
      <c r="M13" s="27"/>
      <c r="O13" t="s">
        <v>42</v>
      </c>
      <c r="P13">
        <f>COUNTIFS('All Group Data'!$A$2:$A$1048,O$1,'All Group Data'!$P$2:$P$1048,"draw",'All Group Data'!$C$2:$C$1048,P10)</f>
        <v>6</v>
      </c>
      <c r="Q13">
        <f>P13/P14</f>
        <v>0.375</v>
      </c>
      <c r="T13" s="27"/>
      <c r="V13" t="s">
        <v>42</v>
      </c>
      <c r="W13">
        <f>COUNTIFS('All Group Data'!$A$2:$A$1048,V$1,'All Group Data'!$P$2:$P$1048,"draw",'All Group Data'!$C$2:$C$1048,W10)</f>
        <v>3</v>
      </c>
      <c r="X13">
        <f>W13/W14</f>
        <v>0.1875</v>
      </c>
      <c r="AA13" s="27"/>
      <c r="AC13" t="s">
        <v>42</v>
      </c>
      <c r="AD13">
        <f>COUNTIFS('All Group Data'!$A$2:$A$1048,AC$1,'All Group Data'!$P$2:$P$1048,"draw",'All Group Data'!$C$2:$C$1048,AD10)</f>
        <v>5</v>
      </c>
      <c r="AE13">
        <f>AD13/AD14</f>
        <v>0.3125</v>
      </c>
      <c r="AH13" s="27"/>
      <c r="AJ13" t="s">
        <v>42</v>
      </c>
      <c r="AK13">
        <f>COUNTIFS('All Group Data'!$A$2:$A$1048,AJ$1,'All Group Data'!$P$2:$P$1048,"draw",'All Group Data'!$C$2:$C$1048,AK10)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0" t="s">
        <v>140</v>
      </c>
      <c r="B15" s="104">
        <f t="array" ref="B15">PRODUCT(IF(('All Group Data'!$A$2:$A$1000=A$1)*('All Group Data'!$C$2:$C$1000=B$10),'All Group Data'!$L$2:$L$1000))</f>
        <v>2433.1711713688624</v>
      </c>
      <c r="C15" s="104"/>
      <c r="D15" s="1"/>
      <c r="E15" s="1"/>
      <c r="F15" s="29"/>
      <c r="G15" s="1"/>
      <c r="H15" s="60" t="s">
        <v>140</v>
      </c>
      <c r="I15" s="104">
        <f t="array" ref="I15">PRODUCT(IF(('All Group Data'!$A$2:$A$1000=H$1)*('All Group Data'!$C$2:$C$1000=I$10),'All Group Data'!$L$2:$L$1000))</f>
        <v>12446.990153750548</v>
      </c>
      <c r="J15" s="104"/>
      <c r="K15" s="1"/>
      <c r="L15" s="1"/>
      <c r="M15" s="29"/>
      <c r="O15" s="60" t="s">
        <v>140</v>
      </c>
      <c r="P15" s="104">
        <f t="array" ref="P15">PRODUCT(IF(('All Group Data'!$A$2:$A$1000=O$1)*('All Group Data'!$C$2:$C$1000=P$10),'All Group Data'!$L$2:$L$1000))</f>
        <v>11215.556562958271</v>
      </c>
      <c r="Q15" s="104"/>
      <c r="S15" s="1"/>
      <c r="T15" s="29"/>
      <c r="V15" s="60" t="s">
        <v>140</v>
      </c>
      <c r="W15" s="104">
        <f t="array" ref="W15">PRODUCT(IF(('All Group Data'!$A$2:$A$1000=V$1)*('All Group Data'!$C$2:$C$1000=W$10),'All Group Data'!$L$2:$L$1000))</f>
        <v>967.40393289725273</v>
      </c>
      <c r="X15" s="104"/>
      <c r="Z15" s="1"/>
      <c r="AA15" s="29"/>
      <c r="AC15" s="60" t="s">
        <v>140</v>
      </c>
      <c r="AD15" s="104">
        <f t="array" ref="AD15">PRODUCT(IF(('All Group Data'!$A$2:$A$1000=AC$1)*('All Group Data'!$C$2:$C$1000=AD$10),'All Group Data'!$L$2:$L$1000))</f>
        <v>15004.059693533092</v>
      </c>
      <c r="AE15" s="104"/>
      <c r="AG15" s="1"/>
      <c r="AH15" s="29"/>
      <c r="AJ15" s="60" t="s">
        <v>140</v>
      </c>
      <c r="AK15" s="104">
        <f t="array" ref="AK15">PRODUCT(IF(('All Group Data'!$A$2:$A$1000=AJ$1)*('All Group Data'!$C$2:$C$1000=AK$10),'All Group Data'!$L$2:$L$1000))</f>
        <v>644.41366619105577</v>
      </c>
      <c r="AL15" s="104"/>
    </row>
    <row r="16" spans="1:38" x14ac:dyDescent="0.2">
      <c r="A16" s="60" t="s">
        <v>141</v>
      </c>
      <c r="B16" s="104">
        <f t="array" ref="B16">PRODUCT(IF(('All Group Data'!$A$2:$A$1000=A$1)*('All Group Data'!$C$2:$C$1000=B$10),'All Group Data'!$N$2:$N$1000))</f>
        <v>15205918009902.936</v>
      </c>
      <c r="C16" s="104"/>
      <c r="D16" s="1"/>
      <c r="E16" s="1"/>
      <c r="F16" s="29"/>
      <c r="G16" s="1"/>
      <c r="H16" s="60" t="s">
        <v>141</v>
      </c>
      <c r="I16" s="104">
        <f t="array" ref="I16">PRODUCT(IF(('All Group Data'!$A$2:$A$1000=H$1)*('All Group Data'!$C$2:$C$1000=I$10),'All Group Data'!$N$2:$N$1000))</f>
        <v>991753312486.05042</v>
      </c>
      <c r="J16" s="104"/>
      <c r="K16" s="1"/>
      <c r="L16" s="1"/>
      <c r="M16" s="29"/>
      <c r="O16" s="60" t="s">
        <v>141</v>
      </c>
      <c r="P16" s="104">
        <f t="array" ref="P16">PRODUCT(IF(('All Group Data'!$A$2:$A$1000=O$1)*('All Group Data'!$C$2:$C$1000=P$10),'All Group Data'!$N$2:$N$1000))</f>
        <v>1781309519708.1025</v>
      </c>
      <c r="Q16" s="104"/>
      <c r="S16" s="1"/>
      <c r="T16" s="29"/>
      <c r="V16" s="60" t="s">
        <v>141</v>
      </c>
      <c r="W16" s="104">
        <f t="array" ref="W16">PRODUCT(IF(('All Group Data'!$A$2:$A$1000=V$1)*('All Group Data'!$C$2:$C$1000=W$10),'All Group Data'!$N$2:$N$1000))</f>
        <v>105637923104.09114</v>
      </c>
      <c r="X16" s="104"/>
      <c r="Z16" s="1"/>
      <c r="AA16" s="29"/>
      <c r="AC16" s="60" t="s">
        <v>141</v>
      </c>
      <c r="AD16" s="104">
        <f t="array" ref="AD16">PRODUCT(IF(('All Group Data'!$A$2:$A$1000=AC$1)*('All Group Data'!$C$2:$C$1000=AD$10),'All Group Data'!$N$2:$N$1000))</f>
        <v>165375651311.87216</v>
      </c>
      <c r="AE16" s="104"/>
      <c r="AG16" s="1"/>
      <c r="AH16" s="29"/>
      <c r="AJ16" s="60" t="s">
        <v>141</v>
      </c>
      <c r="AK16" s="104">
        <f t="array" ref="AK16">PRODUCT(IF(('All Group Data'!$A$2:$A$1000=AJ$1)*('All Group Data'!$C$2:$C$1000=AK$10),'All Group Data'!$N$2:$N$1000))</f>
        <v>907336018051.19629</v>
      </c>
      <c r="AL16" s="104"/>
    </row>
    <row r="17" spans="1:38" x14ac:dyDescent="0.2">
      <c r="A17" s="60" t="s">
        <v>142</v>
      </c>
      <c r="B17" s="105">
        <f t="array" ref="B17">PRODUCT(IF(('All Group Data'!$A$2:$A$1000=A$1)*('All Group Data'!$C$2:$C$1000=B$10),'All Group Data'!$R$2:$R$1000))</f>
        <v>2077104.8649672482</v>
      </c>
      <c r="C17" s="105"/>
      <c r="D17" s="1"/>
      <c r="E17" s="1"/>
      <c r="F17" s="29"/>
      <c r="G17" s="1"/>
      <c r="H17" s="60" t="s">
        <v>142</v>
      </c>
      <c r="I17" s="105">
        <f t="array" ref="I17">PRODUCT(IF(('All Group Data'!$A$2:$A$1000=H$1)*('All Group Data'!$C$2:$C$1000=I$10),'All Group Data'!$R$2:$R$1000))</f>
        <v>1367570.8062395437</v>
      </c>
      <c r="J17" s="105"/>
      <c r="K17" s="1"/>
      <c r="L17" s="1"/>
      <c r="M17" s="29"/>
      <c r="O17" s="60" t="s">
        <v>142</v>
      </c>
      <c r="P17" s="105">
        <f t="array" ref="P17">PRODUCT(IF(('All Group Data'!$A$2:$A$1000=O$1)*('All Group Data'!$C$2:$C$1000=P$10),'All Group Data'!$R$2:$R$1000))</f>
        <v>11533205.306673054</v>
      </c>
      <c r="Q17" s="105"/>
      <c r="S17" s="1"/>
      <c r="T17" s="29"/>
      <c r="V17" s="60" t="s">
        <v>142</v>
      </c>
      <c r="W17" s="105">
        <f t="array" ref="W17">PRODUCT(IF(('All Group Data'!$A$2:$A$1000=V$1)*('All Group Data'!$C$2:$C$1000=W$10),'All Group Data'!$R$2:$R$1000))</f>
        <v>18256.779578111389</v>
      </c>
      <c r="X17" s="105"/>
      <c r="Z17" s="1"/>
      <c r="AA17" s="29"/>
      <c r="AC17" s="60" t="s">
        <v>142</v>
      </c>
      <c r="AD17" s="105">
        <f t="array" ref="AD17">PRODUCT(IF(('All Group Data'!$A$2:$A$1000=AC$1)*('All Group Data'!$C$2:$C$1000=AD$10),'All Group Data'!$R$2:$R$1000))</f>
        <v>7689538.1632051896</v>
      </c>
      <c r="AE17" s="105"/>
      <c r="AG17" s="1"/>
      <c r="AH17" s="29"/>
      <c r="AJ17" s="60" t="s">
        <v>142</v>
      </c>
      <c r="AK17" s="105">
        <f t="array" ref="AK17">PRODUCT(IF(('All Group Data'!$A$2:$A$1000=AJ$1)*('All Group Data'!$C$2:$C$1000=AK$10),'All Group Data'!$R$2:$R$1000))</f>
        <v>56873.279673704288</v>
      </c>
      <c r="AL17" s="105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Data'!$A$2:$A$1048,A$1,'All Group Data'!$P$2:$P$1048,"favourite",'All Group Data'!$C$2:$C$1048,B20)</f>
        <v>12</v>
      </c>
      <c r="C21">
        <f>B21/B24</f>
        <v>0.75</v>
      </c>
      <c r="F21" s="27"/>
      <c r="H21" t="s">
        <v>45</v>
      </c>
      <c r="I21">
        <f>COUNTIFS('All Group Data'!$A$2:$A$1048,H$1,'All Group Data'!$P$2:$P$1048,"favourite",'All Group Data'!$C$2:$C$1048,I20)</f>
        <v>7</v>
      </c>
      <c r="J21">
        <f>I21/I24</f>
        <v>0.4375</v>
      </c>
      <c r="M21" s="27"/>
      <c r="O21" t="s">
        <v>45</v>
      </c>
      <c r="P21">
        <f>COUNTIFS('All Group Data'!$A$2:$A$1048,O$1,'All Group Data'!$P$2:$P$1048,"favourite",'All Group Data'!$C$2:$C$1048,P20)</f>
        <v>9</v>
      </c>
      <c r="Q21">
        <f>P21/P24</f>
        <v>0.5625</v>
      </c>
      <c r="T21" s="27"/>
      <c r="V21" t="s">
        <v>45</v>
      </c>
      <c r="W21">
        <f>COUNTIFS('All Group Data'!$A$2:$A$1048,V$1,'All Group Data'!$P$2:$P$1048,"favourite",'All Group Data'!$C$2:$C$1048,W20)</f>
        <v>11</v>
      </c>
      <c r="X21">
        <f>W21/W24</f>
        <v>0.6875</v>
      </c>
      <c r="AA21" s="27"/>
      <c r="AC21" t="s">
        <v>45</v>
      </c>
      <c r="AD21">
        <f>COUNTIFS('All Group Data'!$A$2:$A$1048,AC$1,'All Group Data'!$P$2:$P$1048,"favourite",'All Group Data'!$C$2:$C$1048,AD20)</f>
        <v>7</v>
      </c>
      <c r="AE21">
        <f>AD21/AD24</f>
        <v>0.4375</v>
      </c>
      <c r="AH21" s="27"/>
      <c r="AJ21" t="s">
        <v>45</v>
      </c>
      <c r="AK21">
        <f>COUNTIFS('All Group Data'!$A$2:$A$1048,AJ$1,'All Group Data'!$P$2:$P$1048,"favourite",'All Group Data'!$C$2:$C$1048,AK20)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Data'!$A$2:$A$1048,A$1,'All Group Data'!$P$2:$P$1048,"outsider",'All Group Data'!$C$2:$C$1048,B20)</f>
        <v>2</v>
      </c>
      <c r="C22">
        <f>B22/B24</f>
        <v>0.125</v>
      </c>
      <c r="F22" s="27"/>
      <c r="H22" t="s">
        <v>46</v>
      </c>
      <c r="I22">
        <f>COUNTIFS('All Group Data'!$A$2:$A$1048,H$1,'All Group Data'!$P$2:$P$1048,"outsider",'All Group Data'!$C$2:$C$1048,I20)</f>
        <v>5</v>
      </c>
      <c r="J22">
        <f>I22/I24</f>
        <v>0.3125</v>
      </c>
      <c r="M22" s="27"/>
      <c r="O22" t="s">
        <v>46</v>
      </c>
      <c r="P22">
        <f>COUNTIFS('All Group Data'!$A$2:$A$1048,O$1,'All Group Data'!$P$2:$P$1048,"outsider",'All Group Data'!$C$2:$C$1048,P20)</f>
        <v>3</v>
      </c>
      <c r="Q22">
        <f>P22/P24</f>
        <v>0.1875</v>
      </c>
      <c r="T22" s="27"/>
      <c r="V22" t="s">
        <v>46</v>
      </c>
      <c r="W22">
        <f>COUNTIFS('All Group Data'!$A$2:$A$1048,V$1,'All Group Data'!$P$2:$P$1048,"outsider",'All Group Data'!$C$2:$C$1048,W20)</f>
        <v>1</v>
      </c>
      <c r="X22">
        <f>W22/W24</f>
        <v>6.25E-2</v>
      </c>
      <c r="AA22" s="27"/>
      <c r="AC22" t="s">
        <v>46</v>
      </c>
      <c r="AD22">
        <f>COUNTIFS('All Group Data'!$A$2:$A$1048,AC$1,'All Group Data'!$P$2:$P$1048,"outsider",'All Group Data'!$C$2:$C$1048,AD20)</f>
        <v>4</v>
      </c>
      <c r="AE22">
        <f>AD22/AD24</f>
        <v>0.25</v>
      </c>
      <c r="AH22" s="27"/>
      <c r="AJ22" t="s">
        <v>46</v>
      </c>
      <c r="AK22">
        <f>COUNTIFS('All Group Data'!$A$2:$A$1048,AJ$1,'All Group Data'!$P$2:$P$1048,"outsider",'All Group Data'!$C$2:$C$1048,AK20)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Data'!$A$2:$A$1048,A$1,'All Group Data'!$P$2:$P$1048,"draw",'All Group Data'!$C$2:$C$1048,B20)</f>
        <v>2</v>
      </c>
      <c r="C23">
        <f>B23/B24</f>
        <v>0.125</v>
      </c>
      <c r="F23" s="27"/>
      <c r="H23" t="s">
        <v>42</v>
      </c>
      <c r="I23">
        <f>COUNTIFS('All Group Data'!$A$2:$A$1048,H$1,'All Group Data'!$P$2:$P$1048,"draw",'All Group Data'!$C$2:$C$1048,I20)</f>
        <v>4</v>
      </c>
      <c r="J23">
        <f>I23/I24</f>
        <v>0.25</v>
      </c>
      <c r="M23" s="27"/>
      <c r="O23" t="s">
        <v>42</v>
      </c>
      <c r="P23">
        <f>COUNTIFS('All Group Data'!$A$2:$A$1048,O$1,'All Group Data'!$P$2:$P$1048,"draw",'All Group Data'!$C$2:$C$1048,P20)</f>
        <v>4</v>
      </c>
      <c r="Q23">
        <f>P23/P24</f>
        <v>0.25</v>
      </c>
      <c r="T23" s="27"/>
      <c r="V23" t="s">
        <v>42</v>
      </c>
      <c r="W23">
        <f>COUNTIFS('All Group Data'!$A$2:$A$1048,V$1,'All Group Data'!$P$2:$P$1048,"draw",'All Group Data'!$C$2:$C$1048,W20)</f>
        <v>4</v>
      </c>
      <c r="X23">
        <f>W23/W24</f>
        <v>0.25</v>
      </c>
      <c r="AA23" s="27"/>
      <c r="AC23" t="s">
        <v>42</v>
      </c>
      <c r="AD23">
        <f>COUNTIFS('All Group Data'!$A$2:$A$1048,AC$1,'All Group Data'!$P$2:$P$1048,"draw",'All Group Data'!$C$2:$C$1048,AD20)</f>
        <v>5</v>
      </c>
      <c r="AE23">
        <f>AD23/AD24</f>
        <v>0.3125</v>
      </c>
      <c r="AH23" s="27"/>
      <c r="AJ23" t="s">
        <v>42</v>
      </c>
      <c r="AK23">
        <f>COUNTIFS('All Group Data'!$A$2:$A$1048,AJ$1,'All Group Data'!$P$2:$P$1048,"draw",'All Group Data'!$C$2:$C$1048,AK20)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16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0" t="s">
        <v>140</v>
      </c>
      <c r="B25" s="105">
        <f t="array" ref="B25">PRODUCT(IF(('All Group Data'!$A$2:$A$1000=A$1)*('All Group Data'!$C$2:$C$1000=B$20),'All Group Data'!$L$2:$L$1000))</f>
        <v>2460.4024885167432</v>
      </c>
      <c r="C25" s="105"/>
      <c r="D25" s="1"/>
      <c r="E25" s="1"/>
      <c r="F25" s="29"/>
      <c r="G25" s="1"/>
      <c r="H25" s="60" t="s">
        <v>140</v>
      </c>
      <c r="I25" s="105">
        <f t="array" ref="I25">PRODUCT(IF(('All Group Data'!$A$2:$A$1000=H$1)*('All Group Data'!$C$2:$C$1000=I$20),'All Group Data'!$L$2:$L$1000))</f>
        <v>5361.5902287373165</v>
      </c>
      <c r="J25" s="105"/>
      <c r="K25" s="1"/>
      <c r="L25" s="1"/>
      <c r="M25" s="29"/>
      <c r="O25" s="60" t="s">
        <v>140</v>
      </c>
      <c r="P25" s="105">
        <f t="array" ref="P25">PRODUCT(IF(('All Group Data'!$A$2:$A$1000=O$1)*('All Group Data'!$C$2:$C$1000=P$20),'All Group Data'!$L$2:$L$1000))</f>
        <v>8688.3925828836473</v>
      </c>
      <c r="Q25" s="105"/>
      <c r="S25" s="1"/>
      <c r="T25" s="29"/>
      <c r="V25" s="60" t="s">
        <v>140</v>
      </c>
      <c r="W25" s="105">
        <f t="array" ref="W25">PRODUCT(IF(('All Group Data'!$A$2:$A$1000=V$1)*('All Group Data'!$C$2:$C$1000=W$20),'All Group Data'!$L$2:$L$1000))</f>
        <v>317.61588773231529</v>
      </c>
      <c r="X25" s="105"/>
      <c r="Z25" s="1"/>
      <c r="AA25" s="29"/>
      <c r="AC25" s="60" t="s">
        <v>140</v>
      </c>
      <c r="AD25" s="105">
        <f t="array" ref="AD25">PRODUCT(IF(('All Group Data'!$A$2:$A$1000=AC$1)*('All Group Data'!$C$2:$C$1000=AD$20),'All Group Data'!$L$2:$L$1000))</f>
        <v>16656.140052047624</v>
      </c>
      <c r="AE25" s="105"/>
      <c r="AG25" s="1"/>
      <c r="AH25" s="29"/>
      <c r="AJ25" s="60" t="s">
        <v>140</v>
      </c>
      <c r="AK25" s="105">
        <f t="array" ref="AK25">PRODUCT(IF(('All Group Data'!$A$2:$A$1000=AJ$1)*('All Group Data'!$C$2:$C$1000=AK$20),'All Group Data'!$L$2:$L$1000))</f>
        <v>1408.5928508059158</v>
      </c>
      <c r="AL25" s="105"/>
    </row>
    <row r="26" spans="1:38" x14ac:dyDescent="0.2">
      <c r="A26" s="60" t="s">
        <v>141</v>
      </c>
      <c r="B26" s="105">
        <f t="array" ref="B26">PRODUCT(IF(('All Group Data'!$A$2:$A$1000=A$1)*('All Group Data'!$C$2:$C$1000=B$20),'All Group Data'!$N$2:$N$1000))</f>
        <v>50890395596040</v>
      </c>
      <c r="C26" s="105"/>
      <c r="D26" s="1"/>
      <c r="E26" s="1"/>
      <c r="F26" s="29"/>
      <c r="G26" s="1"/>
      <c r="H26" s="60" t="s">
        <v>141</v>
      </c>
      <c r="I26" s="105">
        <f t="array" ref="I26">PRODUCT(IF(('All Group Data'!$A$2:$A$1000=H$1)*('All Group Data'!$C$2:$C$1000=I$20),'All Group Data'!$N$2:$N$1000))</f>
        <v>1209970440695.5322</v>
      </c>
      <c r="J26" s="105"/>
      <c r="K26" s="1"/>
      <c r="L26" s="1"/>
      <c r="M26" s="29"/>
      <c r="O26" s="60" t="s">
        <v>141</v>
      </c>
      <c r="P26" s="105">
        <f t="array" ref="P26">PRODUCT(IF(('All Group Data'!$A$2:$A$1000=O$1)*('All Group Data'!$C$2:$C$1000=P$20),'All Group Data'!$N$2:$N$1000))</f>
        <v>3546622907802.2202</v>
      </c>
      <c r="Q26" s="105"/>
      <c r="S26" s="1"/>
      <c r="T26" s="29"/>
      <c r="V26" s="60" t="s">
        <v>141</v>
      </c>
      <c r="W26" s="105">
        <f t="array" ref="W26">PRODUCT(IF(('All Group Data'!$A$2:$A$1000=V$1)*('All Group Data'!$C$2:$C$1000=W$20),'All Group Data'!$N$2:$N$1000))</f>
        <v>389505870508.86908</v>
      </c>
      <c r="X26" s="105"/>
      <c r="Z26" s="1"/>
      <c r="AA26" s="29"/>
      <c r="AC26" s="60" t="s">
        <v>141</v>
      </c>
      <c r="AD26" s="105">
        <f t="array" ref="AD26">PRODUCT(IF(('All Group Data'!$A$2:$A$1000=AC$1)*('All Group Data'!$C$2:$C$1000=AD$20),'All Group Data'!$N$2:$N$1000))</f>
        <v>94338471044.212509</v>
      </c>
      <c r="AE26" s="105"/>
      <c r="AG26" s="1"/>
      <c r="AH26" s="29"/>
      <c r="AJ26" s="60" t="s">
        <v>141</v>
      </c>
      <c r="AK26" s="105">
        <f t="array" ref="AK26">PRODUCT(IF(('All Group Data'!$A$2:$A$1000=AJ$1)*('All Group Data'!$C$2:$C$1000=AK$20),'All Group Data'!$N$2:$N$1000))</f>
        <v>3639780821409.9072</v>
      </c>
      <c r="AL26" s="105"/>
    </row>
    <row r="27" spans="1:38" x14ac:dyDescent="0.2">
      <c r="A27" s="60" t="s">
        <v>142</v>
      </c>
      <c r="B27" s="105">
        <f t="array" ref="B27">PRODUCT(IF(('All Group Data'!$A$2:$A$1000=A$1)*('All Group Data'!$C$2:$C$1000=B$20),'All Group Data'!$R$2:$R$1000))</f>
        <v>15506.70257398683</v>
      </c>
      <c r="C27" s="105"/>
      <c r="D27" s="1"/>
      <c r="E27" s="1"/>
      <c r="F27" s="29"/>
      <c r="G27" s="1"/>
      <c r="H27" s="60" t="s">
        <v>142</v>
      </c>
      <c r="I27" s="105">
        <f t="array" ref="I27">PRODUCT(IF(('All Group Data'!$A$2:$A$1000=H$1)*('All Group Data'!$C$2:$C$1000=I$20),'All Group Data'!$R$2:$R$1000))</f>
        <v>24239009.588290974</v>
      </c>
      <c r="J27" s="105"/>
      <c r="K27" s="1"/>
      <c r="L27" s="1"/>
      <c r="M27" s="29"/>
      <c r="O27" s="60" t="s">
        <v>142</v>
      </c>
      <c r="P27" s="105">
        <f t="array" ref="P27">PRODUCT(IF(('All Group Data'!$A$2:$A$1000=O$1)*('All Group Data'!$C$2:$C$1000=P$20),'All Group Data'!$R$2:$R$1000))</f>
        <v>4787089.3809397221</v>
      </c>
      <c r="Q27" s="105"/>
      <c r="S27" s="1"/>
      <c r="T27" s="29"/>
      <c r="V27" s="60" t="s">
        <v>142</v>
      </c>
      <c r="W27" s="105">
        <f t="array" ref="W27">PRODUCT(IF(('All Group Data'!$A$2:$A$1000=V$1)*('All Group Data'!$C$2:$C$1000=W$20),'All Group Data'!$R$2:$R$1000))</f>
        <v>12285.136084254134</v>
      </c>
      <c r="X27" s="105"/>
      <c r="Z27" s="1"/>
      <c r="AA27" s="29"/>
      <c r="AC27" s="60" t="s">
        <v>142</v>
      </c>
      <c r="AD27" s="105">
        <f t="array" ref="AD27">PRODUCT(IF(('All Group Data'!$A$2:$A$1000=AC$1)*('All Group Data'!$C$2:$C$1000=AD$20),'All Group Data'!$R$2:$R$1000))</f>
        <v>3143306.5268659522</v>
      </c>
      <c r="AE27" s="105"/>
      <c r="AG27" s="1"/>
      <c r="AH27" s="29"/>
      <c r="AJ27" s="60" t="s">
        <v>142</v>
      </c>
      <c r="AK27" s="105">
        <f t="array" ref="AK27">PRODUCT(IF(('All Group Data'!$A$2:$A$1000=AJ$1)*('All Group Data'!$C$2:$C$1000=AK$20),'All Group Data'!$R$2:$R$1000))</f>
        <v>147223.12631249541</v>
      </c>
      <c r="AL27" s="105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Data'!$A$2:$A$1048,A$1,'All Group Data'!$P$2:$P$1048,"favourite",'All Group Data'!$C$2:$C$1048,B30)</f>
        <v>9</v>
      </c>
      <c r="C31">
        <f>B31/B34</f>
        <v>0.5625</v>
      </c>
      <c r="F31" s="27"/>
      <c r="H31" t="s">
        <v>45</v>
      </c>
      <c r="I31">
        <f>COUNTIFS('All Group Data'!$A$2:$A$1048,H$1,'All Group Data'!$P$2:$P$1048,"favourite",'All Group Data'!$C$2:$C$1048,I30)</f>
        <v>10</v>
      </c>
      <c r="J31">
        <f>I31/I34</f>
        <v>0.625</v>
      </c>
      <c r="M31" s="27"/>
      <c r="O31" t="s">
        <v>45</v>
      </c>
      <c r="P31">
        <f>COUNTIFS('All Group Data'!$A$2:$A$1048,O$1,'All Group Data'!$P$2:$P$1048,"favourite",'All Group Data'!$C$2:$C$1048,P30)</f>
        <v>8</v>
      </c>
      <c r="Q31">
        <f>P31/P34</f>
        <v>0.5</v>
      </c>
      <c r="T31" s="27"/>
      <c r="V31" t="s">
        <v>45</v>
      </c>
      <c r="W31">
        <f>COUNTIFS('All Group Data'!$A$2:$A$1048,V$1,'All Group Data'!$P$2:$P$1048,"favourite",'All Group Data'!$C$2:$C$1048,W30)</f>
        <v>12</v>
      </c>
      <c r="X31">
        <f>W31/W34</f>
        <v>0.75</v>
      </c>
      <c r="AA31" s="27"/>
      <c r="AC31" t="s">
        <v>45</v>
      </c>
      <c r="AD31">
        <f>COUNTIFS('All Group Data'!$A$2:$A$1048,AC$1,'All Group Data'!$P$2:$P$1048,"favourite",'All Group Data'!$C$2:$C$1048,AD30)</f>
        <v>7</v>
      </c>
      <c r="AE31">
        <f>AD31/AD34</f>
        <v>0.4375</v>
      </c>
      <c r="AH31" s="27"/>
      <c r="AJ31" t="s">
        <v>45</v>
      </c>
      <c r="AK31">
        <f>COUNTIFS('All Group Data'!$A$2:$A$1048,AJ$1,'All Group Data'!$P$2:$P$1048,"favourite",'All Group Data'!$C$2:$C$1048,AK30)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Data'!$A$2:$A$1048,A$1,'All Group Data'!$P$2:$P$1048,"outsider",'All Group Data'!$C$2:$C$1048,B30)</f>
        <v>3</v>
      </c>
      <c r="C32">
        <f>B32/B34</f>
        <v>0.1875</v>
      </c>
      <c r="F32" s="27"/>
      <c r="H32" t="s">
        <v>46</v>
      </c>
      <c r="I32">
        <f>COUNTIFS('All Group Data'!$A$2:$A$1048,H$1,'All Group Data'!$P$2:$P$1048,"outsider",'All Group Data'!$C$2:$C$1048,I30)</f>
        <v>3</v>
      </c>
      <c r="J32">
        <f>I32/I34</f>
        <v>0.1875</v>
      </c>
      <c r="M32" s="27"/>
      <c r="O32" t="s">
        <v>46</v>
      </c>
      <c r="P32">
        <f>COUNTIFS('All Group Data'!$A$2:$A$1048,O$1,'All Group Data'!$P$2:$P$1048,"outsider",'All Group Data'!$C$2:$C$1048,P30)</f>
        <v>4</v>
      </c>
      <c r="Q32">
        <f>P32/P34</f>
        <v>0.25</v>
      </c>
      <c r="T32" s="27"/>
      <c r="V32" t="s">
        <v>46</v>
      </c>
      <c r="W32">
        <f>COUNTIFS('All Group Data'!$A$2:$A$1048,V$1,'All Group Data'!$P$2:$P$1048,"outsider",'All Group Data'!$C$2:$C$1048,W30)</f>
        <v>0</v>
      </c>
      <c r="X32">
        <f>W32/W34</f>
        <v>0</v>
      </c>
      <c r="AA32" s="27"/>
      <c r="AC32" t="s">
        <v>46</v>
      </c>
      <c r="AD32">
        <f>COUNTIFS('All Group Data'!$A$2:$A$1048,AC$1,'All Group Data'!$P$2:$P$1048,"outsider",'All Group Data'!$C$2:$C$1048,AD30)</f>
        <v>5</v>
      </c>
      <c r="AE32">
        <f>AD32/AD34</f>
        <v>0.3125</v>
      </c>
      <c r="AH32" s="27"/>
      <c r="AJ32" t="s">
        <v>46</v>
      </c>
      <c r="AK32">
        <f>COUNTIFS('All Group Data'!$A$2:$A$1048,AJ$1,'All Group Data'!$P$2:$P$1048,"outsider",'All Group Data'!$C$2:$C$1048,AK30)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Data'!$A$2:$A$1048,A$1,'All Group Data'!$P$2:$P$1048,"draw",'All Group Data'!$C$2:$C$1048,B30)</f>
        <v>4</v>
      </c>
      <c r="C33">
        <f>B33/B34</f>
        <v>0.25</v>
      </c>
      <c r="F33" s="27"/>
      <c r="H33" t="s">
        <v>42</v>
      </c>
      <c r="I33">
        <f>COUNTIFS('All Group Data'!$A$2:$A$1048,H$1,'All Group Data'!$P$2:$P$1048,"draw",'All Group Data'!$C$2:$C$1048,I30)</f>
        <v>3</v>
      </c>
      <c r="J33">
        <f>I33/I34</f>
        <v>0.1875</v>
      </c>
      <c r="M33" s="27"/>
      <c r="O33" t="s">
        <v>42</v>
      </c>
      <c r="P33">
        <f>COUNTIFS('All Group Data'!$A$2:$A$1048,O$1,'All Group Data'!$P$2:$P$1048,"draw",'All Group Data'!$C$2:$C$1048,P30)</f>
        <v>4</v>
      </c>
      <c r="Q33">
        <f>P33/P34</f>
        <v>0.25</v>
      </c>
      <c r="T33" s="27"/>
      <c r="V33" t="s">
        <v>42</v>
      </c>
      <c r="W33">
        <f>COUNTIFS('All Group Data'!$A$2:$A$1048,V$1,'All Group Data'!$P$2:$P$1048,"draw",'All Group Data'!$C$2:$C$1048,W30)</f>
        <v>4</v>
      </c>
      <c r="X33">
        <f>W33/W34</f>
        <v>0.25</v>
      </c>
      <c r="AA33" s="27"/>
      <c r="AC33" t="s">
        <v>42</v>
      </c>
      <c r="AD33">
        <f>COUNTIFS('All Group Data'!$A$2:$A$1048,AC$1,'All Group Data'!$P$2:$P$1048,"draw",'All Group Data'!$C$2:$C$1048,AD30)</f>
        <v>4</v>
      </c>
      <c r="AE33">
        <f>AD33/AD34</f>
        <v>0.25</v>
      </c>
      <c r="AH33" s="27"/>
      <c r="AJ33" t="s">
        <v>42</v>
      </c>
      <c r="AK33">
        <f>COUNTIFS('All Group Data'!$A$2:$A$1048,AJ$1,'All Group Data'!$P$2:$P$1048,"draw",'All Group Data'!$C$2:$C$1048,AK30)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16</v>
      </c>
      <c r="C34" s="1">
        <f>SUM(C31:C33)</f>
        <v>1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0" t="s">
        <v>140</v>
      </c>
      <c r="B35" s="105">
        <f t="array" ref="B35">PRODUCT(IF(('All Group Data'!$A$2:$A$1000=A$1)*('All Group Data'!$C$2:$C$1000=B$30),'All Group Data'!$L$2:$L$1000))</f>
        <v>27545.600510209417</v>
      </c>
      <c r="C35" s="105"/>
      <c r="D35" s="1"/>
      <c r="E35" s="1"/>
      <c r="F35" s="29"/>
      <c r="G35" s="1"/>
      <c r="H35" s="60" t="s">
        <v>140</v>
      </c>
      <c r="I35" s="105">
        <f t="array" ref="I35">PRODUCT(IF(('All Group Data'!$A$2:$A$1000=H$1)*('All Group Data'!$C$2:$C$1000=I$30),'All Group Data'!$L$2:$L$1000))</f>
        <v>16346.745614566178</v>
      </c>
      <c r="J35" s="105"/>
      <c r="K35" s="1"/>
      <c r="L35" s="1"/>
      <c r="M35" s="29"/>
      <c r="O35" s="60" t="s">
        <v>140</v>
      </c>
      <c r="P35" s="105">
        <f t="array" ref="P35">PRODUCT(IF(('All Group Data'!$A$2:$A$1000=O$1)*('All Group Data'!$C$2:$C$1000=P$30),'All Group Data'!$L$2:$L$1000))</f>
        <v>12122.292885880268</v>
      </c>
      <c r="Q35" s="105"/>
      <c r="S35" s="1"/>
      <c r="T35" s="29"/>
      <c r="V35" s="60" t="s">
        <v>140</v>
      </c>
      <c r="W35" s="105">
        <f t="array" ref="W35">PRODUCT(IF(('All Group Data'!$A$2:$A$1000=V$1)*('All Group Data'!$C$2:$C$1000=W$30),'All Group Data'!$L$2:$L$1000))</f>
        <v>7948.3274128669782</v>
      </c>
      <c r="X35" s="105"/>
      <c r="Z35" s="1"/>
      <c r="AA35" s="29"/>
      <c r="AC35" s="60" t="s">
        <v>140</v>
      </c>
      <c r="AD35" s="105">
        <f t="array" ref="AD35">PRODUCT(IF(('All Group Data'!$A$2:$A$1000=AC$1)*('All Group Data'!$C$2:$C$1000=AD$30),'All Group Data'!$L$2:$L$1000))</f>
        <v>6417.1856622932073</v>
      </c>
      <c r="AE35" s="105"/>
      <c r="AG35" s="1"/>
      <c r="AH35" s="29"/>
      <c r="AJ35" s="60" t="s">
        <v>140</v>
      </c>
      <c r="AK35" s="105">
        <f t="array" ref="AK35">PRODUCT(IF(('All Group Data'!$A$2:$A$1000=AJ$1)*('All Group Data'!$C$2:$C$1000=AK$30),'All Group Data'!$L$2:$L$1000))</f>
        <v>1019.9866713822777</v>
      </c>
      <c r="AL35" s="105"/>
    </row>
    <row r="36" spans="1:39" x14ac:dyDescent="0.2">
      <c r="A36" s="60" t="s">
        <v>141</v>
      </c>
      <c r="B36" s="105">
        <f t="array" ref="B36">PRODUCT(IF(('All Group Data'!$A$2:$A$1000=A$1)*('All Group Data'!$C$2:$C$1000=B$30),'All Group Data'!$N$2:$N$1000))</f>
        <v>76411151391.59964</v>
      </c>
      <c r="C36" s="105"/>
      <c r="D36" s="1"/>
      <c r="E36" s="1"/>
      <c r="F36" s="29"/>
      <c r="G36" s="1"/>
      <c r="H36" s="60" t="s">
        <v>141</v>
      </c>
      <c r="I36" s="105">
        <f t="array" ref="I36">PRODUCT(IF(('All Group Data'!$A$2:$A$1000=H$1)*('All Group Data'!$C$2:$C$1000=I$30),'All Group Data'!$N$2:$N$1000))</f>
        <v>161539096785.84375</v>
      </c>
      <c r="J36" s="105"/>
      <c r="K36" s="1"/>
      <c r="L36" s="1"/>
      <c r="M36" s="29"/>
      <c r="O36" s="60" t="s">
        <v>141</v>
      </c>
      <c r="P36" s="105">
        <f t="array" ref="P36">PRODUCT(IF(('All Group Data'!$A$2:$A$1000=O$1)*('All Group Data'!$C$2:$C$1000=P$30),'All Group Data'!$N$2:$N$1000))</f>
        <v>625924455702.64221</v>
      </c>
      <c r="Q36" s="105"/>
      <c r="S36" s="1"/>
      <c r="T36" s="29"/>
      <c r="V36" s="60" t="s">
        <v>141</v>
      </c>
      <c r="W36" s="105">
        <f t="array" ref="W36">PRODUCT(IF(('All Group Data'!$A$2:$A$1000=V$1)*('All Group Data'!$C$2:$C$1000=W$30),'All Group Data'!$N$2:$N$1000))</f>
        <v>12058754396.742079</v>
      </c>
      <c r="X36" s="105"/>
      <c r="Z36" s="1"/>
      <c r="AA36" s="29"/>
      <c r="AC36" s="60" t="s">
        <v>141</v>
      </c>
      <c r="AD36" s="105">
        <f t="array" ref="AD36">PRODUCT(IF(('All Group Data'!$A$2:$A$1000=AC$1)*('All Group Data'!$C$2:$C$1000=AD$30),'All Group Data'!$N$2:$N$1000))</f>
        <v>518318982530.20654</v>
      </c>
      <c r="AE36" s="105"/>
      <c r="AG36" s="1"/>
      <c r="AH36" s="29"/>
      <c r="AJ36" s="60" t="s">
        <v>141</v>
      </c>
      <c r="AK36" s="105">
        <f t="array" ref="AK36">PRODUCT(IF(('All Group Data'!$A$2:$A$1000=AJ$1)*('All Group Data'!$C$2:$C$1000=AK$30),'All Group Data'!$N$2:$N$1000))</f>
        <v>2135597362527.2175</v>
      </c>
      <c r="AL36" s="105"/>
    </row>
    <row r="37" spans="1:39" x14ac:dyDescent="0.2">
      <c r="A37" s="60" t="s">
        <v>142</v>
      </c>
      <c r="B37" s="105">
        <f t="array" ref="B37">PRODUCT(IF(('All Group Data'!$A$2:$A$1000=A$1)*('All Group Data'!$C$2:$C$1000=B$30),'All Group Data'!$R$2:$R$1000))</f>
        <v>20132818.200404909</v>
      </c>
      <c r="C37" s="105"/>
      <c r="D37" s="1"/>
      <c r="E37" s="1"/>
      <c r="F37" s="29"/>
      <c r="G37" s="1"/>
      <c r="H37" s="60" t="s">
        <v>142</v>
      </c>
      <c r="I37" s="105">
        <f t="array" ref="I37">PRODUCT(IF(('All Group Data'!$A$2:$A$1000=H$1)*('All Group Data'!$C$2:$C$1000=I$30),'All Group Data'!$R$2:$R$1000))</f>
        <v>413458.86503886204</v>
      </c>
      <c r="J37" s="105"/>
      <c r="K37" s="1"/>
      <c r="L37" s="1"/>
      <c r="M37" s="29"/>
      <c r="O37" s="60" t="s">
        <v>142</v>
      </c>
      <c r="P37" s="105">
        <f t="array" ref="P37">PRODUCT(IF(('All Group Data'!$A$2:$A$1000=O$1)*('All Group Data'!$C$2:$C$1000=P$30),'All Group Data'!$R$2:$R$1000))</f>
        <v>4586134.9345052075</v>
      </c>
      <c r="Q37" s="105"/>
      <c r="S37" s="1"/>
      <c r="T37" s="29"/>
      <c r="V37" s="60" t="s">
        <v>142</v>
      </c>
      <c r="W37" s="105">
        <f t="array" ref="W37">PRODUCT(IF(('All Group Data'!$A$2:$A$1000=V$1)*('All Group Data'!$C$2:$C$1000=W$30),'All Group Data'!$R$2:$R$1000))</f>
        <v>24692.968494165525</v>
      </c>
      <c r="X37" s="105"/>
      <c r="Z37" s="1"/>
      <c r="AA37" s="29"/>
      <c r="AC37" s="60" t="s">
        <v>142</v>
      </c>
      <c r="AD37" s="105">
        <f t="array" ref="AD37">PRODUCT(IF(('All Group Data'!$A$2:$A$1000=AC$1)*('All Group Data'!$C$2:$C$1000=AD$30),'All Group Data'!$R$2:$R$1000))</f>
        <v>7117391.8441120703</v>
      </c>
      <c r="AE37" s="105"/>
      <c r="AG37" s="1"/>
      <c r="AH37" s="29"/>
      <c r="AJ37" s="60" t="s">
        <v>142</v>
      </c>
      <c r="AK37" s="105">
        <f t="array" ref="AK37">PRODUCT(IF(('All Group Data'!$A$2:$A$1000=AJ$1)*('All Group Data'!$C$2:$C$1000=AK$30),'All Group Data'!$R$2:$R$1000))</f>
        <v>2201861.6941615432</v>
      </c>
      <c r="AL37" s="105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101" t="str">
        <f>A1&amp;" Group Standings"</f>
        <v>2018 Group Standings</v>
      </c>
      <c r="B40" s="101"/>
      <c r="C40" s="101"/>
      <c r="D40" s="101"/>
      <c r="F40" s="27"/>
      <c r="H40" s="101" t="str">
        <f>H1&amp;" Group Standings"</f>
        <v>2014 Group Standings</v>
      </c>
      <c r="I40" s="101"/>
      <c r="J40" s="101"/>
      <c r="K40" s="101"/>
      <c r="M40" s="27"/>
      <c r="O40" s="101" t="str">
        <f>O1&amp;" Group Standings"</f>
        <v>2010 Group Standings</v>
      </c>
      <c r="P40" s="101"/>
      <c r="Q40" s="101"/>
      <c r="R40" s="101"/>
      <c r="T40" s="27"/>
      <c r="V40" s="101" t="str">
        <f>V1&amp;" Group Standings"</f>
        <v>2006 Group Standings</v>
      </c>
      <c r="W40" s="101"/>
      <c r="X40" s="101"/>
      <c r="Y40" s="101"/>
      <c r="AA40" s="27"/>
      <c r="AC40" s="101" t="str">
        <f>AC1&amp;" Group Standings"</f>
        <v>2002 Group Standings</v>
      </c>
      <c r="AD40" s="101"/>
      <c r="AE40" s="101"/>
      <c r="AF40" s="101"/>
      <c r="AH40" s="27"/>
      <c r="AJ40" s="101" t="str">
        <f>AJ1&amp;" Group Standings"</f>
        <v>1998 Group Standings</v>
      </c>
      <c r="AK40" s="101"/>
      <c r="AL40" s="101"/>
      <c r="AM40" s="101"/>
    </row>
    <row r="41" spans="1:39" x14ac:dyDescent="0.2">
      <c r="A41" s="101" t="s">
        <v>81</v>
      </c>
      <c r="B41" s="101"/>
      <c r="C41" s="101"/>
      <c r="D41" s="101"/>
      <c r="E41" s="16"/>
      <c r="F41" s="28"/>
      <c r="G41" s="16"/>
      <c r="H41" s="101" t="s">
        <v>81</v>
      </c>
      <c r="I41" s="101"/>
      <c r="J41" s="101"/>
      <c r="K41" s="101"/>
      <c r="L41" s="16"/>
      <c r="M41" s="28"/>
      <c r="O41" s="101" t="s">
        <v>81</v>
      </c>
      <c r="P41" s="101"/>
      <c r="Q41" s="101"/>
      <c r="R41" s="101"/>
      <c r="S41" s="16"/>
      <c r="T41" s="28"/>
      <c r="V41" s="101" t="s">
        <v>81</v>
      </c>
      <c r="W41" s="101"/>
      <c r="X41" s="101"/>
      <c r="Y41" s="101"/>
      <c r="Z41" s="31"/>
      <c r="AA41" s="28"/>
      <c r="AC41" s="101" t="s">
        <v>81</v>
      </c>
      <c r="AD41" s="101"/>
      <c r="AE41" s="101"/>
      <c r="AF41" s="101"/>
      <c r="AG41" s="31"/>
      <c r="AH41" s="28"/>
      <c r="AJ41" s="101" t="s">
        <v>81</v>
      </c>
      <c r="AK41" s="101"/>
      <c r="AL41" s="101"/>
      <c r="AM41" s="101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4</v>
      </c>
      <c r="D42">
        <f>C42/C$46</f>
        <v>0.66666666666666663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4</v>
      </c>
      <c r="K42">
        <f>J42/J$46</f>
        <v>0.66666666666666663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1</v>
      </c>
      <c r="R42">
        <f>Q42/Q$46</f>
        <v>0.25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1</v>
      </c>
      <c r="Y42">
        <f>X42/X$46</f>
        <v>0.25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1</v>
      </c>
      <c r="AF42">
        <f>AE42/AE$46</f>
        <v>0.25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1</v>
      </c>
      <c r="AM42">
        <f>AL42/AL$46</f>
        <v>0.25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0.16666666666666666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0.16666666666666666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0.16666666666666666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0.16666666666666666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6</v>
      </c>
      <c r="D46" s="1">
        <f>SUM(D42:D45)</f>
        <v>0.99999999999999989</v>
      </c>
      <c r="E46" s="1"/>
      <c r="F46" s="29"/>
      <c r="G46" s="1"/>
      <c r="H46" s="17" t="s">
        <v>47</v>
      </c>
      <c r="I46" s="17"/>
      <c r="J46" s="1">
        <f>SUM(J42:J45)</f>
        <v>6</v>
      </c>
      <c r="K46" s="1">
        <f>SUM(K42:K45)</f>
        <v>0.99999999999999989</v>
      </c>
      <c r="L46" s="1"/>
      <c r="M46" s="29"/>
      <c r="O46" s="102" t="s">
        <v>47</v>
      </c>
      <c r="P46" s="102"/>
      <c r="Q46" s="1">
        <f>SUM(Q42:Q45)</f>
        <v>4</v>
      </c>
      <c r="R46" s="1">
        <f>SUM(R42:R45)</f>
        <v>1</v>
      </c>
      <c r="S46" s="1"/>
      <c r="T46" s="29"/>
      <c r="V46" s="102" t="s">
        <v>47</v>
      </c>
      <c r="W46" s="102"/>
      <c r="X46" s="1">
        <f>SUM(X42:X45)</f>
        <v>4</v>
      </c>
      <c r="Y46" s="1">
        <f>SUM(Y42:Y45)</f>
        <v>1</v>
      </c>
      <c r="Z46" s="1"/>
      <c r="AA46" s="29"/>
      <c r="AC46" s="102" t="s">
        <v>47</v>
      </c>
      <c r="AD46" s="102"/>
      <c r="AE46" s="1">
        <f>SUM(AE42:AE45)</f>
        <v>4</v>
      </c>
      <c r="AF46" s="1">
        <f>SUM(AF42:AF45)</f>
        <v>1</v>
      </c>
      <c r="AG46" s="1"/>
      <c r="AH46" s="29"/>
      <c r="AJ46" s="102" t="s">
        <v>47</v>
      </c>
      <c r="AK46" s="102"/>
      <c r="AL46" s="1">
        <f>SUM(AL42:AL45)</f>
        <v>4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101" t="s">
        <v>82</v>
      </c>
      <c r="B48" s="101"/>
      <c r="C48" s="101"/>
      <c r="D48" s="101"/>
      <c r="E48" s="16"/>
      <c r="F48" s="28"/>
      <c r="G48" s="16"/>
      <c r="H48" s="101" t="s">
        <v>82</v>
      </c>
      <c r="I48" s="101"/>
      <c r="J48" s="101"/>
      <c r="K48" s="101"/>
      <c r="L48" s="16"/>
      <c r="M48" s="28"/>
      <c r="O48" s="101" t="s">
        <v>82</v>
      </c>
      <c r="P48" s="101"/>
      <c r="Q48" s="101"/>
      <c r="R48" s="101"/>
      <c r="S48" s="16"/>
      <c r="T48" s="28"/>
      <c r="V48" s="101" t="s">
        <v>82</v>
      </c>
      <c r="W48" s="101"/>
      <c r="X48" s="101"/>
      <c r="Y48" s="101"/>
      <c r="Z48" s="31"/>
      <c r="AA48" s="28"/>
      <c r="AC48" s="101" t="s">
        <v>82</v>
      </c>
      <c r="AD48" s="101"/>
      <c r="AE48" s="101"/>
      <c r="AF48" s="101"/>
      <c r="AG48" s="31"/>
      <c r="AH48" s="28"/>
      <c r="AJ48" s="101" t="s">
        <v>82</v>
      </c>
      <c r="AK48" s="101"/>
      <c r="AL48" s="101"/>
      <c r="AM48" s="101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0</v>
      </c>
      <c r="R49">
        <f>Q49/Q$53</f>
        <v>0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0</v>
      </c>
      <c r="Y49">
        <f>X49/X$53</f>
        <v>0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0</v>
      </c>
      <c r="AF49">
        <f>AE49/AE$53</f>
        <v>0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0</v>
      </c>
      <c r="AM49">
        <f>AL49/AL$53</f>
        <v>0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0.42857142857142855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0.42857142857142855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0.42857142857142855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0.42857142857142855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0.42857142857142855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0.42857142857142855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0.42857142857142855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0.42857142857142855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0.14285714285714285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0.14285714285714285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0.14285714285714285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0.14285714285714285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102" t="s">
        <v>47</v>
      </c>
      <c r="P53" s="102"/>
      <c r="Q53" s="1">
        <f>SUM(Q49:Q52)</f>
        <v>7</v>
      </c>
      <c r="R53" s="1">
        <f>SUM(R49:R52)</f>
        <v>1</v>
      </c>
      <c r="S53" s="1"/>
      <c r="T53" s="29"/>
      <c r="V53" s="102" t="s">
        <v>47</v>
      </c>
      <c r="W53" s="102"/>
      <c r="X53" s="1">
        <f>SUM(X49:X52)</f>
        <v>7</v>
      </c>
      <c r="Y53" s="1">
        <f>SUM(Y49:Y52)</f>
        <v>1</v>
      </c>
      <c r="Z53" s="1"/>
      <c r="AA53" s="29"/>
      <c r="AC53" s="102" t="s">
        <v>47</v>
      </c>
      <c r="AD53" s="102"/>
      <c r="AE53" s="1">
        <f>SUM(AE49:AE52)</f>
        <v>7</v>
      </c>
      <c r="AF53" s="1">
        <f>SUM(AF49:AF52)</f>
        <v>1</v>
      </c>
      <c r="AG53" s="1"/>
      <c r="AH53" s="29"/>
      <c r="AJ53" s="102" t="s">
        <v>47</v>
      </c>
      <c r="AK53" s="102"/>
      <c r="AL53" s="1">
        <f>SUM(AL49:AL52)</f>
        <v>7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385"/>
  <sheetViews>
    <sheetView tabSelected="1" workbookViewId="0">
      <selection activeCell="I119" sqref="I119:I120"/>
    </sheetView>
  </sheetViews>
  <sheetFormatPr baseColWidth="10" defaultRowHeight="16" x14ac:dyDescent="0.2"/>
  <cols>
    <col min="3" max="3" width="12" bestFit="1" customWidth="1"/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138</v>
      </c>
      <c r="M1" s="1" t="s">
        <v>65</v>
      </c>
      <c r="N1" s="1" t="s">
        <v>139</v>
      </c>
      <c r="O1" s="1" t="s">
        <v>7</v>
      </c>
      <c r="P1" s="1" t="s">
        <v>104</v>
      </c>
      <c r="Q1" s="1" t="s">
        <v>41</v>
      </c>
      <c r="R1" s="1" t="s">
        <v>40</v>
      </c>
      <c r="S1" s="1" t="s">
        <v>129</v>
      </c>
    </row>
    <row r="2" spans="1:19" hidden="1" x14ac:dyDescent="0.2">
      <c r="A2">
        <v>1998</v>
      </c>
      <c r="B2">
        <v>1</v>
      </c>
      <c r="C2">
        <v>1</v>
      </c>
      <c r="D2" t="s">
        <v>87</v>
      </c>
      <c r="E2" t="s">
        <v>106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>IF($H2&lt;$J2,$D2,$E2)</f>
        <v>Norway</v>
      </c>
      <c r="L2">
        <f>IF($H2&lt;$J2,$H2,$J2)</f>
        <v>1.36</v>
      </c>
      <c r="M2" t="str">
        <f>IF($H2&gt;$J2,$D2,$E2)</f>
        <v>Morocco</v>
      </c>
      <c r="N2">
        <f>IF($H2&gt;$J2,$H2,$J2)</f>
        <v>7.5</v>
      </c>
      <c r="O2" t="str">
        <f>IF(F2="","",IF(F2&gt;G2,"home",IF(G2&gt;F2,"away","draw")))</f>
        <v>draw</v>
      </c>
      <c r="P2" t="str">
        <f>IF(O2="","",IF(O2="home",IF(H2&lt;J2,"favourite","outsider"),IF(O2="away",IF(J2&lt;H2,"favourite","outsider"),"draw")))</f>
        <v>draw</v>
      </c>
      <c r="Q2" t="str">
        <f>IF(O2="","",IF(O2="home",D2,IF(O2="away",E2,"Draw")))</f>
        <v>Draw</v>
      </c>
      <c r="R2">
        <f>IF(O2="","",IF(O2="home",H2,IF(O2="away",J2,I2)))</f>
        <v>4</v>
      </c>
      <c r="S2" t="str">
        <f t="shared" ref="S2:S65" si="0">IF(P2="","",IF(P2="favourite","TRUE","FALSE"))</f>
        <v>FALSE</v>
      </c>
    </row>
    <row r="3" spans="1:19" hidden="1" x14ac:dyDescent="0.2">
      <c r="A3">
        <v>1998</v>
      </c>
      <c r="B3">
        <f>B2+1</f>
        <v>2</v>
      </c>
      <c r="C3">
        <v>1</v>
      </c>
      <c r="D3" t="s">
        <v>8</v>
      </c>
      <c r="E3" t="s">
        <v>107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>IF($H3&lt;$J3,$D3,$E3)</f>
        <v>Brazil</v>
      </c>
      <c r="L3">
        <f>IF($H3&lt;$J3,$H3,$J3)</f>
        <v>1.2</v>
      </c>
      <c r="M3" t="str">
        <f>IF($H3&gt;$J3,$D3,$E3)</f>
        <v>Scotland</v>
      </c>
      <c r="N3">
        <f>IF($H3&gt;$J3,$H3,$J3)</f>
        <v>9.99</v>
      </c>
      <c r="O3" t="str">
        <f>IF(F3="","",IF(F3&gt;G3,"home",IF(G3&gt;F3,"away","draw")))</f>
        <v>home</v>
      </c>
      <c r="P3" t="str">
        <f>IF(O3="","",IF(O3="home",IF(H3&lt;J3,"favourite","outsider"),IF(O3="away",IF(J3&lt;H3,"favourite","outsider"),"draw")))</f>
        <v>favourite</v>
      </c>
      <c r="Q3" t="str">
        <f>IF(O3="","",IF(O3="home",D3,IF(O3="away",E3,"Draw")))</f>
        <v>Brazil</v>
      </c>
      <c r="R3">
        <f t="shared" ref="R3:R66" si="1">IF(O3="","",IF(O3="home",H3,IF(O3="away",J3,I3)))</f>
        <v>1.2</v>
      </c>
      <c r="S3" t="str">
        <f t="shared" si="0"/>
        <v>TRUE</v>
      </c>
    </row>
    <row r="4" spans="1:19" hidden="1" x14ac:dyDescent="0.2">
      <c r="A4">
        <v>1998</v>
      </c>
      <c r="B4">
        <f>B3+1</f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>IF($H4&lt;$J4,$D4,$E4)</f>
        <v>Italy</v>
      </c>
      <c r="L4">
        <f>IF($H4&lt;$J4,$H4,$J4)</f>
        <v>1.41</v>
      </c>
      <c r="M4" t="str">
        <f>IF($H4&gt;$J4,$D4,$E4)</f>
        <v>Chile</v>
      </c>
      <c r="N4">
        <f>IF($H4&gt;$J4,$H4,$J4)</f>
        <v>7</v>
      </c>
      <c r="O4" t="str">
        <f>IF(F4="","",IF(F4&gt;G4,"home",IF(G4&gt;F4,"away","draw")))</f>
        <v>draw</v>
      </c>
      <c r="P4" t="str">
        <f>IF(O4="","",IF(O4="home",IF(H4&lt;J4,"favourite","outsider"),IF(O4="away",IF(J4&lt;H4,"favourite","outsider"),"draw")))</f>
        <v>draw</v>
      </c>
      <c r="Q4" t="str">
        <f>IF(O4="","",IF(O4="home",D4,IF(O4="away",E4,"Draw")))</f>
        <v>Draw</v>
      </c>
      <c r="R4">
        <f t="shared" si="1"/>
        <v>3.8</v>
      </c>
      <c r="S4" t="str">
        <f t="shared" si="0"/>
        <v>FALSE</v>
      </c>
    </row>
    <row r="5" spans="1:19" hidden="1" x14ac:dyDescent="0.2">
      <c r="A5">
        <v>1998</v>
      </c>
      <c r="B5">
        <f>B4+1</f>
        <v>4</v>
      </c>
      <c r="C5">
        <v>1</v>
      </c>
      <c r="D5" t="s">
        <v>11</v>
      </c>
      <c r="E5" t="s">
        <v>108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>IF($H5&lt;$J5,$D5,$E5)</f>
        <v>Cameroon</v>
      </c>
      <c r="L5">
        <f>IF($H5&lt;$J5,$H5,$J5)</f>
        <v>2.4500000000000002</v>
      </c>
      <c r="M5" t="str">
        <f>IF($H5&gt;$J5,$D5,$E5)</f>
        <v>Austria</v>
      </c>
      <c r="N5">
        <f>IF($H5&gt;$J5,$H5,$J5)</f>
        <v>2.85</v>
      </c>
      <c r="O5" t="str">
        <f>IF(F5="","",IF(F5&gt;G5,"home",IF(G5&gt;F5,"away","draw")))</f>
        <v>draw</v>
      </c>
      <c r="P5" t="str">
        <f>IF(O5="","",IF(O5="home",IF(H5&lt;J5,"favourite","outsider"),IF(O5="away",IF(J5&lt;H5,"favourite","outsider"),"draw")))</f>
        <v>draw</v>
      </c>
      <c r="Q5" t="str">
        <f>IF(O5="","",IF(O5="home",D5,IF(O5="away",E5,"Draw")))</f>
        <v>Draw</v>
      </c>
      <c r="R5">
        <f t="shared" si="1"/>
        <v>2.85</v>
      </c>
      <c r="S5" t="str">
        <f t="shared" si="0"/>
        <v>FALSE</v>
      </c>
    </row>
    <row r="6" spans="1:19" hidden="1" x14ac:dyDescent="0.2">
      <c r="A6">
        <v>1998</v>
      </c>
      <c r="B6">
        <f>B5+1</f>
        <v>5</v>
      </c>
      <c r="C6">
        <v>1</v>
      </c>
      <c r="D6" t="s">
        <v>85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>IF($H6&lt;$J6,$D6,$E6)</f>
        <v>Denmark</v>
      </c>
      <c r="L6">
        <f>IF($H6&lt;$J6,$H6,$J6)</f>
        <v>1.45</v>
      </c>
      <c r="M6" t="str">
        <f>IF($H6&gt;$J6,$D6,$E6)</f>
        <v>Saudi Arabia</v>
      </c>
      <c r="N6">
        <f>IF($H6&gt;$J6,$H6,$J6)</f>
        <v>7</v>
      </c>
      <c r="O6" t="str">
        <f>IF(F6="","",IF(F6&gt;G6,"home",IF(G6&gt;F6,"away","draw")))</f>
        <v>away</v>
      </c>
      <c r="P6" t="str">
        <f>IF(O6="","",IF(O6="home",IF(H6&lt;J6,"favourite","outsider"),IF(O6="away",IF(J6&lt;H6,"favourite","outsider"),"draw")))</f>
        <v>favourite</v>
      </c>
      <c r="Q6" t="str">
        <f>IF(O6="","",IF(O6="home",D6,IF(O6="away",E6,"Draw")))</f>
        <v>Denmark</v>
      </c>
      <c r="R6">
        <f t="shared" si="1"/>
        <v>1.45</v>
      </c>
      <c r="S6" t="str">
        <f t="shared" si="0"/>
        <v>TRUE</v>
      </c>
    </row>
    <row r="7" spans="1:19" hidden="1" x14ac:dyDescent="0.2">
      <c r="A7">
        <v>1998</v>
      </c>
      <c r="B7">
        <f>B6+1</f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>IF($H7&lt;$J7,$D7,$E7)</f>
        <v>France</v>
      </c>
      <c r="L7">
        <f>IF($H7&lt;$J7,$H7,$J7)</f>
        <v>1.23</v>
      </c>
      <c r="M7" t="str">
        <f>IF($H7&gt;$J7,$D7,$E7)</f>
        <v>South Africa</v>
      </c>
      <c r="N7">
        <f>IF($H7&gt;$J7,$H7,$J7)</f>
        <v>9.99</v>
      </c>
      <c r="O7" t="str">
        <f>IF(F7="","",IF(F7&gt;G7,"home",IF(G7&gt;F7,"away","draw")))</f>
        <v>home</v>
      </c>
      <c r="P7" t="str">
        <f>IF(O7="","",IF(O7="home",IF(H7&lt;J7,"favourite","outsider"),IF(O7="away",IF(J7&lt;H7,"favourite","outsider"),"draw")))</f>
        <v>favourite</v>
      </c>
      <c r="Q7" t="str">
        <f>IF(O7="","",IF(O7="home",D7,IF(O7="away",E7,"Draw")))</f>
        <v>France</v>
      </c>
      <c r="R7">
        <f t="shared" si="1"/>
        <v>1.23</v>
      </c>
      <c r="S7" t="str">
        <f t="shared" si="0"/>
        <v>TRUE</v>
      </c>
    </row>
    <row r="8" spans="1:19" hidden="1" x14ac:dyDescent="0.2">
      <c r="A8">
        <v>1998</v>
      </c>
      <c r="B8">
        <f>B7+1</f>
        <v>7</v>
      </c>
      <c r="C8">
        <v>1</v>
      </c>
      <c r="D8" t="s">
        <v>75</v>
      </c>
      <c r="E8" t="s">
        <v>109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>IF($H8&lt;$J8,$D8,$E8)</f>
        <v>Bulgaria</v>
      </c>
      <c r="L8">
        <f>IF($H8&lt;$J8,$H8,$J8)</f>
        <v>2</v>
      </c>
      <c r="M8" t="str">
        <f>IF($H8&gt;$J8,$D8,$E8)</f>
        <v>Paraguay</v>
      </c>
      <c r="N8">
        <f>IF($H8&gt;$J8,$H8,$J8)</f>
        <v>3.5</v>
      </c>
      <c r="O8" t="str">
        <f>IF(F8="","",IF(F8&gt;G8,"home",IF(G8&gt;F8,"away","draw")))</f>
        <v>draw</v>
      </c>
      <c r="P8" t="str">
        <f>IF(O8="","",IF(O8="home",IF(H8&lt;J8,"favourite","outsider"),IF(O8="away",IF(J8&lt;H8,"favourite","outsider"),"draw")))</f>
        <v>draw</v>
      </c>
      <c r="Q8" t="str">
        <f>IF(O8="","",IF(O8="home",D8,IF(O8="away",E8,"Draw")))</f>
        <v>Draw</v>
      </c>
      <c r="R8">
        <f t="shared" si="1"/>
        <v>3</v>
      </c>
      <c r="S8" t="str">
        <f t="shared" si="0"/>
        <v>FALSE</v>
      </c>
    </row>
    <row r="9" spans="1:19" hidden="1" x14ac:dyDescent="0.2">
      <c r="A9">
        <v>1998</v>
      </c>
      <c r="B9">
        <f>B8+1</f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>IF($H9&lt;$J9,$D9,$E9)</f>
        <v>Spain</v>
      </c>
      <c r="L9">
        <f>IF($H9&lt;$J9,$H9,$J9)</f>
        <v>1.6</v>
      </c>
      <c r="M9" t="str">
        <f>IF($H9&gt;$J9,$D9,$E9)</f>
        <v>Nigeria</v>
      </c>
      <c r="N9">
        <f>IF($H9&gt;$J9,$H9,$J9)</f>
        <v>5.5</v>
      </c>
      <c r="O9" t="str">
        <f>IF(F9="","",IF(F9&gt;G9,"home",IF(G9&gt;F9,"away","draw")))</f>
        <v>away</v>
      </c>
      <c r="P9" t="str">
        <f>IF(O9="","",IF(O9="home",IF(H9&lt;J9,"favourite","outsider"),IF(O9="away",IF(J9&lt;H9,"favourite","outsider"),"draw")))</f>
        <v>outsider</v>
      </c>
      <c r="Q9" t="str">
        <f>IF(O9="","",IF(O9="home",D9,IF(O9="away",E9,"Draw")))</f>
        <v>Nigeria</v>
      </c>
      <c r="R9">
        <f t="shared" si="1"/>
        <v>5.5</v>
      </c>
      <c r="S9" t="str">
        <f t="shared" si="0"/>
        <v>FALSE</v>
      </c>
    </row>
    <row r="10" spans="1:19" hidden="1" x14ac:dyDescent="0.2">
      <c r="A10">
        <v>1998</v>
      </c>
      <c r="B10">
        <f>B9+1</f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>IF($H10&lt;$J10,$D10,$E10)</f>
        <v>Mexico</v>
      </c>
      <c r="L10">
        <f>IF($H10&lt;$J10,$H10,$J10)</f>
        <v>2.1</v>
      </c>
      <c r="M10" t="str">
        <f>IF($H10&gt;$J10,$D10,$E10)</f>
        <v>South Korea</v>
      </c>
      <c r="N10">
        <f>IF($H10&gt;$J10,$H10,$J10)</f>
        <v>3.75</v>
      </c>
      <c r="O10" t="str">
        <f>IF(F10="","",IF(F10&gt;G10,"home",IF(G10&gt;F10,"away","draw")))</f>
        <v>away</v>
      </c>
      <c r="P10" t="str">
        <f>IF(O10="","",IF(O10="home",IF(H10&lt;J10,"favourite","outsider"),IF(O10="away",IF(J10&lt;H10,"favourite","outsider"),"draw")))</f>
        <v>favourite</v>
      </c>
      <c r="Q10" t="str">
        <f>IF(O10="","",IF(O10="home",D10,IF(O10="away",E10,"Draw")))</f>
        <v>Mexico</v>
      </c>
      <c r="R10">
        <f t="shared" si="1"/>
        <v>2.1</v>
      </c>
      <c r="S10" t="str">
        <f t="shared" si="0"/>
        <v>TRUE</v>
      </c>
    </row>
    <row r="11" spans="1:19" hidden="1" x14ac:dyDescent="0.2">
      <c r="A11">
        <v>1998</v>
      </c>
      <c r="B11">
        <f>B10+1</f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>IF($H11&lt;$J11,$D11,$E11)</f>
        <v>Netherlands</v>
      </c>
      <c r="L11">
        <f>IF($H11&lt;$J11,$H11,$J11)</f>
        <v>1.67</v>
      </c>
      <c r="M11" t="str">
        <f>IF($H11&gt;$J11,$D11,$E11)</f>
        <v>Belgium</v>
      </c>
      <c r="N11">
        <f>IF($H11&gt;$J11,$H11,$J11)</f>
        <v>5.25</v>
      </c>
      <c r="O11" t="str">
        <f>IF(F11="","",IF(F11&gt;G11,"home",IF(G11&gt;F11,"away","draw")))</f>
        <v>draw</v>
      </c>
      <c r="P11" t="str">
        <f>IF(O11="","",IF(O11="home",IF(H11&lt;J11,"favourite","outsider"),IF(O11="away",IF(J11&lt;H11,"favourite","outsider"),"draw")))</f>
        <v>draw</v>
      </c>
      <c r="Q11" t="str">
        <f>IF(O11="","",IF(O11="home",D11,IF(O11="away",E11,"Draw")))</f>
        <v>Draw</v>
      </c>
      <c r="R11">
        <f t="shared" si="1"/>
        <v>3.1</v>
      </c>
      <c r="S11" t="str">
        <f t="shared" si="0"/>
        <v>FALSE</v>
      </c>
    </row>
    <row r="12" spans="1:19" hidden="1" x14ac:dyDescent="0.2">
      <c r="A12">
        <v>1998</v>
      </c>
      <c r="B12">
        <f>B11+1</f>
        <v>11</v>
      </c>
      <c r="C12">
        <v>1</v>
      </c>
      <c r="D12" t="s">
        <v>99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>IF($H12&lt;$J12,$D12,$E12)</f>
        <v>Serbia &amp; Montenegro</v>
      </c>
      <c r="L12">
        <f>IF($H12&lt;$J12,$H12,$J12)</f>
        <v>1.1499999999999999</v>
      </c>
      <c r="M12" t="str">
        <f>IF($H12&gt;$J12,$D12,$E12)</f>
        <v>Iran</v>
      </c>
      <c r="N12">
        <f>IF($H12&gt;$J12,$H12,$J12)</f>
        <v>9.99</v>
      </c>
      <c r="O12" t="str">
        <f>IF(F12="","",IF(F12&gt;G12,"home",IF(G12&gt;F12,"away","draw")))</f>
        <v>home</v>
      </c>
      <c r="P12" t="str">
        <f>IF(O12="","",IF(O12="home",IF(H12&lt;J12,"favourite","outsider"),IF(O12="away",IF(J12&lt;H12,"favourite","outsider"),"draw")))</f>
        <v>favourite</v>
      </c>
      <c r="Q12" t="str">
        <f>IF(O12="","",IF(O12="home",D12,IF(O12="away",E12,"Draw")))</f>
        <v>Serbia &amp; Montenegro</v>
      </c>
      <c r="R12">
        <f t="shared" si="1"/>
        <v>1.1499999999999999</v>
      </c>
      <c r="S12" t="str">
        <f t="shared" si="0"/>
        <v>TRUE</v>
      </c>
    </row>
    <row r="13" spans="1:19" hidden="1" x14ac:dyDescent="0.2">
      <c r="A13">
        <v>1998</v>
      </c>
      <c r="B13">
        <f>B12+1</f>
        <v>12</v>
      </c>
      <c r="C13">
        <v>1</v>
      </c>
      <c r="D13" t="s">
        <v>111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>IF($H13&lt;$J13,$D13,$E13)</f>
        <v>Croatia</v>
      </c>
      <c r="L13">
        <f>IF($H13&lt;$J13,$H13,$J13)</f>
        <v>1.27</v>
      </c>
      <c r="M13" t="str">
        <f>IF($H13&gt;$J13,$D13,$E13)</f>
        <v>Jamaica</v>
      </c>
      <c r="N13">
        <f>IF($H13&gt;$J13,$H13,$J13)</f>
        <v>9</v>
      </c>
      <c r="O13" t="str">
        <f>IF(F13="","",IF(F13&gt;G13,"home",IF(G13&gt;F13,"away","draw")))</f>
        <v>away</v>
      </c>
      <c r="P13" t="str">
        <f>IF(O13="","",IF(O13="home",IF(H13&lt;J13,"favourite","outsider"),IF(O13="away",IF(J13&lt;H13,"favourite","outsider"),"draw")))</f>
        <v>favourite</v>
      </c>
      <c r="Q13" t="str">
        <f>IF(O13="","",IF(O13="home",D13,IF(O13="away",E13,"Draw")))</f>
        <v>Croatia</v>
      </c>
      <c r="R13">
        <f t="shared" si="1"/>
        <v>1.27</v>
      </c>
      <c r="S13" t="str">
        <f t="shared" si="0"/>
        <v>TRUE</v>
      </c>
    </row>
    <row r="14" spans="1:19" hidden="1" x14ac:dyDescent="0.2">
      <c r="A14">
        <v>1998</v>
      </c>
      <c r="B14">
        <f>B13+1</f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>IF($H14&lt;$J14,$D14,$E14)</f>
        <v>Argentina</v>
      </c>
      <c r="L14">
        <f>IF($H14&lt;$J14,$H14,$J14)</f>
        <v>1.2</v>
      </c>
      <c r="M14" t="str">
        <f>IF($H14&gt;$J14,$D14,$E14)</f>
        <v>Japan</v>
      </c>
      <c r="N14">
        <f>IF($H14&gt;$J14,$H14,$J14)</f>
        <v>9.99</v>
      </c>
      <c r="O14" t="str">
        <f>IF(F14="","",IF(F14&gt;G14,"home",IF(G14&gt;F14,"away","draw")))</f>
        <v>home</v>
      </c>
      <c r="P14" t="str">
        <f>IF(O14="","",IF(O14="home",IF(H14&lt;J14,"favourite","outsider"),IF(O14="away",IF(J14&lt;H14,"favourite","outsider"),"draw")))</f>
        <v>favourite</v>
      </c>
      <c r="Q14" t="str">
        <f>IF(O14="","",IF(O14="home",D14,IF(O14="away",E14,"Draw")))</f>
        <v>Argentina</v>
      </c>
      <c r="R14">
        <f t="shared" si="1"/>
        <v>1.2</v>
      </c>
      <c r="S14" t="str">
        <f t="shared" si="0"/>
        <v>TRUE</v>
      </c>
    </row>
    <row r="15" spans="1:19" hidden="1" x14ac:dyDescent="0.2">
      <c r="A15">
        <v>1998</v>
      </c>
      <c r="B15">
        <f>B14+1</f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>IF($H15&lt;$J15,$D15,$E15)</f>
        <v>USA</v>
      </c>
      <c r="L15">
        <f>IF($H15&lt;$J15,$H15,$J15)</f>
        <v>1</v>
      </c>
      <c r="M15" t="str">
        <f>IF($H15&gt;$J15,$D15,$E15)</f>
        <v>USA</v>
      </c>
      <c r="N15">
        <f>IF($H15&gt;$J15,$H15,$J15)</f>
        <v>1</v>
      </c>
      <c r="O15" t="str">
        <f>IF(F15="","",IF(F15&gt;G15,"home",IF(G15&gt;F15,"away","draw")))</f>
        <v>home</v>
      </c>
      <c r="P15" t="s">
        <v>120</v>
      </c>
      <c r="Q15" t="str">
        <f>IF(O15="","",IF(O15="home",D15,IF(O15="away",E15,"Draw")))</f>
        <v>Germany</v>
      </c>
      <c r="R15">
        <f t="shared" si="1"/>
        <v>1</v>
      </c>
      <c r="S15" t="str">
        <f t="shared" si="0"/>
        <v>TRUE</v>
      </c>
    </row>
    <row r="16" spans="1:19" hidden="1" x14ac:dyDescent="0.2">
      <c r="A16">
        <v>1998</v>
      </c>
      <c r="B16">
        <f>B15+1</f>
        <v>15</v>
      </c>
      <c r="C16">
        <v>1</v>
      </c>
      <c r="D16" t="s">
        <v>110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>IF($H16&lt;$J16,$D16,$E16)</f>
        <v>Romania</v>
      </c>
      <c r="L16">
        <f>IF($H16&lt;$J16,$H16,$J16)</f>
        <v>2.4500000000000002</v>
      </c>
      <c r="M16" t="str">
        <f>IF($H16&gt;$J16,$D16,$E16)</f>
        <v>Colombia</v>
      </c>
      <c r="N16">
        <f>IF($H16&gt;$J16,$H16,$J16)</f>
        <v>3</v>
      </c>
      <c r="O16" t="str">
        <f>IF(F16="","",IF(F16&gt;G16,"home",IF(G16&gt;F16,"away","draw")))</f>
        <v>home</v>
      </c>
      <c r="P16" t="str">
        <f>IF(O16="","",IF(O16="home",IF(H16&lt;J16,"favourite","outsider"),IF(O16="away",IF(J16&lt;H16,"favourite","outsider"),"draw")))</f>
        <v>favourite</v>
      </c>
      <c r="Q16" t="str">
        <f>IF(O16="","",IF(O16="home",D16,IF(O16="away",E16,"Draw")))</f>
        <v>Romania</v>
      </c>
      <c r="R16">
        <f t="shared" si="1"/>
        <v>2.4500000000000002</v>
      </c>
      <c r="S16" t="str">
        <f t="shared" si="0"/>
        <v>TRUE</v>
      </c>
    </row>
    <row r="17" spans="1:19" hidden="1" x14ac:dyDescent="0.2">
      <c r="A17">
        <v>1998</v>
      </c>
      <c r="B17">
        <f>B16+1</f>
        <v>16</v>
      </c>
      <c r="C17">
        <v>1</v>
      </c>
      <c r="D17" t="s">
        <v>20</v>
      </c>
      <c r="E17" t="s">
        <v>92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>IF($H17&lt;$J17,$D17,$E17)</f>
        <v>England</v>
      </c>
      <c r="L17">
        <f>IF($H17&lt;$J17,$H17,$J17)</f>
        <v>1.33</v>
      </c>
      <c r="M17" t="str">
        <f>IF($H17&gt;$J17,$D17,$E17)</f>
        <v>Tunisia</v>
      </c>
      <c r="N17">
        <f>IF($H17&gt;$J17,$H17,$J17)</f>
        <v>8.5</v>
      </c>
      <c r="O17" t="str">
        <f>IF(F17="","",IF(F17&gt;G17,"home",IF(G17&gt;F17,"away","draw")))</f>
        <v>home</v>
      </c>
      <c r="P17" t="str">
        <f>IF(O17="","",IF(O17="home",IF(H17&lt;J17,"favourite","outsider"),IF(O17="away",IF(J17&lt;H17,"favourite","outsider"),"draw")))</f>
        <v>favourite</v>
      </c>
      <c r="Q17" t="str">
        <f>IF(O17="","",IF(O17="home",D17,IF(O17="away",E17,"Draw")))</f>
        <v>England</v>
      </c>
      <c r="R17">
        <f t="shared" si="1"/>
        <v>1.33</v>
      </c>
      <c r="S17" t="str">
        <f t="shared" si="0"/>
        <v>TRUE</v>
      </c>
    </row>
    <row r="18" spans="1:19" hidden="1" x14ac:dyDescent="0.2">
      <c r="A18">
        <v>1998</v>
      </c>
      <c r="B18">
        <f>B17+1</f>
        <v>17</v>
      </c>
      <c r="C18">
        <v>2</v>
      </c>
      <c r="D18" t="s">
        <v>107</v>
      </c>
      <c r="E18" t="s">
        <v>106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>IF($H18&lt;$J18,$D18,$E18)</f>
        <v>Norway</v>
      </c>
      <c r="L18">
        <f>IF($H18&lt;$J18,$H18,$J18)</f>
        <v>2.1</v>
      </c>
      <c r="M18" t="str">
        <f>IF($H18&gt;$J18,$D18,$E18)</f>
        <v>Scotland</v>
      </c>
      <c r="N18">
        <f>IF($H18&gt;$J18,$H18,$J18)</f>
        <v>3.6</v>
      </c>
      <c r="O18" t="str">
        <f>IF(F18="","",IF(F18&gt;G18,"home",IF(G18&gt;F18,"away","draw")))</f>
        <v>draw</v>
      </c>
      <c r="P18" t="str">
        <f>IF(O18="","",IF(O18="home",IF(H18&lt;J18,"favourite","outsider"),IF(O18="away",IF(J18&lt;H18,"favourite","outsider"),"draw")))</f>
        <v>draw</v>
      </c>
      <c r="Q18" t="str">
        <f>IF(O18="","",IF(O18="home",D18,IF(O18="away",E18,"Draw")))</f>
        <v>Draw</v>
      </c>
      <c r="R18">
        <f t="shared" si="1"/>
        <v>3</v>
      </c>
      <c r="S18" t="str">
        <f t="shared" si="0"/>
        <v>FALSE</v>
      </c>
    </row>
    <row r="19" spans="1:19" hidden="1" x14ac:dyDescent="0.2">
      <c r="A19">
        <v>1998</v>
      </c>
      <c r="B19">
        <f>B18+1</f>
        <v>18</v>
      </c>
      <c r="C19">
        <v>2</v>
      </c>
      <c r="D19" t="s">
        <v>8</v>
      </c>
      <c r="E19" t="s">
        <v>87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>IF($H19&lt;$J19,$D19,$E19)</f>
        <v>Brazil</v>
      </c>
      <c r="L19">
        <f>IF($H19&lt;$J19,$H19,$J19)</f>
        <v>1.1499999999999999</v>
      </c>
      <c r="M19" t="str">
        <f>IF($H19&gt;$J19,$D19,$E19)</f>
        <v>Morocco</v>
      </c>
      <c r="N19">
        <f>IF($H19&gt;$J19,$H19,$J19)</f>
        <v>9.99</v>
      </c>
      <c r="O19" t="str">
        <f>IF(F19="","",IF(F19&gt;G19,"home",IF(G19&gt;F19,"away","draw")))</f>
        <v>home</v>
      </c>
      <c r="P19" t="str">
        <f>IF(O19="","",IF(O19="home",IF(H19&lt;J19,"favourite","outsider"),IF(O19="away",IF(J19&lt;H19,"favourite","outsider"),"draw")))</f>
        <v>favourite</v>
      </c>
      <c r="Q19" t="str">
        <f>IF(O19="","",IF(O19="home",D19,IF(O19="away",E19,"Draw")))</f>
        <v>Brazil</v>
      </c>
      <c r="R19">
        <f t="shared" si="1"/>
        <v>1.1499999999999999</v>
      </c>
      <c r="S19" t="str">
        <f t="shared" si="0"/>
        <v>TRUE</v>
      </c>
    </row>
    <row r="20" spans="1:19" hidden="1" x14ac:dyDescent="0.2">
      <c r="A20">
        <v>1998</v>
      </c>
      <c r="B20">
        <f>B19+1</f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>IF($H20&lt;$J20,$D20,$E20)</f>
        <v>Italy</v>
      </c>
      <c r="L20">
        <f>IF($H20&lt;$J20,$H20,$J20)</f>
        <v>1.31</v>
      </c>
      <c r="M20" t="str">
        <f>IF($H20&gt;$J20,$D20,$E20)</f>
        <v>Cameroon</v>
      </c>
      <c r="N20">
        <f>IF($H20&gt;$J20,$H20,$J20)</f>
        <v>8.5</v>
      </c>
      <c r="O20" t="str">
        <f>IF(F20="","",IF(F20&gt;G20,"home",IF(G20&gt;F20,"away","draw")))</f>
        <v>home</v>
      </c>
      <c r="P20" t="str">
        <f>IF(O20="","",IF(O20="home",IF(H20&lt;J20,"favourite","outsider"),IF(O20="away",IF(J20&lt;H20,"favourite","outsider"),"draw")))</f>
        <v>favourite</v>
      </c>
      <c r="Q20" t="str">
        <f>IF(O20="","",IF(O20="home",D20,IF(O20="away",E20,"Draw")))</f>
        <v>Italy</v>
      </c>
      <c r="R20">
        <f t="shared" si="1"/>
        <v>1.31</v>
      </c>
      <c r="S20" t="str">
        <f t="shared" si="0"/>
        <v>TRUE</v>
      </c>
    </row>
    <row r="21" spans="1:19" hidden="1" x14ac:dyDescent="0.2">
      <c r="A21">
        <v>1998</v>
      </c>
      <c r="B21">
        <f>B20+1</f>
        <v>20</v>
      </c>
      <c r="C21">
        <v>2</v>
      </c>
      <c r="D21" t="s">
        <v>14</v>
      </c>
      <c r="E21" t="s">
        <v>108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>IF($H21&lt;$J21,$D21,$E21)</f>
        <v>Chile</v>
      </c>
      <c r="L21">
        <f>IF($H21&lt;$J21,$H21,$J21)</f>
        <v>1.65</v>
      </c>
      <c r="M21" t="str">
        <f>IF($H21&gt;$J21,$D21,$E21)</f>
        <v>Austria</v>
      </c>
      <c r="N21">
        <f>IF($H21&gt;$J21,$H21,$J21)</f>
        <v>5.25</v>
      </c>
      <c r="O21" t="str">
        <f>IF(F21="","",IF(F21&gt;G21,"home",IF(G21&gt;F21,"away","draw")))</f>
        <v>draw</v>
      </c>
      <c r="P21" t="str">
        <f>IF(O21="","",IF(O21="home",IF(H21&lt;J21,"favourite","outsider"),IF(O21="away",IF(J21&lt;H21,"favourite","outsider"),"draw")))</f>
        <v>draw</v>
      </c>
      <c r="Q21" t="str">
        <f>IF(O21="","",IF(O21="home",D21,IF(O21="away",E21,"Draw")))</f>
        <v>Draw</v>
      </c>
      <c r="R21">
        <f t="shared" si="1"/>
        <v>3.2</v>
      </c>
      <c r="S21" t="str">
        <f t="shared" si="0"/>
        <v>FALSE</v>
      </c>
    </row>
    <row r="22" spans="1:19" hidden="1" x14ac:dyDescent="0.2">
      <c r="A22">
        <v>1998</v>
      </c>
      <c r="B22">
        <f>B21+1</f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>IF($H22&lt;$J22,$D22,$E22)</f>
        <v>Denmark</v>
      </c>
      <c r="L22">
        <f>IF($H22&lt;$J22,$H22,$J22)</f>
        <v>2</v>
      </c>
      <c r="M22" t="str">
        <f>IF($H22&gt;$J22,$D22,$E22)</f>
        <v>South Africa</v>
      </c>
      <c r="N22">
        <f>IF($H22&gt;$J22,$H22,$J22)</f>
        <v>3.75</v>
      </c>
      <c r="O22" t="str">
        <f>IF(F22="","",IF(F22&gt;G22,"home",IF(G22&gt;F22,"away","draw")))</f>
        <v>draw</v>
      </c>
      <c r="P22" t="str">
        <f>IF(O22="","",IF(O22="home",IF(H22&lt;J22,"favourite","outsider"),IF(O22="away",IF(J22&lt;H22,"favourite","outsider"),"draw")))</f>
        <v>draw</v>
      </c>
      <c r="Q22" t="str">
        <f>IF(O22="","",IF(O22="home",D22,IF(O22="away",E22,"Draw")))</f>
        <v>Draw</v>
      </c>
      <c r="R22">
        <f t="shared" si="1"/>
        <v>2.95</v>
      </c>
      <c r="S22" t="str">
        <f t="shared" si="0"/>
        <v>FALSE</v>
      </c>
    </row>
    <row r="23" spans="1:19" hidden="1" x14ac:dyDescent="0.2">
      <c r="A23">
        <v>1998</v>
      </c>
      <c r="B23">
        <f>B22+1</f>
        <v>22</v>
      </c>
      <c r="C23">
        <v>2</v>
      </c>
      <c r="D23" t="s">
        <v>26</v>
      </c>
      <c r="E23" t="s">
        <v>85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>IF($H23&lt;$J23,$D23,$E23)</f>
        <v>France</v>
      </c>
      <c r="L23">
        <f>IF($H23&lt;$J23,$H23,$J23)</f>
        <v>1.1200000000000001</v>
      </c>
      <c r="M23" t="str">
        <f>IF($H23&gt;$J23,$D23,$E23)</f>
        <v>Saudi Arabia</v>
      </c>
      <c r="N23">
        <f>IF($H23&gt;$J23,$H23,$J23)</f>
        <v>9.99</v>
      </c>
      <c r="O23" t="str">
        <f>IF(F23="","",IF(F23&gt;G23,"home",IF(G23&gt;F23,"away","draw")))</f>
        <v>home</v>
      </c>
      <c r="P23" t="str">
        <f>IF(O23="","",IF(O23="home",IF(H23&lt;J23,"favourite","outsider"),IF(O23="away",IF(J23&lt;H23,"favourite","outsider"),"draw")))</f>
        <v>favourite</v>
      </c>
      <c r="Q23" t="str">
        <f>IF(O23="","",IF(O23="home",D23,IF(O23="away",E23,"Draw")))</f>
        <v>France</v>
      </c>
      <c r="R23">
        <f t="shared" si="1"/>
        <v>1.1200000000000001</v>
      </c>
      <c r="S23" t="str">
        <f t="shared" si="0"/>
        <v>TRUE</v>
      </c>
    </row>
    <row r="24" spans="1:19" hidden="1" x14ac:dyDescent="0.2">
      <c r="A24">
        <v>1998</v>
      </c>
      <c r="B24">
        <f>B23+1</f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>IF($H24&lt;$J24,$D24,$E24)</f>
        <v>Spain</v>
      </c>
      <c r="L24">
        <f>IF($H24&lt;$J24,$H24,$J24)</f>
        <v>1.3</v>
      </c>
      <c r="M24" t="str">
        <f>IF($H24&gt;$J24,$D24,$E24)</f>
        <v>Paraguay</v>
      </c>
      <c r="N24">
        <f>IF($H24&gt;$J24,$H24,$J24)</f>
        <v>9</v>
      </c>
      <c r="O24" t="str">
        <f>IF(F24="","",IF(F24&gt;G24,"home",IF(G24&gt;F24,"away","draw")))</f>
        <v>draw</v>
      </c>
      <c r="P24" t="str">
        <f>IF(O24="","",IF(O24="home",IF(H24&lt;J24,"favourite","outsider"),IF(O24="away",IF(J24&lt;H24,"favourite","outsider"),"draw")))</f>
        <v>draw</v>
      </c>
      <c r="Q24" t="str">
        <f>IF(O24="","",IF(O24="home",D24,IF(O24="away",E24,"Draw")))</f>
        <v>Draw</v>
      </c>
      <c r="R24">
        <f t="shared" si="1"/>
        <v>4.5</v>
      </c>
      <c r="S24" t="str">
        <f t="shared" si="0"/>
        <v>FALSE</v>
      </c>
    </row>
    <row r="25" spans="1:19" hidden="1" x14ac:dyDescent="0.2">
      <c r="A25">
        <v>1998</v>
      </c>
      <c r="B25">
        <f>B24+1</f>
        <v>24</v>
      </c>
      <c r="C25">
        <v>2</v>
      </c>
      <c r="D25" t="s">
        <v>33</v>
      </c>
      <c r="E25" t="s">
        <v>109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>IF($H25&lt;$J25,$D25,$E25)</f>
        <v>Nigeria</v>
      </c>
      <c r="L25">
        <f>IF($H25&lt;$J25,$H25,$J25)</f>
        <v>1.8</v>
      </c>
      <c r="M25" t="str">
        <f>IF($H25&gt;$J25,$D25,$E25)</f>
        <v>Bulgaria</v>
      </c>
      <c r="N25">
        <f>IF($H25&gt;$J25,$H25,$J25)</f>
        <v>4.2</v>
      </c>
      <c r="O25" t="str">
        <f>IF(F25="","",IF(F25&gt;G25,"home",IF(G25&gt;F25,"away","draw")))</f>
        <v>home</v>
      </c>
      <c r="P25" t="str">
        <f>IF(O25="","",IF(O25="home",IF(H25&lt;J25,"favourite","outsider"),IF(O25="away",IF(J25&lt;H25,"favourite","outsider"),"draw")))</f>
        <v>favourite</v>
      </c>
      <c r="Q25" t="str">
        <f>IF(O25="","",IF(O25="home",D25,IF(O25="away",E25,"Draw")))</f>
        <v>Nigeria</v>
      </c>
      <c r="R25">
        <f t="shared" si="1"/>
        <v>1.8</v>
      </c>
      <c r="S25" t="str">
        <f t="shared" si="0"/>
        <v>TRUE</v>
      </c>
    </row>
    <row r="26" spans="1:19" hidden="1" x14ac:dyDescent="0.2">
      <c r="A26">
        <v>1998</v>
      </c>
      <c r="B26">
        <f>B25+1</f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>IF($H26&lt;$J26,$D26,$E26)</f>
        <v>Netherlands</v>
      </c>
      <c r="L26">
        <f>IF($H26&lt;$J26,$H26,$J26)</f>
        <v>1.17</v>
      </c>
      <c r="M26" t="str">
        <f>IF($H26&gt;$J26,$D26,$E26)</f>
        <v>South Korea</v>
      </c>
      <c r="N26">
        <f>IF($H26&gt;$J26,$H26,$J26)</f>
        <v>9.99</v>
      </c>
      <c r="O26" t="str">
        <f>IF(F26="","",IF(F26&gt;G26,"home",IF(G26&gt;F26,"away","draw")))</f>
        <v>home</v>
      </c>
      <c r="P26" t="str">
        <f>IF(O26="","",IF(O26="home",IF(H26&lt;J26,"favourite","outsider"),IF(O26="away",IF(J26&lt;H26,"favourite","outsider"),"draw")))</f>
        <v>favourite</v>
      </c>
      <c r="Q26" t="str">
        <f>IF(O26="","",IF(O26="home",D26,IF(O26="away",E26,"Draw")))</f>
        <v>Netherlands</v>
      </c>
      <c r="R26">
        <f t="shared" si="1"/>
        <v>1.17</v>
      </c>
      <c r="S26" t="str">
        <f t="shared" si="0"/>
        <v>TRUE</v>
      </c>
    </row>
    <row r="27" spans="1:19" hidden="1" x14ac:dyDescent="0.2">
      <c r="A27">
        <v>1998</v>
      </c>
      <c r="B27">
        <f>B26+1</f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>IF($H27&lt;$J27,$D27,$E27)</f>
        <v>Belgium</v>
      </c>
      <c r="L27">
        <f>IF($H27&lt;$J27,$H27,$J27)</f>
        <v>2.4500000000000002</v>
      </c>
      <c r="M27" t="str">
        <f>IF($H27&gt;$J27,$D27,$E27)</f>
        <v>Mexico</v>
      </c>
      <c r="N27">
        <f>IF($H27&gt;$J27,$H27,$J27)</f>
        <v>3.5</v>
      </c>
      <c r="O27" t="str">
        <f>IF(F27="","",IF(F27&gt;G27,"home",IF(G27&gt;F27,"away","draw")))</f>
        <v>draw</v>
      </c>
      <c r="P27" t="str">
        <f>IF(O27="","",IF(O27="home",IF(H27&lt;J27,"favourite","outsider"),IF(O27="away",IF(J27&lt;H27,"favourite","outsider"),"draw")))</f>
        <v>draw</v>
      </c>
      <c r="Q27" t="str">
        <f>IF(O27="","",IF(O27="home",D27,IF(O27="away",E27,"Draw")))</f>
        <v>Draw</v>
      </c>
      <c r="R27">
        <f t="shared" si="1"/>
        <v>2.65</v>
      </c>
      <c r="S27" t="str">
        <f t="shared" si="0"/>
        <v>FALSE</v>
      </c>
    </row>
    <row r="28" spans="1:19" hidden="1" x14ac:dyDescent="0.2">
      <c r="A28">
        <v>1998</v>
      </c>
      <c r="B28">
        <f>B27+1</f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>IF($H28&lt;$J28,$D28,$E28)</f>
        <v>Croatia</v>
      </c>
      <c r="L28">
        <f>IF($H28&lt;$J28,$H28,$J28)</f>
        <v>1.26</v>
      </c>
      <c r="M28" t="str">
        <f>IF($H28&gt;$J28,$D28,$E28)</f>
        <v>Japan</v>
      </c>
      <c r="N28">
        <f>IF($H28&gt;$J28,$H28,$J28)</f>
        <v>9.5</v>
      </c>
      <c r="O28" t="str">
        <f>IF(F28="","",IF(F28&gt;G28,"home",IF(G28&gt;F28,"away","draw")))</f>
        <v>away</v>
      </c>
      <c r="P28" t="str">
        <f>IF(O28="","",IF(O28="home",IF(H28&lt;J28,"favourite","outsider"),IF(O28="away",IF(J28&lt;H28,"favourite","outsider"),"draw")))</f>
        <v>favourite</v>
      </c>
      <c r="Q28" t="str">
        <f>IF(O28="","",IF(O28="home",D28,IF(O28="away",E28,"Draw")))</f>
        <v>Croatia</v>
      </c>
      <c r="R28">
        <f t="shared" si="1"/>
        <v>1.26</v>
      </c>
      <c r="S28" t="str">
        <f t="shared" si="0"/>
        <v>TRUE</v>
      </c>
    </row>
    <row r="29" spans="1:19" hidden="1" x14ac:dyDescent="0.2">
      <c r="A29">
        <v>1998</v>
      </c>
      <c r="B29">
        <f>B28+1</f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>IF($H29&lt;$J29,$D29,$E29)</f>
        <v>USA</v>
      </c>
      <c r="L29">
        <f>IF($H29&lt;$J29,$H29,$J29)</f>
        <v>2.1</v>
      </c>
      <c r="M29" t="str">
        <f>IF($H29&gt;$J29,$D29,$E29)</f>
        <v>Iran</v>
      </c>
      <c r="N29">
        <f>IF($H29&gt;$J29,$H29,$J29)</f>
        <v>3.95</v>
      </c>
      <c r="O29" t="str">
        <f>IF(F29="","",IF(F29&gt;G29,"home",IF(G29&gt;F29,"away","draw")))</f>
        <v>away</v>
      </c>
      <c r="P29" t="str">
        <f>IF(O29="","",IF(O29="home",IF(H29&lt;J29,"favourite","outsider"),IF(O29="away",IF(J29&lt;H29,"favourite","outsider"),"draw")))</f>
        <v>outsider</v>
      </c>
      <c r="Q29" t="str">
        <f>IF(O29="","",IF(O29="home",D29,IF(O29="away",E29,"Draw")))</f>
        <v>Iran</v>
      </c>
      <c r="R29">
        <f t="shared" si="1"/>
        <v>3.95</v>
      </c>
      <c r="S29" t="str">
        <f t="shared" si="0"/>
        <v>FALSE</v>
      </c>
    </row>
    <row r="30" spans="1:19" hidden="1" x14ac:dyDescent="0.2">
      <c r="A30">
        <v>1998</v>
      </c>
      <c r="B30">
        <f>B29+1</f>
        <v>29</v>
      </c>
      <c r="C30">
        <v>2</v>
      </c>
      <c r="D30" t="s">
        <v>30</v>
      </c>
      <c r="E30" t="s">
        <v>99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>IF($H30&lt;$J30,$D30,$E30)</f>
        <v>Germany</v>
      </c>
      <c r="L30">
        <f>IF($H30&lt;$J30,$H30,$J30)</f>
        <v>1.75</v>
      </c>
      <c r="M30" t="str">
        <f>IF($H30&gt;$J30,$D30,$E30)</f>
        <v>Serbia &amp; Montenegro</v>
      </c>
      <c r="N30">
        <f>IF($H30&gt;$J30,$H30,$J30)</f>
        <v>5.5</v>
      </c>
      <c r="O30" t="str">
        <f>IF(F30="","",IF(F30&gt;G30,"home",IF(G30&gt;F30,"away","draw")))</f>
        <v>draw</v>
      </c>
      <c r="P30" t="str">
        <f>IF(O30="","",IF(O30="home",IF(H30&lt;J30,"favourite","outsider"),IF(O30="away",IF(J30&lt;H30,"favourite","outsider"),"draw")))</f>
        <v>draw</v>
      </c>
      <c r="Q30" t="str">
        <f>IF(O30="","",IF(O30="home",D30,IF(O30="away",E30,"Draw")))</f>
        <v>Draw</v>
      </c>
      <c r="R30">
        <f t="shared" si="1"/>
        <v>2.7</v>
      </c>
      <c r="S30" t="str">
        <f t="shared" si="0"/>
        <v>FALSE</v>
      </c>
    </row>
    <row r="31" spans="1:19" hidden="1" x14ac:dyDescent="0.2">
      <c r="A31">
        <v>1998</v>
      </c>
      <c r="B31">
        <f>B30+1</f>
        <v>30</v>
      </c>
      <c r="C31">
        <v>2</v>
      </c>
      <c r="D31" t="s">
        <v>28</v>
      </c>
      <c r="E31" t="s">
        <v>111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>IF($H31&lt;$J31,$D31,$E31)</f>
        <v>Argentina</v>
      </c>
      <c r="L31">
        <f>IF($H31&lt;$J31,$H31,$J31)</f>
        <v>1.17</v>
      </c>
      <c r="M31" t="str">
        <f>IF($H31&gt;$J31,$D31,$E31)</f>
        <v>Jamaica</v>
      </c>
      <c r="N31">
        <f>IF($H31&gt;$J31,$H31,$J31)</f>
        <v>9.99</v>
      </c>
      <c r="O31" t="str">
        <f>IF(F31="","",IF(F31&gt;G31,"home",IF(G31&gt;F31,"away","draw")))</f>
        <v>home</v>
      </c>
      <c r="P31" t="str">
        <f>IF(O31="","",IF(O31="home",IF(H31&lt;J31,"favourite","outsider"),IF(O31="away",IF(J31&lt;H31,"favourite","outsider"),"draw")))</f>
        <v>favourite</v>
      </c>
      <c r="Q31" t="str">
        <f>IF(O31="","",IF(O31="home",D31,IF(O31="away",E31,"Draw")))</f>
        <v>Argentina</v>
      </c>
      <c r="R31">
        <f t="shared" si="1"/>
        <v>1.17</v>
      </c>
      <c r="S31" t="str">
        <f t="shared" si="0"/>
        <v>TRUE</v>
      </c>
    </row>
    <row r="32" spans="1:19" hidden="1" x14ac:dyDescent="0.2">
      <c r="A32">
        <v>1998</v>
      </c>
      <c r="B32">
        <f>B31+1</f>
        <v>31</v>
      </c>
      <c r="C32">
        <v>2</v>
      </c>
      <c r="D32" t="s">
        <v>110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>IF($H32&lt;$J32,$D32,$E32)</f>
        <v>England</v>
      </c>
      <c r="L32">
        <f>IF($H32&lt;$J32,$H32,$J32)</f>
        <v>1.95</v>
      </c>
      <c r="M32" t="str">
        <f>IF($H32&gt;$J32,$D32,$E32)</f>
        <v>Romania</v>
      </c>
      <c r="N32">
        <f>IF($H32&gt;$J32,$H32,$J32)</f>
        <v>4.59</v>
      </c>
      <c r="O32" t="str">
        <f>IF(F32="","",IF(F32&gt;G32,"home",IF(G32&gt;F32,"away","draw")))</f>
        <v>home</v>
      </c>
      <c r="P32" t="str">
        <f>IF(O32="","",IF(O32="home",IF(H32&lt;J32,"favourite","outsider"),IF(O32="away",IF(J32&lt;H32,"favourite","outsider"),"draw")))</f>
        <v>outsider</v>
      </c>
      <c r="Q32" t="str">
        <f>IF(O32="","",IF(O32="home",D32,IF(O32="away",E32,"Draw")))</f>
        <v>Romania</v>
      </c>
      <c r="R32">
        <f t="shared" si="1"/>
        <v>4.59</v>
      </c>
      <c r="S32" t="str">
        <f t="shared" si="0"/>
        <v>FALSE</v>
      </c>
    </row>
    <row r="33" spans="1:19" hidden="1" x14ac:dyDescent="0.2">
      <c r="A33">
        <v>1998</v>
      </c>
      <c r="B33">
        <f>B32+1</f>
        <v>32</v>
      </c>
      <c r="C33">
        <v>2</v>
      </c>
      <c r="D33" t="s">
        <v>16</v>
      </c>
      <c r="E33" t="s">
        <v>92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>IF($H33&lt;$J33,$D33,$E33)</f>
        <v>Colombia</v>
      </c>
      <c r="L33">
        <f>IF($H33&lt;$J33,$H33,$J33)</f>
        <v>1.7</v>
      </c>
      <c r="M33" t="str">
        <f>IF($H33&gt;$J33,$D33,$E33)</f>
        <v>Tunisia</v>
      </c>
      <c r="N33">
        <f>IF($H33&gt;$J33,$H33,$J33)</f>
        <v>4.84</v>
      </c>
      <c r="O33" t="str">
        <f>IF(F33="","",IF(F33&gt;G33,"home",IF(G33&gt;F33,"away","draw")))</f>
        <v>home</v>
      </c>
      <c r="P33" t="str">
        <f>IF(O33="","",IF(O33="home",IF(H33&lt;J33,"favourite","outsider"),IF(O33="away",IF(J33&lt;H33,"favourite","outsider"),"draw")))</f>
        <v>favourite</v>
      </c>
      <c r="Q33" t="str">
        <f>IF(O33="","",IF(O33="home",D33,IF(O33="away",E33,"Draw")))</f>
        <v>Colombia</v>
      </c>
      <c r="R33">
        <f t="shared" si="1"/>
        <v>1.7</v>
      </c>
      <c r="S33" t="str">
        <f t="shared" si="0"/>
        <v>TRUE</v>
      </c>
    </row>
    <row r="34" spans="1:19" hidden="1" x14ac:dyDescent="0.2">
      <c r="A34">
        <v>1998</v>
      </c>
      <c r="B34">
        <f>B33+1</f>
        <v>33</v>
      </c>
      <c r="C34">
        <v>3</v>
      </c>
      <c r="D34" t="s">
        <v>107</v>
      </c>
      <c r="E34" t="s">
        <v>87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>IF($H34&lt;$J34,$D34,$E34)</f>
        <v>Scotland</v>
      </c>
      <c r="L34">
        <f>IF($H34&lt;$J34,$H34,$J34)</f>
        <v>1.85</v>
      </c>
      <c r="M34" t="str">
        <f>IF($H34&gt;$J34,$D34,$E34)</f>
        <v>Morocco</v>
      </c>
      <c r="N34">
        <f>IF($H34&gt;$J34,$H34,$J34)</f>
        <v>4</v>
      </c>
      <c r="O34" t="str">
        <f>IF(F34="","",IF(F34&gt;G34,"home",IF(G34&gt;F34,"away","draw")))</f>
        <v>away</v>
      </c>
      <c r="P34" t="str">
        <f>IF(O34="","",IF(O34="home",IF(H34&lt;J34,"favourite","outsider"),IF(O34="away",IF(J34&lt;H34,"favourite","outsider"),"draw")))</f>
        <v>outsider</v>
      </c>
      <c r="Q34" t="str">
        <f>IF(O34="","",IF(O34="home",D34,IF(O34="away",E34,"Draw")))</f>
        <v>Morocco</v>
      </c>
      <c r="R34">
        <f t="shared" si="1"/>
        <v>4</v>
      </c>
      <c r="S34" t="str">
        <f t="shared" si="0"/>
        <v>FALSE</v>
      </c>
    </row>
    <row r="35" spans="1:19" hidden="1" x14ac:dyDescent="0.2">
      <c r="A35">
        <v>1998</v>
      </c>
      <c r="B35">
        <f>B34+1</f>
        <v>34</v>
      </c>
      <c r="C35">
        <v>3</v>
      </c>
      <c r="D35" t="s">
        <v>8</v>
      </c>
      <c r="E35" t="s">
        <v>106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>IF($H35&lt;$J35,$D35,$E35)</f>
        <v>Brazil</v>
      </c>
      <c r="L35">
        <f>IF($H35&lt;$J35,$H35,$J35)</f>
        <v>1.4</v>
      </c>
      <c r="M35" t="str">
        <f>IF($H35&gt;$J35,$D35,$E35)</f>
        <v>Norway</v>
      </c>
      <c r="N35">
        <f>IF($H35&gt;$J35,$H35,$J35)</f>
        <v>6</v>
      </c>
      <c r="O35" t="str">
        <f>IF(F35="","",IF(F35&gt;G35,"home",IF(G35&gt;F35,"away","draw")))</f>
        <v>away</v>
      </c>
      <c r="P35" t="str">
        <f>IF(O35="","",IF(O35="home",IF(H35&lt;J35,"favourite","outsider"),IF(O35="away",IF(J35&lt;H35,"favourite","outsider"),"draw")))</f>
        <v>outsider</v>
      </c>
      <c r="Q35" t="str">
        <f>IF(O35="","",IF(O35="home",D35,IF(O35="away",E35,"Draw")))</f>
        <v>Norway</v>
      </c>
      <c r="R35">
        <f t="shared" si="1"/>
        <v>6</v>
      </c>
      <c r="S35" t="str">
        <f t="shared" si="0"/>
        <v>FALSE</v>
      </c>
    </row>
    <row r="36" spans="1:19" hidden="1" x14ac:dyDescent="0.2">
      <c r="A36">
        <v>1998</v>
      </c>
      <c r="B36">
        <f>B35+1</f>
        <v>35</v>
      </c>
      <c r="C36">
        <v>3</v>
      </c>
      <c r="D36" t="s">
        <v>21</v>
      </c>
      <c r="E36" t="s">
        <v>108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>IF($H36&lt;$J36,$D36,$E36)</f>
        <v>Italy</v>
      </c>
      <c r="L36">
        <f>IF($H36&lt;$J36,$H36,$J36)</f>
        <v>1.27</v>
      </c>
      <c r="M36" t="str">
        <f>IF($H36&gt;$J36,$D36,$E36)</f>
        <v>Austria</v>
      </c>
      <c r="N36">
        <f>IF($H36&gt;$J36,$H36,$J36)</f>
        <v>9.99</v>
      </c>
      <c r="O36" t="str">
        <f>IF(F36="","",IF(F36&gt;G36,"home",IF(G36&gt;F36,"away","draw")))</f>
        <v>home</v>
      </c>
      <c r="P36" t="str">
        <f>IF(O36="","",IF(O36="home",IF(H36&lt;J36,"favourite","outsider"),IF(O36="away",IF(J36&lt;H36,"favourite","outsider"),"draw")))</f>
        <v>favourite</v>
      </c>
      <c r="Q36" t="str">
        <f>IF(O36="","",IF(O36="home",D36,IF(O36="away",E36,"Draw")))</f>
        <v>Italy</v>
      </c>
      <c r="R36">
        <f t="shared" si="1"/>
        <v>1.27</v>
      </c>
      <c r="S36" t="str">
        <f t="shared" si="0"/>
        <v>TRUE</v>
      </c>
    </row>
    <row r="37" spans="1:19" hidden="1" x14ac:dyDescent="0.2">
      <c r="A37">
        <v>1998</v>
      </c>
      <c r="B37">
        <f>B36+1</f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>IF($H37&lt;$J37,$D37,$E37)</f>
        <v>Chile</v>
      </c>
      <c r="L37">
        <f>IF($H37&lt;$J37,$H37,$J37)</f>
        <v>1.77</v>
      </c>
      <c r="M37" t="str">
        <f>IF($H37&gt;$J37,$D37,$E37)</f>
        <v>Cameroon</v>
      </c>
      <c r="N37">
        <f>IF($H37&gt;$J37,$H37,$J37)</f>
        <v>4.5</v>
      </c>
      <c r="O37" t="str">
        <f>IF(F37="","",IF(F37&gt;G37,"home",IF(G37&gt;F37,"away","draw")))</f>
        <v>draw</v>
      </c>
      <c r="P37" t="str">
        <f>IF(O37="","",IF(O37="home",IF(H37&lt;J37,"favourite","outsider"),IF(O37="away",IF(J37&lt;H37,"favourite","outsider"),"draw")))</f>
        <v>draw</v>
      </c>
      <c r="Q37" t="str">
        <f>IF(O37="","",IF(O37="home",D37,IF(O37="away",E37,"Draw")))</f>
        <v>Draw</v>
      </c>
      <c r="R37">
        <f t="shared" si="1"/>
        <v>3.45</v>
      </c>
      <c r="S37" t="str">
        <f t="shared" si="0"/>
        <v>FALSE</v>
      </c>
    </row>
    <row r="38" spans="1:19" hidden="1" x14ac:dyDescent="0.2">
      <c r="A38">
        <v>1998</v>
      </c>
      <c r="B38">
        <f>B37+1</f>
        <v>37</v>
      </c>
      <c r="C38">
        <v>3</v>
      </c>
      <c r="D38" t="s">
        <v>71</v>
      </c>
      <c r="E38" t="s">
        <v>85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>IF($H38&lt;$J38,$D38,$E38)</f>
        <v>South Africa</v>
      </c>
      <c r="L38">
        <f>IF($H38&lt;$J38,$H38,$J38)</f>
        <v>1.55</v>
      </c>
      <c r="M38" t="str">
        <f>IF($H38&gt;$J38,$D38,$E38)</f>
        <v>Saudi Arabia</v>
      </c>
      <c r="N38">
        <f>IF($H38&gt;$J38,$H38,$J38)</f>
        <v>6</v>
      </c>
      <c r="O38" t="str">
        <f>IF(F38="","",IF(F38&gt;G38,"home",IF(G38&gt;F38,"away","draw")))</f>
        <v>draw</v>
      </c>
      <c r="P38" t="str">
        <f>IF(O38="","",IF(O38="home",IF(H38&lt;J38,"favourite","outsider"),IF(O38="away",IF(J38&lt;H38,"favourite","outsider"),"draw")))</f>
        <v>draw</v>
      </c>
      <c r="Q38" t="str">
        <f>IF(O38="","",IF(O38="home",D38,IF(O38="away",E38,"Draw")))</f>
        <v>Draw</v>
      </c>
      <c r="R38">
        <f t="shared" si="1"/>
        <v>3.6</v>
      </c>
      <c r="S38" t="str">
        <f t="shared" si="0"/>
        <v>FALSE</v>
      </c>
    </row>
    <row r="39" spans="1:19" hidden="1" x14ac:dyDescent="0.2">
      <c r="A39">
        <v>1998</v>
      </c>
      <c r="B39">
        <f>B38+1</f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>IF($H39&lt;$J39,$D39,$E39)</f>
        <v>France</v>
      </c>
      <c r="L39">
        <f>IF($H39&lt;$J39,$H39,$J39)</f>
        <v>1.55</v>
      </c>
      <c r="M39" t="str">
        <f>IF($H39&gt;$J39,$D39,$E39)</f>
        <v>Denmark</v>
      </c>
      <c r="N39">
        <f>IF($H39&gt;$J39,$H39,$J39)</f>
        <v>7.6</v>
      </c>
      <c r="O39" t="str">
        <f>IF(F39="","",IF(F39&gt;G39,"home",IF(G39&gt;F39,"away","draw")))</f>
        <v>home</v>
      </c>
      <c r="P39" t="str">
        <f>IF(O39="","",IF(O39="home",IF(H39&lt;J39,"favourite","outsider"),IF(O39="away",IF(J39&lt;H39,"favourite","outsider"),"draw")))</f>
        <v>favourite</v>
      </c>
      <c r="Q39" t="str">
        <f>IF(O39="","",IF(O39="home",D39,IF(O39="away",E39,"Draw")))</f>
        <v>France</v>
      </c>
      <c r="R39">
        <f t="shared" si="1"/>
        <v>1.55</v>
      </c>
      <c r="S39" t="str">
        <f t="shared" si="0"/>
        <v>TRUE</v>
      </c>
    </row>
    <row r="40" spans="1:19" hidden="1" x14ac:dyDescent="0.2">
      <c r="A40">
        <v>1998</v>
      </c>
      <c r="B40">
        <f>B39+1</f>
        <v>39</v>
      </c>
      <c r="C40">
        <v>3</v>
      </c>
      <c r="D40" t="s">
        <v>12</v>
      </c>
      <c r="E40" t="s">
        <v>109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>IF($H40&lt;$J40,$D40,$E40)</f>
        <v>Spain</v>
      </c>
      <c r="L40">
        <f>IF($H40&lt;$J40,$H40,$J40)</f>
        <v>1.45</v>
      </c>
      <c r="M40" t="str">
        <f>IF($H40&gt;$J40,$D40,$E40)</f>
        <v>Bulgaria</v>
      </c>
      <c r="N40">
        <f>IF($H40&gt;$J40,$H40,$J40)</f>
        <v>5</v>
      </c>
      <c r="O40" t="str">
        <f>IF(F40="","",IF(F40&gt;G40,"home",IF(G40&gt;F40,"away","draw")))</f>
        <v>home</v>
      </c>
      <c r="P40" t="str">
        <f>IF(O40="","",IF(O40="home",IF(H40&lt;J40,"favourite","outsider"),IF(O40="away",IF(J40&lt;H40,"favourite","outsider"),"draw")))</f>
        <v>favourite</v>
      </c>
      <c r="Q40" t="str">
        <f>IF(O40="","",IF(O40="home",D40,IF(O40="away",E40,"Draw")))</f>
        <v>Spain</v>
      </c>
      <c r="R40">
        <f t="shared" si="1"/>
        <v>1.45</v>
      </c>
      <c r="S40" t="str">
        <f t="shared" si="0"/>
        <v>TRUE</v>
      </c>
    </row>
    <row r="41" spans="1:19" hidden="1" x14ac:dyDescent="0.2">
      <c r="A41">
        <v>1998</v>
      </c>
      <c r="B41">
        <f>B40+1</f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>IF($H41&lt;$J41,$D41,$E41)</f>
        <v>Nigeria</v>
      </c>
      <c r="L41">
        <f>IF($H41&lt;$J41,$H41,$J41)</f>
        <v>2.25</v>
      </c>
      <c r="M41" t="str">
        <f>IF($H41&gt;$J41,$D41,$E41)</f>
        <v>Paraguay</v>
      </c>
      <c r="N41">
        <f>IF($H41&gt;$J41,$H41,$J41)</f>
        <v>2.95</v>
      </c>
      <c r="O41" t="str">
        <f>IF(F41="","",IF(F41&gt;G41,"home",IF(G41&gt;F41,"away","draw")))</f>
        <v>away</v>
      </c>
      <c r="P41" t="str">
        <f>IF(O41="","",IF(O41="home",IF(H41&lt;J41,"favourite","outsider"),IF(O41="away",IF(J41&lt;H41,"favourite","outsider"),"draw")))</f>
        <v>outsider</v>
      </c>
      <c r="Q41" t="str">
        <f>IF(O41="","",IF(O41="home",D41,IF(O41="away",E41,"Draw")))</f>
        <v>Paraguay</v>
      </c>
      <c r="R41">
        <f t="shared" si="1"/>
        <v>2.95</v>
      </c>
      <c r="S41" t="str">
        <f t="shared" si="0"/>
        <v>FALSE</v>
      </c>
    </row>
    <row r="42" spans="1:19" hidden="1" x14ac:dyDescent="0.2">
      <c r="A42">
        <v>1998</v>
      </c>
      <c r="B42">
        <f>B41+1</f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>IF($H42&lt;$J42,$D42,$E42)</f>
        <v>Netherlands</v>
      </c>
      <c r="L42">
        <f>IF($H42&lt;$J42,$H42,$J42)</f>
        <v>1.6</v>
      </c>
      <c r="M42" t="str">
        <f>IF($H42&gt;$J42,$D42,$E42)</f>
        <v>Mexico</v>
      </c>
      <c r="N42">
        <f>IF($H42&gt;$J42,$H42,$J42)</f>
        <v>6.5</v>
      </c>
      <c r="O42" t="str">
        <f>IF(F42="","",IF(F42&gt;G42,"home",IF(G42&gt;F42,"away","draw")))</f>
        <v>draw</v>
      </c>
      <c r="P42" t="str">
        <f>IF(O42="","",IF(O42="home",IF(H42&lt;J42,"favourite","outsider"),IF(O42="away",IF(J42&lt;H42,"favourite","outsider"),"draw")))</f>
        <v>draw</v>
      </c>
      <c r="Q42" t="str">
        <f>IF(O42="","",IF(O42="home",D42,IF(O42="away",E42,"Draw")))</f>
        <v>Draw</v>
      </c>
      <c r="R42">
        <f t="shared" si="1"/>
        <v>3.15</v>
      </c>
      <c r="S42" t="str">
        <f t="shared" si="0"/>
        <v>FALSE</v>
      </c>
    </row>
    <row r="43" spans="1:19" hidden="1" x14ac:dyDescent="0.2">
      <c r="A43">
        <v>1998</v>
      </c>
      <c r="B43">
        <f>B42+1</f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>IF($H43&lt;$J43,$D43,$E43)</f>
        <v>Belgium</v>
      </c>
      <c r="L43">
        <f>IF($H43&lt;$J43,$H43,$J43)</f>
        <v>1.27</v>
      </c>
      <c r="M43" t="str">
        <f>IF($H43&gt;$J43,$D43,$E43)</f>
        <v>South Korea</v>
      </c>
      <c r="N43">
        <f>IF($H43&gt;$J43,$H43,$J43)</f>
        <v>9.5</v>
      </c>
      <c r="O43" t="str">
        <f>IF(F43="","",IF(F43&gt;G43,"home",IF(G43&gt;F43,"away","draw")))</f>
        <v>draw</v>
      </c>
      <c r="P43" t="str">
        <f>IF(O43="","",IF(O43="home",IF(H43&lt;J43,"favourite","outsider"),IF(O43="away",IF(J43&lt;H43,"favourite","outsider"),"draw")))</f>
        <v>draw</v>
      </c>
      <c r="Q43" t="str">
        <f>IF(O43="","",IF(O43="home",D43,IF(O43="away",E43,"Draw")))</f>
        <v>Draw</v>
      </c>
      <c r="R43">
        <f t="shared" si="1"/>
        <v>4.8</v>
      </c>
      <c r="S43" t="str">
        <f t="shared" si="0"/>
        <v>FALSE</v>
      </c>
    </row>
    <row r="44" spans="1:19" hidden="1" x14ac:dyDescent="0.2">
      <c r="A44">
        <v>1998</v>
      </c>
      <c r="B44">
        <f>B43+1</f>
        <v>43</v>
      </c>
      <c r="C44">
        <v>3</v>
      </c>
      <c r="D44" t="s">
        <v>35</v>
      </c>
      <c r="E44" t="s">
        <v>99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>IF($H44&lt;$J44,$D44,$E44)</f>
        <v>Serbia &amp; Montenegro</v>
      </c>
      <c r="L44">
        <f>IF($H44&lt;$J44,$H44,$J44)</f>
        <v>1.25</v>
      </c>
      <c r="M44" t="str">
        <f>IF($H44&gt;$J44,$D44,$E44)</f>
        <v>USA</v>
      </c>
      <c r="N44">
        <f>IF($H44&gt;$J44,$H44,$J44)</f>
        <v>9</v>
      </c>
      <c r="O44" t="str">
        <f>IF(F44="","",IF(F44&gt;G44,"home",IF(G44&gt;F44,"away","draw")))</f>
        <v>away</v>
      </c>
      <c r="P44" t="str">
        <f>IF(O44="","",IF(O44="home",IF(H44&lt;J44,"favourite","outsider"),IF(O44="away",IF(J44&lt;H44,"favourite","outsider"),"draw")))</f>
        <v>favourite</v>
      </c>
      <c r="Q44" t="str">
        <f>IF(O44="","",IF(O44="home",D44,IF(O44="away",E44,"Draw")))</f>
        <v>Serbia &amp; Montenegro</v>
      </c>
      <c r="R44">
        <f t="shared" si="1"/>
        <v>1.25</v>
      </c>
      <c r="S44" t="str">
        <f t="shared" si="0"/>
        <v>TRUE</v>
      </c>
    </row>
    <row r="45" spans="1:19" hidden="1" x14ac:dyDescent="0.2">
      <c r="A45">
        <v>1998</v>
      </c>
      <c r="B45">
        <f>B44+1</f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>IF($H45&lt;$J45,$D45,$E45)</f>
        <v>Germany</v>
      </c>
      <c r="L45">
        <f>IF($H45&lt;$J45,$H45,$J45)</f>
        <v>1.1399999999999999</v>
      </c>
      <c r="M45" t="str">
        <f>IF($H45&gt;$J45,$D45,$E45)</f>
        <v>Iran</v>
      </c>
      <c r="N45">
        <f>IF($H45&gt;$J45,$H45,$J45)</f>
        <v>9.99</v>
      </c>
      <c r="O45" t="str">
        <f>IF(F45="","",IF(F45&gt;G45,"home",IF(G45&gt;F45,"away","draw")))</f>
        <v>home</v>
      </c>
      <c r="P45" t="str">
        <f>IF(O45="","",IF(O45="home",IF(H45&lt;J45,"favourite","outsider"),IF(O45="away",IF(J45&lt;H45,"favourite","outsider"),"draw")))</f>
        <v>favourite</v>
      </c>
      <c r="Q45" t="str">
        <f>IF(O45="","",IF(O45="home",D45,IF(O45="away",E45,"Draw")))</f>
        <v>Germany</v>
      </c>
      <c r="R45">
        <f t="shared" si="1"/>
        <v>1.1399999999999999</v>
      </c>
      <c r="S45" t="str">
        <f t="shared" si="0"/>
        <v>TRUE</v>
      </c>
    </row>
    <row r="46" spans="1:19" hidden="1" x14ac:dyDescent="0.2">
      <c r="A46">
        <v>1998</v>
      </c>
      <c r="B46">
        <f>B45+1</f>
        <v>45</v>
      </c>
      <c r="C46">
        <v>3</v>
      </c>
      <c r="D46" t="s">
        <v>110</v>
      </c>
      <c r="E46" t="s">
        <v>92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>IF($H46&lt;$J46,$D46,$E46)</f>
        <v>Romania</v>
      </c>
      <c r="L46">
        <f>IF($H46&lt;$J46,$H46,$J46)</f>
        <v>1.4</v>
      </c>
      <c r="M46" t="str">
        <f>IF($H46&gt;$J46,$D46,$E46)</f>
        <v>Tunisia</v>
      </c>
      <c r="N46">
        <f>IF($H46&gt;$J46,$H46,$J46)</f>
        <v>6</v>
      </c>
      <c r="O46" t="str">
        <f>IF(F46="","",IF(F46&gt;G46,"home",IF(G46&gt;F46,"away","draw")))</f>
        <v>draw</v>
      </c>
      <c r="P46" t="str">
        <f>IF(O46="","",IF(O46="home",IF(H46&lt;J46,"favourite","outsider"),IF(O46="away",IF(J46&lt;H46,"favourite","outsider"),"draw")))</f>
        <v>draw</v>
      </c>
      <c r="Q46" t="str">
        <f>IF(O46="","",IF(O46="home",D46,IF(O46="away",E46,"Draw")))</f>
        <v>Draw</v>
      </c>
      <c r="R46">
        <f t="shared" si="1"/>
        <v>4</v>
      </c>
      <c r="S46" t="str">
        <f t="shared" si="0"/>
        <v>FALSE</v>
      </c>
    </row>
    <row r="47" spans="1:19" hidden="1" x14ac:dyDescent="0.2">
      <c r="A47">
        <v>1998</v>
      </c>
      <c r="B47">
        <f>B46+1</f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>IF($H47&lt;$J47,$D47,$E47)</f>
        <v>England</v>
      </c>
      <c r="L47">
        <f>IF($H47&lt;$J47,$H47,$J47)</f>
        <v>1.45</v>
      </c>
      <c r="M47" t="str">
        <f>IF($H47&gt;$J47,$D47,$E47)</f>
        <v>Colombia</v>
      </c>
      <c r="N47">
        <f>IF($H47&gt;$J47,$H47,$J47)</f>
        <v>6</v>
      </c>
      <c r="O47" t="str">
        <f>IF(F47="","",IF(F47&gt;G47,"home",IF(G47&gt;F47,"away","draw")))</f>
        <v>away</v>
      </c>
      <c r="P47" t="str">
        <f>IF(O47="","",IF(O47="home",IF(H47&lt;J47,"favourite","outsider"),IF(O47="away",IF(J47&lt;H47,"favourite","outsider"),"draw")))</f>
        <v>favourite</v>
      </c>
      <c r="Q47" t="str">
        <f>IF(O47="","",IF(O47="home",D47,IF(O47="away",E47,"Draw")))</f>
        <v>England</v>
      </c>
      <c r="R47">
        <f t="shared" si="1"/>
        <v>1.45</v>
      </c>
      <c r="S47" t="str">
        <f t="shared" si="0"/>
        <v>TRUE</v>
      </c>
    </row>
    <row r="48" spans="1:19" hidden="1" x14ac:dyDescent="0.2">
      <c r="A48">
        <v>1998</v>
      </c>
      <c r="B48">
        <f>B47+1</f>
        <v>47</v>
      </c>
      <c r="C48">
        <v>3</v>
      </c>
      <c r="D48" t="s">
        <v>23</v>
      </c>
      <c r="E48" t="s">
        <v>111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>IF($H48&lt;$J48,$D48,$E48)</f>
        <v>Japan</v>
      </c>
      <c r="L48">
        <f>IF($H48&lt;$J48,$H48,$J48)</f>
        <v>1.95</v>
      </c>
      <c r="M48" t="str">
        <f>IF($H48&gt;$J48,$D48,$E48)</f>
        <v>Jamaica</v>
      </c>
      <c r="N48">
        <f>IF($H48&gt;$J48,$H48,$J48)</f>
        <v>3.6</v>
      </c>
      <c r="O48" t="str">
        <f>IF(F48="","",IF(F48&gt;G48,"home",IF(G48&gt;F48,"away","draw")))</f>
        <v>away</v>
      </c>
      <c r="P48" t="str">
        <f>IF(O48="","",IF(O48="home",IF(H48&lt;J48,"favourite","outsider"),IF(O48="away",IF(J48&lt;H48,"favourite","outsider"),"draw")))</f>
        <v>outsider</v>
      </c>
      <c r="Q48" t="str">
        <f>IF(O48="","",IF(O48="home",D48,IF(O48="away",E48,"Draw")))</f>
        <v>Jamaica</v>
      </c>
      <c r="R48">
        <f t="shared" si="1"/>
        <v>3.6</v>
      </c>
      <c r="S48" t="str">
        <f t="shared" si="0"/>
        <v>FALSE</v>
      </c>
    </row>
    <row r="49" spans="1:19" hidden="1" x14ac:dyDescent="0.2">
      <c r="A49">
        <v>1998</v>
      </c>
      <c r="B49">
        <f>B48+1</f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>IF($H49&lt;$J49,$D49,$E49)</f>
        <v>Argentina</v>
      </c>
      <c r="L49">
        <f>IF($H49&lt;$J49,$H49,$J49)</f>
        <v>1.95</v>
      </c>
      <c r="M49" t="str">
        <f>IF($H49&gt;$J49,$D49,$E49)</f>
        <v>Croatia</v>
      </c>
      <c r="N49">
        <f>IF($H49&gt;$J49,$H49,$J49)</f>
        <v>4.09</v>
      </c>
      <c r="O49" t="str">
        <f>IF(F49="","",IF(F49&gt;G49,"home",IF(G49&gt;F49,"away","draw")))</f>
        <v>home</v>
      </c>
      <c r="P49" t="str">
        <f>IF(O49="","",IF(O49="home",IF(H49&lt;J49,"favourite","outsider"),IF(O49="away",IF(J49&lt;H49,"favourite","outsider"),"draw")))</f>
        <v>favourite</v>
      </c>
      <c r="Q49" t="str">
        <f>IF(O49="","",IF(O49="home",D49,IF(O49="away",E49,"Draw")))</f>
        <v>Argentina</v>
      </c>
      <c r="R49">
        <f t="shared" si="1"/>
        <v>1.95</v>
      </c>
      <c r="S49" t="str">
        <f t="shared" si="0"/>
        <v>TRUE</v>
      </c>
    </row>
    <row r="50" spans="1:19" x14ac:dyDescent="0.2">
      <c r="A50">
        <v>1998</v>
      </c>
      <c r="B50">
        <v>49</v>
      </c>
      <c r="C50" t="s">
        <v>166</v>
      </c>
      <c r="D50" t="s">
        <v>21</v>
      </c>
      <c r="E50" t="s">
        <v>106</v>
      </c>
      <c r="F50">
        <v>1</v>
      </c>
      <c r="G50">
        <v>0</v>
      </c>
      <c r="H50" s="12">
        <v>1.75</v>
      </c>
      <c r="I50" s="12">
        <v>3</v>
      </c>
      <c r="J50" s="12">
        <v>4.7</v>
      </c>
      <c r="K50" t="str">
        <f>IF($H50&lt;$J50,$D50,$E50)</f>
        <v>Italy</v>
      </c>
      <c r="L50">
        <f>IF($H50&lt;$J50,$H50,$J50)</f>
        <v>1.75</v>
      </c>
      <c r="M50" t="str">
        <f>IF($H50&gt;$J50,$D50,$E50)</f>
        <v>Norway</v>
      </c>
      <c r="N50">
        <f>IF($H50&gt;$J50,$H50,$J50)</f>
        <v>4.7</v>
      </c>
      <c r="O50" t="str">
        <f>IF(F50="","",IF(F50&gt;G50,"home",IF(G50&gt;F50,"away","draw")))</f>
        <v>home</v>
      </c>
      <c r="P50" t="str">
        <f>IF(O50="","",IF(O50="home",IF(H50&lt;J50,"favourite","outsider"),IF(O50="away",IF(J50&lt;H50,"favourite","outsider"),"draw")))</f>
        <v>favourite</v>
      </c>
      <c r="Q50" t="str">
        <f>IF(O50="","",IF(O50="home",D50,IF(O50="away",E50,"Draw")))</f>
        <v>Italy</v>
      </c>
      <c r="R50">
        <f t="shared" si="1"/>
        <v>1.75</v>
      </c>
      <c r="S50" t="str">
        <f t="shared" si="0"/>
        <v>TRUE</v>
      </c>
    </row>
    <row r="51" spans="1:19" x14ac:dyDescent="0.2">
      <c r="A51">
        <v>1998</v>
      </c>
      <c r="B51">
        <v>50</v>
      </c>
      <c r="C51" t="s">
        <v>166</v>
      </c>
      <c r="D51" t="s">
        <v>8</v>
      </c>
      <c r="E51" t="s">
        <v>14</v>
      </c>
      <c r="F51">
        <v>4</v>
      </c>
      <c r="G51">
        <v>1</v>
      </c>
      <c r="H51" s="12">
        <v>1.28</v>
      </c>
      <c r="I51" s="12">
        <v>4.59</v>
      </c>
      <c r="J51" s="12">
        <v>9.5</v>
      </c>
      <c r="K51" t="str">
        <f>IF($H51&lt;$J51,$D51,$E51)</f>
        <v>Brazil</v>
      </c>
      <c r="L51">
        <f>IF($H51&lt;$J51,$H51,$J51)</f>
        <v>1.28</v>
      </c>
      <c r="M51" t="str">
        <f>IF($H51&gt;$J51,$D51,$E51)</f>
        <v>Chile</v>
      </c>
      <c r="N51">
        <f>IF($H51&gt;$J51,$H51,$J51)</f>
        <v>9.5</v>
      </c>
      <c r="O51" t="str">
        <f>IF(F51="","",IF(F51&gt;G51,"home",IF(G51&gt;F51,"away","draw")))</f>
        <v>home</v>
      </c>
      <c r="P51" t="str">
        <f>IF(O51="","",IF(O51="home",IF(H51&lt;J51,"favourite","outsider"),IF(O51="away",IF(J51&lt;H51,"favourite","outsider"),"draw")))</f>
        <v>favourite</v>
      </c>
      <c r="Q51" t="str">
        <f>IF(O51="","",IF(O51="home",D51,IF(O51="away",E51,"Draw")))</f>
        <v>Brazil</v>
      </c>
      <c r="R51">
        <f t="shared" si="1"/>
        <v>1.28</v>
      </c>
      <c r="S51" t="str">
        <f t="shared" si="0"/>
        <v>TRUE</v>
      </c>
    </row>
    <row r="52" spans="1:19" x14ac:dyDescent="0.2">
      <c r="A52">
        <v>1998</v>
      </c>
      <c r="B52">
        <v>51</v>
      </c>
      <c r="C52" t="s">
        <v>166</v>
      </c>
      <c r="D52" t="s">
        <v>33</v>
      </c>
      <c r="E52" t="s">
        <v>74</v>
      </c>
      <c r="F52">
        <v>1</v>
      </c>
      <c r="G52">
        <v>4</v>
      </c>
      <c r="H52" s="12">
        <v>2</v>
      </c>
      <c r="I52" s="12">
        <v>2.9</v>
      </c>
      <c r="J52" s="12">
        <v>3.7</v>
      </c>
      <c r="K52" t="str">
        <f>IF($H52&lt;$J52,$D52,$E52)</f>
        <v>Nigeria</v>
      </c>
      <c r="L52">
        <f>IF($H52&lt;$J52,$H52,$J52)</f>
        <v>2</v>
      </c>
      <c r="M52" t="str">
        <f>IF($H52&gt;$J52,$D52,$E52)</f>
        <v>Denmark</v>
      </c>
      <c r="N52">
        <f>IF($H52&gt;$J52,$H52,$J52)</f>
        <v>3.7</v>
      </c>
      <c r="O52" t="str">
        <f>IF(F52="","",IF(F52&gt;G52,"home",IF(G52&gt;F52,"away","draw")))</f>
        <v>away</v>
      </c>
      <c r="P52" t="str">
        <f>IF(O52="","",IF(O52="home",IF(H52&lt;J52,"favourite","outsider"),IF(O52="away",IF(J52&lt;H52,"favourite","outsider"),"draw")))</f>
        <v>outsider</v>
      </c>
      <c r="Q52" t="str">
        <f>IF(O52="","",IF(O52="home",D52,IF(O52="away",E52,"Draw")))</f>
        <v>Denmark</v>
      </c>
      <c r="R52">
        <f t="shared" si="1"/>
        <v>3.7</v>
      </c>
      <c r="S52" t="str">
        <f t="shared" si="0"/>
        <v>FALSE</v>
      </c>
    </row>
    <row r="53" spans="1:19" x14ac:dyDescent="0.2">
      <c r="A53">
        <v>1998</v>
      </c>
      <c r="B53">
        <v>52</v>
      </c>
      <c r="C53" t="s">
        <v>166</v>
      </c>
      <c r="D53" t="s">
        <v>26</v>
      </c>
      <c r="E53" t="s">
        <v>75</v>
      </c>
      <c r="F53">
        <v>0</v>
      </c>
      <c r="G53">
        <v>0</v>
      </c>
      <c r="H53" s="12">
        <v>1.27</v>
      </c>
      <c r="I53" s="12">
        <v>4.8</v>
      </c>
      <c r="J53" s="12">
        <v>9.5</v>
      </c>
      <c r="K53" t="str">
        <f>IF($H53&lt;$J53,$D53,$E53)</f>
        <v>France</v>
      </c>
      <c r="L53">
        <f>IF($H53&lt;$J53,$H53,$J53)</f>
        <v>1.27</v>
      </c>
      <c r="M53" t="str">
        <f>IF($H53&gt;$J53,$D53,$E53)</f>
        <v>Paraguay</v>
      </c>
      <c r="N53">
        <f>IF($H53&gt;$J53,$H53,$J53)</f>
        <v>9.5</v>
      </c>
      <c r="O53" t="str">
        <f>IF(F53="","",IF(F53&gt;G53,"home",IF(G53&gt;F53,"away","draw")))</f>
        <v>draw</v>
      </c>
      <c r="P53" t="str">
        <f>IF(O53="","",IF(O53="home",IF(H53&lt;J53,"favourite","outsider"),IF(O53="away",IF(J53&lt;H53,"favourite","outsider"),"draw")))</f>
        <v>draw</v>
      </c>
      <c r="Q53" t="str">
        <f>IF(O53="","",IF(O53="home",D53,IF(O53="away",E53,"Draw")))</f>
        <v>Draw</v>
      </c>
      <c r="R53">
        <f t="shared" si="1"/>
        <v>4.8</v>
      </c>
      <c r="S53" t="str">
        <f t="shared" si="0"/>
        <v>FALSE</v>
      </c>
    </row>
    <row r="54" spans="1:19" x14ac:dyDescent="0.2">
      <c r="A54">
        <v>1998</v>
      </c>
      <c r="B54">
        <v>53</v>
      </c>
      <c r="C54" t="s">
        <v>166</v>
      </c>
      <c r="D54" t="s">
        <v>13</v>
      </c>
      <c r="E54" t="s">
        <v>178</v>
      </c>
      <c r="F54">
        <v>2</v>
      </c>
      <c r="G54">
        <v>1</v>
      </c>
      <c r="H54" s="12">
        <v>1</v>
      </c>
      <c r="I54" s="12">
        <v>3</v>
      </c>
      <c r="J54" s="12">
        <v>2</v>
      </c>
      <c r="K54" t="str">
        <f>IF($H54&lt;$J54,$D54,$E54)</f>
        <v>Netherlands</v>
      </c>
      <c r="L54">
        <f>IF($H54&lt;$J54,$H54,$J54)</f>
        <v>1</v>
      </c>
      <c r="M54" t="str">
        <f>IF($H54&gt;$J54,$D54,$E54)</f>
        <v>Serbia and Montenegro</v>
      </c>
      <c r="N54">
        <f>IF($H54&gt;$J54,$H54,$J54)</f>
        <v>2</v>
      </c>
      <c r="O54" t="str">
        <f>IF(F54="","",IF(F54&gt;G54,"home",IF(G54&gt;F54,"away","draw")))</f>
        <v>home</v>
      </c>
      <c r="P54" t="str">
        <f>IF(O54="","",IF(O54="home",IF(H54&lt;J54,"favourite","outsider"),IF(O54="away",IF(J54&lt;H54,"favourite","outsider"),"draw")))</f>
        <v>favourite</v>
      </c>
      <c r="Q54" t="str">
        <f>IF(O54="","",IF(O54="home",D54,IF(O54="away",E54,"Draw")))</f>
        <v>Netherlands</v>
      </c>
      <c r="R54">
        <f t="shared" ref="R54:R57" si="2">IF(O54="","",IF(O54="home",H54,IF(O54="away",J54,I54)))</f>
        <v>1</v>
      </c>
      <c r="S54" t="str">
        <f t="shared" ref="S54:S57" si="3">IF(P54="","",IF(P54="favourite","TRUE","FALSE"))</f>
        <v>TRUE</v>
      </c>
    </row>
    <row r="55" spans="1:19" x14ac:dyDescent="0.2">
      <c r="A55">
        <v>1998</v>
      </c>
      <c r="B55">
        <v>54</v>
      </c>
      <c r="C55" t="s">
        <v>166</v>
      </c>
      <c r="D55" t="s">
        <v>30</v>
      </c>
      <c r="E55" t="s">
        <v>10</v>
      </c>
      <c r="F55">
        <v>2</v>
      </c>
      <c r="G55">
        <v>1</v>
      </c>
      <c r="H55" s="12">
        <v>1</v>
      </c>
      <c r="I55" s="12">
        <v>3</v>
      </c>
      <c r="J55" s="12">
        <v>2</v>
      </c>
      <c r="K55" t="str">
        <f>IF($H55&lt;$J55,$D55,$E55)</f>
        <v>Germany</v>
      </c>
      <c r="L55">
        <f>IF($H55&lt;$J55,$H55,$J55)</f>
        <v>1</v>
      </c>
      <c r="M55" t="str">
        <f>IF($H55&gt;$J55,$D55,$E55)</f>
        <v>Mexico</v>
      </c>
      <c r="N55">
        <f>IF($H55&gt;$J55,$H55,$J55)</f>
        <v>2</v>
      </c>
      <c r="O55" t="str">
        <f>IF(F55="","",IF(F55&gt;G55,"home",IF(G55&gt;F55,"away","draw")))</f>
        <v>home</v>
      </c>
      <c r="P55" t="str">
        <f>IF(O55="","",IF(O55="home",IF(H55&lt;J55,"favourite","outsider"),IF(O55="away",IF(J55&lt;H55,"favourite","outsider"),"draw")))</f>
        <v>favourite</v>
      </c>
      <c r="Q55" t="str">
        <f>IF(O55="","",IF(O55="home",D55,IF(O55="away",E55,"Draw")))</f>
        <v>Germany</v>
      </c>
      <c r="R55">
        <f t="shared" si="2"/>
        <v>1</v>
      </c>
      <c r="S55" t="str">
        <f t="shared" si="3"/>
        <v>TRUE</v>
      </c>
    </row>
    <row r="56" spans="1:19" x14ac:dyDescent="0.2">
      <c r="A56">
        <v>1998</v>
      </c>
      <c r="B56">
        <v>55</v>
      </c>
      <c r="C56" t="s">
        <v>166</v>
      </c>
      <c r="D56" t="s">
        <v>110</v>
      </c>
      <c r="E56" t="s">
        <v>9</v>
      </c>
      <c r="F56">
        <v>0</v>
      </c>
      <c r="G56">
        <v>1</v>
      </c>
      <c r="H56" s="12">
        <v>2</v>
      </c>
      <c r="I56" s="12">
        <v>3</v>
      </c>
      <c r="J56" s="12">
        <v>2</v>
      </c>
      <c r="K56" t="str">
        <f>IF($H56&lt;$J56,$D56,$E56)</f>
        <v>Croatia</v>
      </c>
      <c r="L56">
        <f>IF($H56&lt;$J56,$H56,$J56)</f>
        <v>2</v>
      </c>
      <c r="M56" t="str">
        <f>IF($H56&gt;$J56,$D56,$E56)</f>
        <v>Croatia</v>
      </c>
      <c r="N56">
        <f>IF($H56&gt;$J56,$H56,$J56)</f>
        <v>2</v>
      </c>
      <c r="O56" t="str">
        <f>IF(F56="","",IF(F56&gt;G56,"home",IF(G56&gt;F56,"away","draw")))</f>
        <v>away</v>
      </c>
      <c r="P56" t="str">
        <f>IF(O56="","",IF(O56="home",IF(H56&lt;J56,"favourite","outsider"),IF(O56="away",IF(J56&lt;H56,"favourite","outsider"),"draw")))</f>
        <v>outsider</v>
      </c>
      <c r="Q56" t="str">
        <f>IF(O56="","",IF(O56="home",D56,IF(O56="away",E56,"Draw")))</f>
        <v>Croatia</v>
      </c>
      <c r="R56">
        <f t="shared" si="2"/>
        <v>2</v>
      </c>
      <c r="S56" t="str">
        <f t="shared" si="3"/>
        <v>FALSE</v>
      </c>
    </row>
    <row r="57" spans="1:19" x14ac:dyDescent="0.2">
      <c r="A57">
        <v>1998</v>
      </c>
      <c r="B57">
        <v>56</v>
      </c>
      <c r="C57" t="s">
        <v>166</v>
      </c>
      <c r="D57" t="s">
        <v>28</v>
      </c>
      <c r="E57" t="s">
        <v>20</v>
      </c>
      <c r="F57">
        <v>2</v>
      </c>
      <c r="G57">
        <v>2</v>
      </c>
      <c r="H57" s="12">
        <v>1</v>
      </c>
      <c r="I57" s="12">
        <v>3</v>
      </c>
      <c r="J57" s="12">
        <v>2</v>
      </c>
      <c r="K57" t="str">
        <f>IF($H57&lt;$J57,$D57,$E57)</f>
        <v>Argentina</v>
      </c>
      <c r="L57">
        <f>IF($H57&lt;$J57,$H57,$J57)</f>
        <v>1</v>
      </c>
      <c r="M57" t="str">
        <f>IF($H57&gt;$J57,$D57,$E57)</f>
        <v>England</v>
      </c>
      <c r="N57">
        <f>IF($H57&gt;$J57,$H57,$J57)</f>
        <v>2</v>
      </c>
      <c r="O57" t="str">
        <f>IF(F57="","",IF(F57&gt;G57,"home",IF(G57&gt;F57,"away","draw")))</f>
        <v>draw</v>
      </c>
      <c r="P57" t="str">
        <f>IF(O57="","",IF(O57="home",IF(H57&lt;J57,"favourite","outsider"),IF(O57="away",IF(J57&lt;H57,"favourite","outsider"),"draw")))</f>
        <v>draw</v>
      </c>
      <c r="Q57" t="str">
        <f>IF(O57="","",IF(O57="home",D57,IF(O57="away",E57,"Draw")))</f>
        <v>Draw</v>
      </c>
      <c r="R57">
        <f t="shared" si="2"/>
        <v>3</v>
      </c>
      <c r="S57" t="str">
        <f t="shared" si="3"/>
        <v>FALSE</v>
      </c>
    </row>
    <row r="58" spans="1:19" hidden="1" x14ac:dyDescent="0.2">
      <c r="A58">
        <v>1998</v>
      </c>
      <c r="B58">
        <v>57</v>
      </c>
      <c r="C58" t="s">
        <v>163</v>
      </c>
      <c r="D58" t="s">
        <v>21</v>
      </c>
      <c r="E58" t="s">
        <v>26</v>
      </c>
      <c r="F58">
        <v>0</v>
      </c>
      <c r="G58">
        <v>0</v>
      </c>
      <c r="H58" s="12">
        <v>3</v>
      </c>
      <c r="I58" s="12">
        <v>2.9</v>
      </c>
      <c r="J58" s="12">
        <v>2.54</v>
      </c>
      <c r="K58" t="str">
        <f>IF($H58&lt;$J58,$D58,$E58)</f>
        <v>France</v>
      </c>
      <c r="L58">
        <f>IF($H58&lt;$J58,$H58,$J58)</f>
        <v>2.54</v>
      </c>
      <c r="M58" t="str">
        <f>IF($H58&gt;$J58,$D58,$E58)</f>
        <v>Italy</v>
      </c>
      <c r="N58">
        <f>IF($H58&gt;$J58,$H58,$J58)</f>
        <v>3</v>
      </c>
      <c r="O58" t="str">
        <f>IF(F58="","",IF(F58&gt;G58,"home",IF(G58&gt;F58,"away","draw")))</f>
        <v>draw</v>
      </c>
      <c r="P58" t="str">
        <f>IF(O58="","",IF(O58="home",IF(H58&lt;J58,"favourite","outsider"),IF(O58="away",IF(J58&lt;H58,"favourite","outsider"),"draw")))</f>
        <v>draw</v>
      </c>
      <c r="Q58" t="str">
        <f>IF(O58="","",IF(O58="home",D58,IF(O58="away",E58,"Draw")))</f>
        <v>Draw</v>
      </c>
      <c r="R58">
        <f t="shared" si="1"/>
        <v>2.9</v>
      </c>
      <c r="S58" t="str">
        <f t="shared" si="0"/>
        <v>FALSE</v>
      </c>
    </row>
    <row r="59" spans="1:19" hidden="1" x14ac:dyDescent="0.2">
      <c r="A59">
        <v>1998</v>
      </c>
      <c r="B59">
        <v>58</v>
      </c>
      <c r="C59" t="s">
        <v>163</v>
      </c>
      <c r="D59" t="s">
        <v>8</v>
      </c>
      <c r="E59" t="s">
        <v>74</v>
      </c>
      <c r="F59">
        <v>3</v>
      </c>
      <c r="G59">
        <v>2</v>
      </c>
      <c r="H59" s="12">
        <v>1.33</v>
      </c>
      <c r="I59" s="12">
        <v>4.09</v>
      </c>
      <c r="J59" s="12">
        <v>9</v>
      </c>
      <c r="K59" t="str">
        <f>IF($H59&lt;$J59,$D59,$E59)</f>
        <v>Brazil</v>
      </c>
      <c r="L59">
        <f>IF($H59&lt;$J59,$H59,$J59)</f>
        <v>1.33</v>
      </c>
      <c r="M59" t="str">
        <f>IF($H59&gt;$J59,$D59,$E59)</f>
        <v>Denmark</v>
      </c>
      <c r="N59">
        <f>IF($H59&gt;$J59,$H59,$J59)</f>
        <v>9</v>
      </c>
      <c r="O59" t="str">
        <f>IF(F59="","",IF(F59&gt;G59,"home",IF(G59&gt;F59,"away","draw")))</f>
        <v>home</v>
      </c>
      <c r="P59" t="str">
        <f>IF(O59="","",IF(O59="home",IF(H59&lt;J59,"favourite","outsider"),IF(O59="away",IF(J59&lt;H59,"favourite","outsider"),"draw")))</f>
        <v>favourite</v>
      </c>
      <c r="Q59" t="str">
        <f>IF(O59="","",IF(O59="home",D59,IF(O59="away",E59,"Draw")))</f>
        <v>Brazil</v>
      </c>
      <c r="R59">
        <f t="shared" si="1"/>
        <v>1.33</v>
      </c>
      <c r="S59" t="str">
        <f t="shared" si="0"/>
        <v>TRUE</v>
      </c>
    </row>
    <row r="60" spans="1:19" hidden="1" x14ac:dyDescent="0.2">
      <c r="A60">
        <v>1998</v>
      </c>
      <c r="B60">
        <v>59</v>
      </c>
      <c r="C60" t="s">
        <v>163</v>
      </c>
      <c r="D60" t="s">
        <v>13</v>
      </c>
      <c r="E60" t="s">
        <v>28</v>
      </c>
      <c r="F60">
        <v>2</v>
      </c>
      <c r="G60">
        <v>1</v>
      </c>
      <c r="H60" s="12">
        <v>2.5</v>
      </c>
      <c r="I60" s="12">
        <v>2.7</v>
      </c>
      <c r="J60" s="12">
        <v>2.9</v>
      </c>
      <c r="K60" t="str">
        <f>IF($H60&lt;$J60,$D60,$E60)</f>
        <v>Netherlands</v>
      </c>
      <c r="L60">
        <f>IF($H60&lt;$J60,$H60,$J60)</f>
        <v>2.5</v>
      </c>
      <c r="M60" t="str">
        <f>IF($H60&gt;$J60,$D60,$E60)</f>
        <v>Argentina</v>
      </c>
      <c r="N60">
        <f>IF($H60&gt;$J60,$H60,$J60)</f>
        <v>2.9</v>
      </c>
      <c r="O60" t="str">
        <f>IF(F60="","",IF(F60&gt;G60,"home",IF(G60&gt;F60,"away","draw")))</f>
        <v>home</v>
      </c>
      <c r="P60" t="str">
        <f>IF(O60="","",IF(O60="home",IF(H60&lt;J60,"favourite","outsider"),IF(O60="away",IF(J60&lt;H60,"favourite","outsider"),"draw")))</f>
        <v>favourite</v>
      </c>
      <c r="Q60" t="str">
        <f>IF(O60="","",IF(O60="home",D60,IF(O60="away",E60,"Draw")))</f>
        <v>Netherlands</v>
      </c>
      <c r="R60">
        <f t="shared" si="1"/>
        <v>2.5</v>
      </c>
      <c r="S60" t="str">
        <f t="shared" si="0"/>
        <v>TRUE</v>
      </c>
    </row>
    <row r="61" spans="1:19" hidden="1" x14ac:dyDescent="0.2">
      <c r="A61">
        <v>1998</v>
      </c>
      <c r="B61">
        <v>60</v>
      </c>
      <c r="C61" t="s">
        <v>163</v>
      </c>
      <c r="D61" t="s">
        <v>30</v>
      </c>
      <c r="E61" t="s">
        <v>9</v>
      </c>
      <c r="F61">
        <v>0</v>
      </c>
      <c r="G61">
        <v>3</v>
      </c>
      <c r="H61" s="12">
        <v>1.8</v>
      </c>
      <c r="I61" s="12">
        <v>3</v>
      </c>
      <c r="J61" s="12">
        <v>4.3</v>
      </c>
      <c r="K61" t="str">
        <f>IF($H61&lt;$J61,$D61,$E61)</f>
        <v>Germany</v>
      </c>
      <c r="L61">
        <f>IF($H61&lt;$J61,$H61,$J61)</f>
        <v>1.8</v>
      </c>
      <c r="M61" t="str">
        <f>IF($H61&gt;$J61,$D61,$E61)</f>
        <v>Croatia</v>
      </c>
      <c r="N61">
        <f>IF($H61&gt;$J61,$H61,$J61)</f>
        <v>4.3</v>
      </c>
      <c r="O61" t="str">
        <f>IF(F61="","",IF(F61&gt;G61,"home",IF(G61&gt;F61,"away","draw")))</f>
        <v>away</v>
      </c>
      <c r="P61" t="str">
        <f>IF(O61="","",IF(O61="home",IF(H61&lt;J61,"favourite","outsider"),IF(O61="away",IF(J61&lt;H61,"favourite","outsider"),"draw")))</f>
        <v>outsider</v>
      </c>
      <c r="Q61" t="str">
        <f>IF(O61="","",IF(O61="home",D61,IF(O61="away",E61,"Draw")))</f>
        <v>Croatia</v>
      </c>
      <c r="R61">
        <f t="shared" si="1"/>
        <v>4.3</v>
      </c>
      <c r="S61" t="str">
        <f t="shared" si="0"/>
        <v>FALSE</v>
      </c>
    </row>
    <row r="62" spans="1:19" hidden="1" x14ac:dyDescent="0.2">
      <c r="A62">
        <v>1998</v>
      </c>
      <c r="B62">
        <v>61</v>
      </c>
      <c r="C62" t="s">
        <v>161</v>
      </c>
      <c r="D62" t="s">
        <v>8</v>
      </c>
      <c r="E62" t="s">
        <v>13</v>
      </c>
      <c r="F62">
        <v>1</v>
      </c>
      <c r="G62">
        <v>1</v>
      </c>
      <c r="H62" s="12">
        <v>2.1</v>
      </c>
      <c r="I62" s="12">
        <v>2.85</v>
      </c>
      <c r="J62" s="12">
        <v>3.5</v>
      </c>
      <c r="K62" t="str">
        <f>IF($H62&lt;$J62,$D62,$E62)</f>
        <v>Brazil</v>
      </c>
      <c r="L62">
        <f>IF($H62&lt;$J62,$H62,$J62)</f>
        <v>2.1</v>
      </c>
      <c r="M62" t="str">
        <f>IF($H62&gt;$J62,$D62,$E62)</f>
        <v>Netherlands</v>
      </c>
      <c r="N62">
        <f>IF($H62&gt;$J62,$H62,$J62)</f>
        <v>3.5</v>
      </c>
      <c r="O62" t="str">
        <f>IF(F62="","",IF(F62&gt;G62,"home",IF(G62&gt;F62,"away","draw")))</f>
        <v>draw</v>
      </c>
      <c r="P62" t="str">
        <f>IF(O62="","",IF(O62="home",IF(H62&lt;J62,"favourite","outsider"),IF(O62="away",IF(J62&lt;H62,"favourite","outsider"),"draw")))</f>
        <v>draw</v>
      </c>
      <c r="Q62" t="str">
        <f>IF(O62="","",IF(O62="home",D62,IF(O62="away",E62,"Draw")))</f>
        <v>Draw</v>
      </c>
      <c r="R62">
        <f t="shared" si="1"/>
        <v>2.85</v>
      </c>
      <c r="S62" t="str">
        <f t="shared" si="0"/>
        <v>FALSE</v>
      </c>
    </row>
    <row r="63" spans="1:19" hidden="1" x14ac:dyDescent="0.2">
      <c r="A63">
        <v>1998</v>
      </c>
      <c r="B63">
        <v>62</v>
      </c>
      <c r="C63" t="s">
        <v>161</v>
      </c>
      <c r="D63" t="s">
        <v>26</v>
      </c>
      <c r="E63" t="s">
        <v>9</v>
      </c>
      <c r="F63">
        <v>2</v>
      </c>
      <c r="G63">
        <v>1</v>
      </c>
      <c r="H63" s="12">
        <v>1.85</v>
      </c>
      <c r="I63" s="12">
        <v>3</v>
      </c>
      <c r="J63" s="12">
        <v>4.3</v>
      </c>
      <c r="K63" t="str">
        <f>IF($H63&lt;$J63,$D63,$E63)</f>
        <v>France</v>
      </c>
      <c r="L63">
        <f>IF($H63&lt;$J63,$H63,$J63)</f>
        <v>1.85</v>
      </c>
      <c r="M63" t="str">
        <f>IF($H63&gt;$J63,$D63,$E63)</f>
        <v>Croatia</v>
      </c>
      <c r="N63">
        <f>IF($H63&gt;$J63,$H63,$J63)</f>
        <v>4.3</v>
      </c>
      <c r="O63" t="str">
        <f>IF(F63="","",IF(F63&gt;G63,"home",IF(G63&gt;F63,"away","draw")))</f>
        <v>home</v>
      </c>
      <c r="P63" t="str">
        <f>IF(O63="","",IF(O63="home",IF(H63&lt;J63,"favourite","outsider"),IF(O63="away",IF(J63&lt;H63,"favourite","outsider"),"draw")))</f>
        <v>favourite</v>
      </c>
      <c r="Q63" t="str">
        <f>IF(O63="","",IF(O63="home",D63,IF(O63="away",E63,"Draw")))</f>
        <v>France</v>
      </c>
      <c r="R63">
        <f t="shared" si="1"/>
        <v>1.85</v>
      </c>
      <c r="S63" t="str">
        <f t="shared" si="0"/>
        <v>TRUE</v>
      </c>
    </row>
    <row r="64" spans="1:19" hidden="1" x14ac:dyDescent="0.2">
      <c r="A64">
        <v>1998</v>
      </c>
      <c r="B64">
        <v>63</v>
      </c>
      <c r="C64" t="s">
        <v>159</v>
      </c>
      <c r="D64" t="s">
        <v>13</v>
      </c>
      <c r="E64" t="s">
        <v>9</v>
      </c>
      <c r="F64">
        <v>1</v>
      </c>
      <c r="G64">
        <v>2</v>
      </c>
      <c r="H64" s="12">
        <v>1.9</v>
      </c>
      <c r="I64" s="12">
        <v>3.3</v>
      </c>
      <c r="J64" s="12">
        <v>3.5</v>
      </c>
      <c r="K64" t="str">
        <f>IF($H64&lt;$J64,$D64,$E64)</f>
        <v>Netherlands</v>
      </c>
      <c r="L64">
        <f>IF($H64&lt;$J64,$H64,$J64)</f>
        <v>1.9</v>
      </c>
      <c r="M64" t="str">
        <f>IF($H64&gt;$J64,$D64,$E64)</f>
        <v>Croatia</v>
      </c>
      <c r="N64">
        <f>IF($H64&gt;$J64,$H64,$J64)</f>
        <v>3.5</v>
      </c>
      <c r="O64" t="str">
        <f>IF(F64="","",IF(F64&gt;G64,"home",IF(G64&gt;F64,"away","draw")))</f>
        <v>away</v>
      </c>
      <c r="P64" t="str">
        <f>IF(O64="","",IF(O64="home",IF(H64&lt;J64,"favourite","outsider"),IF(O64="away",IF(J64&lt;H64,"favourite","outsider"),"draw")))</f>
        <v>outsider</v>
      </c>
      <c r="Q64" t="str">
        <f>IF(O64="","",IF(O64="home",D64,IF(O64="away",E64,"Draw")))</f>
        <v>Croatia</v>
      </c>
      <c r="R64">
        <f t="shared" si="1"/>
        <v>3.5</v>
      </c>
      <c r="S64" t="str">
        <f t="shared" si="0"/>
        <v>FALSE</v>
      </c>
    </row>
    <row r="65" spans="1:19" hidden="1" x14ac:dyDescent="0.2">
      <c r="A65">
        <v>1998</v>
      </c>
      <c r="B65">
        <v>64</v>
      </c>
      <c r="C65" t="s">
        <v>157</v>
      </c>
      <c r="D65" t="s">
        <v>8</v>
      </c>
      <c r="E65" t="s">
        <v>26</v>
      </c>
      <c r="F65">
        <v>0</v>
      </c>
      <c r="G65">
        <v>3</v>
      </c>
      <c r="H65" s="12">
        <v>2.35</v>
      </c>
      <c r="I65" s="12">
        <v>2.7</v>
      </c>
      <c r="J65" s="12">
        <v>3.2</v>
      </c>
      <c r="K65" t="str">
        <f>IF($H65&lt;$J65,$D65,$E65)</f>
        <v>Brazil</v>
      </c>
      <c r="L65">
        <f>IF($H65&lt;$J65,$H65,$J65)</f>
        <v>2.35</v>
      </c>
      <c r="M65" t="str">
        <f>IF($H65&gt;$J65,$D65,$E65)</f>
        <v>France</v>
      </c>
      <c r="N65">
        <f>IF($H65&gt;$J65,$H65,$J65)</f>
        <v>3.2</v>
      </c>
      <c r="O65" t="str">
        <f>IF(F65="","",IF(F65&gt;G65,"home",IF(G65&gt;F65,"away","draw")))</f>
        <v>away</v>
      </c>
      <c r="P65" t="str">
        <f>IF(O65="","",IF(O65="home",IF(H65&lt;J65,"favourite","outsider"),IF(O65="away",IF(J65&lt;H65,"favourite","outsider"),"draw")))</f>
        <v>outsider</v>
      </c>
      <c r="Q65" t="str">
        <f>IF(O65="","",IF(O65="home",D65,IF(O65="away",E65,"Draw")))</f>
        <v>France</v>
      </c>
      <c r="R65">
        <f t="shared" si="1"/>
        <v>3.2</v>
      </c>
      <c r="S65" t="str">
        <f t="shared" si="0"/>
        <v>FALSE</v>
      </c>
    </row>
    <row r="66" spans="1:19" hidden="1" x14ac:dyDescent="0.2">
      <c r="A66">
        <v>2002</v>
      </c>
      <c r="B66">
        <v>1</v>
      </c>
      <c r="C66">
        <v>1</v>
      </c>
      <c r="D66" t="s">
        <v>26</v>
      </c>
      <c r="E66" t="s">
        <v>94</v>
      </c>
      <c r="F66" s="33">
        <v>0</v>
      </c>
      <c r="G66" s="33">
        <v>1</v>
      </c>
      <c r="H66">
        <v>1.32</v>
      </c>
      <c r="I66">
        <v>4.38</v>
      </c>
      <c r="J66">
        <v>8.9700000000000006</v>
      </c>
      <c r="K66" t="str">
        <f>IF($H66&lt;$J66,$D66,$E66)</f>
        <v>France</v>
      </c>
      <c r="L66">
        <f>IF($H66&lt;$J66,$H66,$J66)</f>
        <v>1.32</v>
      </c>
      <c r="M66" t="str">
        <f>IF($H66&gt;$J66,$D66,$E66)</f>
        <v>Senegal</v>
      </c>
      <c r="N66">
        <f>IF($H66&gt;$J66,$H66,$J66)</f>
        <v>8.9700000000000006</v>
      </c>
      <c r="O66" t="str">
        <f>IF(F66="","",IF(F66&gt;G66,"home",IF(G66&gt;F66,"away","draw")))</f>
        <v>away</v>
      </c>
      <c r="P66" t="str">
        <f>IF(O66="","",IF(O66="home",IF(H66&lt;J66,"favourite","outsider"),IF(O66="away",IF(J66&lt;H66,"favourite","outsider"),"draw")))</f>
        <v>outsider</v>
      </c>
      <c r="Q66" t="str">
        <f>IF(O66="","",IF(O66="home",D66,IF(O66="away",E66,"Draw")))</f>
        <v>Senegal</v>
      </c>
      <c r="R66">
        <f t="shared" si="1"/>
        <v>8.9700000000000006</v>
      </c>
      <c r="S66" t="str">
        <f t="shared" ref="S66:S130" si="4">IF(P66="","",IF(P66="favourite","TRUE","FALSE"))</f>
        <v>FALSE</v>
      </c>
    </row>
    <row r="67" spans="1:19" hidden="1" x14ac:dyDescent="0.2">
      <c r="A67">
        <v>2002</v>
      </c>
      <c r="B67">
        <f>B66+1</f>
        <v>2</v>
      </c>
      <c r="C67">
        <v>1</v>
      </c>
      <c r="D67" t="s">
        <v>18</v>
      </c>
      <c r="E67" t="s">
        <v>74</v>
      </c>
      <c r="F67" s="33">
        <v>1</v>
      </c>
      <c r="G67" s="33">
        <v>2</v>
      </c>
      <c r="H67">
        <v>2.63</v>
      </c>
      <c r="I67">
        <v>2.73</v>
      </c>
      <c r="J67">
        <v>3.03</v>
      </c>
      <c r="K67" t="str">
        <f>IF($H67&lt;$J67,$D67,$E67)</f>
        <v>Uruguay</v>
      </c>
      <c r="L67">
        <f>IF($H67&lt;$J67,$H67,$J67)</f>
        <v>2.63</v>
      </c>
      <c r="M67" t="str">
        <f>IF($H67&gt;$J67,$D67,$E67)</f>
        <v>Denmark</v>
      </c>
      <c r="N67">
        <f>IF($H67&gt;$J67,$H67,$J67)</f>
        <v>3.03</v>
      </c>
      <c r="O67" t="str">
        <f>IF(F67="","",IF(F67&gt;G67,"home",IF(G67&gt;F67,"away","draw")))</f>
        <v>away</v>
      </c>
      <c r="P67" t="str">
        <f>IF(O67="","",IF(O67="home",IF(H67&lt;J67,"favourite","outsider"),IF(O67="away",IF(J67&lt;H67,"favourite","outsider"),"draw")))</f>
        <v>outsider</v>
      </c>
      <c r="Q67" t="str">
        <f>IF(O67="","",IF(O67="home",D67,IF(O67="away",E67,"Draw")))</f>
        <v>Denmark</v>
      </c>
      <c r="R67">
        <f t="shared" ref="R67:R130" si="5">IF(O67="","",IF(O67="home",H67,IF(O67="away",J67,I67)))</f>
        <v>3.03</v>
      </c>
      <c r="S67" t="str">
        <f t="shared" si="4"/>
        <v>FALSE</v>
      </c>
    </row>
    <row r="68" spans="1:19" hidden="1" x14ac:dyDescent="0.2">
      <c r="A68">
        <v>2002</v>
      </c>
      <c r="B68">
        <f>B67+1</f>
        <v>3</v>
      </c>
      <c r="C68">
        <v>1</v>
      </c>
      <c r="D68" t="s">
        <v>112</v>
      </c>
      <c r="E68" t="s">
        <v>11</v>
      </c>
      <c r="F68" s="33">
        <v>1</v>
      </c>
      <c r="G68" s="33">
        <v>1</v>
      </c>
      <c r="H68">
        <v>3.33</v>
      </c>
      <c r="I68">
        <v>2.95</v>
      </c>
      <c r="J68">
        <v>2.2999999999999998</v>
      </c>
      <c r="K68" t="str">
        <f>IF($H68&lt;$J68,$D68,$E68)</f>
        <v>Cameroon</v>
      </c>
      <c r="L68">
        <f>IF($H68&lt;$J68,$H68,$J68)</f>
        <v>2.2999999999999998</v>
      </c>
      <c r="M68" t="str">
        <f>IF($H68&gt;$J68,$D68,$E68)</f>
        <v>Ireland</v>
      </c>
      <c r="N68">
        <f>IF($H68&gt;$J68,$H68,$J68)</f>
        <v>3.33</v>
      </c>
      <c r="O68" t="str">
        <f>IF(F68="","",IF(F68&gt;G68,"home",IF(G68&gt;F68,"away","draw")))</f>
        <v>draw</v>
      </c>
      <c r="P68" t="str">
        <f>IF(O68="","",IF(O68="home",IF(H68&lt;J68,"favourite","outsider"),IF(O68="away",IF(J68&lt;H68,"favourite","outsider"),"draw")))</f>
        <v>draw</v>
      </c>
      <c r="Q68" t="str">
        <f>IF(O68="","",IF(O68="home",D68,IF(O68="away",E68,"Draw")))</f>
        <v>Draw</v>
      </c>
      <c r="R68">
        <f t="shared" si="5"/>
        <v>2.95</v>
      </c>
      <c r="S68" t="str">
        <f t="shared" si="4"/>
        <v>FALSE</v>
      </c>
    </row>
    <row r="69" spans="1:19" hidden="1" x14ac:dyDescent="0.2">
      <c r="A69">
        <v>2002</v>
      </c>
      <c r="B69">
        <f>B68+1</f>
        <v>4</v>
      </c>
      <c r="C69">
        <v>1</v>
      </c>
      <c r="D69" t="s">
        <v>30</v>
      </c>
      <c r="E69" t="s">
        <v>85</v>
      </c>
      <c r="F69" s="33">
        <v>8</v>
      </c>
      <c r="G69" s="33">
        <v>0</v>
      </c>
      <c r="H69">
        <v>1.29</v>
      </c>
      <c r="I69">
        <v>4.82</v>
      </c>
      <c r="J69">
        <v>9.0500000000000007</v>
      </c>
      <c r="K69" t="str">
        <f>IF($H69&lt;$J69,$D69,$E69)</f>
        <v>Germany</v>
      </c>
      <c r="L69">
        <f>IF($H69&lt;$J69,$H69,$J69)</f>
        <v>1.29</v>
      </c>
      <c r="M69" t="str">
        <f>IF($H69&gt;$J69,$D69,$E69)</f>
        <v>Saudi Arabia</v>
      </c>
      <c r="N69">
        <f>IF($H69&gt;$J69,$H69,$J69)</f>
        <v>9.0500000000000007</v>
      </c>
      <c r="O69" t="str">
        <f>IF(F69="","",IF(F69&gt;G69,"home",IF(G69&gt;F69,"away","draw")))</f>
        <v>home</v>
      </c>
      <c r="P69" t="str">
        <f>IF(O69="","",IF(O69="home",IF(H69&lt;J69,"favourite","outsider"),IF(O69="away",IF(J69&lt;H69,"favourite","outsider"),"draw")))</f>
        <v>favourite</v>
      </c>
      <c r="Q69" t="str">
        <f>IF(O69="","",IF(O69="home",D69,IF(O69="away",E69,"Draw")))</f>
        <v>Germany</v>
      </c>
      <c r="R69">
        <f t="shared" si="5"/>
        <v>1.29</v>
      </c>
      <c r="S69" t="str">
        <f t="shared" si="4"/>
        <v>TRUE</v>
      </c>
    </row>
    <row r="70" spans="1:19" hidden="1" x14ac:dyDescent="0.2">
      <c r="A70">
        <v>2002</v>
      </c>
      <c r="B70">
        <f>B69+1</f>
        <v>5</v>
      </c>
      <c r="C70">
        <v>1</v>
      </c>
      <c r="D70" t="s">
        <v>12</v>
      </c>
      <c r="E70" t="s">
        <v>72</v>
      </c>
      <c r="F70" s="33">
        <v>3</v>
      </c>
      <c r="G70" s="33">
        <v>1</v>
      </c>
      <c r="H70">
        <v>1.44</v>
      </c>
      <c r="I70">
        <v>4.0599999999999996</v>
      </c>
      <c r="J70">
        <v>7.76</v>
      </c>
      <c r="K70" t="str">
        <f>IF($H70&lt;$J70,$D70,$E70)</f>
        <v>Spain</v>
      </c>
      <c r="L70">
        <f>IF($H70&lt;$J70,$H70,$J70)</f>
        <v>1.44</v>
      </c>
      <c r="M70" t="str">
        <f>IF($H70&gt;$J70,$D70,$E70)</f>
        <v>Slovenia</v>
      </c>
      <c r="N70">
        <f>IF($H70&gt;$J70,$H70,$J70)</f>
        <v>7.76</v>
      </c>
      <c r="O70" t="str">
        <f>IF(F70="","",IF(F70&gt;G70,"home",IF(G70&gt;F70,"away","draw")))</f>
        <v>home</v>
      </c>
      <c r="P70" t="str">
        <f>IF(O70="","",IF(O70="home",IF(H70&lt;J70,"favourite","outsider"),IF(O70="away",IF(J70&lt;H70,"favourite","outsider"),"draw")))</f>
        <v>favourite</v>
      </c>
      <c r="Q70" t="str">
        <f>IF(O70="","",IF(O70="home",D70,IF(O70="away",E70,"Draw")))</f>
        <v>Spain</v>
      </c>
      <c r="R70">
        <f t="shared" si="5"/>
        <v>1.44</v>
      </c>
      <c r="S70" t="str">
        <f t="shared" si="4"/>
        <v>TRUE</v>
      </c>
    </row>
    <row r="71" spans="1:19" hidden="1" x14ac:dyDescent="0.2">
      <c r="A71">
        <v>2002</v>
      </c>
      <c r="B71">
        <f>B70+1</f>
        <v>6</v>
      </c>
      <c r="C71">
        <v>1</v>
      </c>
      <c r="D71" t="s">
        <v>75</v>
      </c>
      <c r="E71" t="s">
        <v>71</v>
      </c>
      <c r="F71" s="33">
        <v>2</v>
      </c>
      <c r="G71" s="33">
        <v>2</v>
      </c>
      <c r="H71">
        <v>2.0099999999999998</v>
      </c>
      <c r="I71">
        <v>3.18</v>
      </c>
      <c r="J71">
        <v>4.08</v>
      </c>
      <c r="K71" t="str">
        <f>IF($H71&lt;$J71,$D71,$E71)</f>
        <v>Paraguay</v>
      </c>
      <c r="L71">
        <f>IF($H71&lt;$J71,$H71,$J71)</f>
        <v>2.0099999999999998</v>
      </c>
      <c r="M71" t="str">
        <f>IF($H71&gt;$J71,$D71,$E71)</f>
        <v>South Africa</v>
      </c>
      <c r="N71">
        <f>IF($H71&gt;$J71,$H71,$J71)</f>
        <v>4.08</v>
      </c>
      <c r="O71" t="str">
        <f>IF(F71="","",IF(F71&gt;G71,"home",IF(G71&gt;F71,"away","draw")))</f>
        <v>draw</v>
      </c>
      <c r="P71" t="str">
        <f>IF(O71="","",IF(O71="home",IF(H71&lt;J71,"favourite","outsider"),IF(O71="away",IF(J71&lt;H71,"favourite","outsider"),"draw")))</f>
        <v>draw</v>
      </c>
      <c r="Q71" t="str">
        <f>IF(O71="","",IF(O71="home",D71,IF(O71="away",E71,"Draw")))</f>
        <v>Draw</v>
      </c>
      <c r="R71">
        <f t="shared" si="5"/>
        <v>3.18</v>
      </c>
      <c r="S71" t="str">
        <f t="shared" si="4"/>
        <v>FALSE</v>
      </c>
    </row>
    <row r="72" spans="1:19" hidden="1" x14ac:dyDescent="0.2">
      <c r="A72">
        <v>2002</v>
      </c>
      <c r="B72">
        <f>B71+1</f>
        <v>7</v>
      </c>
      <c r="C72">
        <v>1</v>
      </c>
      <c r="D72" t="s">
        <v>20</v>
      </c>
      <c r="E72" t="s">
        <v>90</v>
      </c>
      <c r="F72" s="33">
        <v>1</v>
      </c>
      <c r="G72" s="33">
        <v>1</v>
      </c>
      <c r="H72">
        <v>1.93</v>
      </c>
      <c r="I72">
        <v>3.17</v>
      </c>
      <c r="J72">
        <v>4.29</v>
      </c>
      <c r="K72" t="str">
        <f>IF($H72&lt;$J72,$D72,$E72)</f>
        <v>England</v>
      </c>
      <c r="L72">
        <f>IF($H72&lt;$J72,$H72,$J72)</f>
        <v>1.93</v>
      </c>
      <c r="M72" t="str">
        <f>IF($H72&gt;$J72,$D72,$E72)</f>
        <v>Sweden</v>
      </c>
      <c r="N72">
        <f>IF($H72&gt;$J72,$H72,$J72)</f>
        <v>4.29</v>
      </c>
      <c r="O72" t="str">
        <f>IF(F72="","",IF(F72&gt;G72,"home",IF(G72&gt;F72,"away","draw")))</f>
        <v>draw</v>
      </c>
      <c r="P72" t="str">
        <f>IF(O72="","",IF(O72="home",IF(H72&lt;J72,"favourite","outsider"),IF(O72="away",IF(J72&lt;H72,"favourite","outsider"),"draw")))</f>
        <v>draw</v>
      </c>
      <c r="Q72" t="str">
        <f>IF(O72="","",IF(O72="home",D72,IF(O72="away",E72,"Draw")))</f>
        <v>Draw</v>
      </c>
      <c r="R72">
        <f t="shared" si="5"/>
        <v>3.17</v>
      </c>
      <c r="S72" t="str">
        <f t="shared" si="4"/>
        <v>FALSE</v>
      </c>
    </row>
    <row r="73" spans="1:19" hidden="1" x14ac:dyDescent="0.2">
      <c r="A73">
        <v>2002</v>
      </c>
      <c r="B73">
        <f>B72+1</f>
        <v>8</v>
      </c>
      <c r="C73">
        <v>1</v>
      </c>
      <c r="D73" t="s">
        <v>28</v>
      </c>
      <c r="E73" t="s">
        <v>33</v>
      </c>
      <c r="F73" s="33">
        <v>1</v>
      </c>
      <c r="G73" s="33">
        <v>0</v>
      </c>
      <c r="H73">
        <v>1.65</v>
      </c>
      <c r="I73">
        <v>3.58</v>
      </c>
      <c r="J73">
        <v>5.58</v>
      </c>
      <c r="K73" t="str">
        <f>IF($H73&lt;$J73,$D73,$E73)</f>
        <v>Argentina</v>
      </c>
      <c r="L73">
        <f>IF($H73&lt;$J73,$H73,$J73)</f>
        <v>1.65</v>
      </c>
      <c r="M73" t="str">
        <f>IF($H73&gt;$J73,$D73,$E73)</f>
        <v>Nigeria</v>
      </c>
      <c r="N73">
        <f>IF($H73&gt;$J73,$H73,$J73)</f>
        <v>5.58</v>
      </c>
      <c r="O73" t="str">
        <f>IF(F73="","",IF(F73&gt;G73,"home",IF(G73&gt;F73,"away","draw")))</f>
        <v>home</v>
      </c>
      <c r="P73" t="str">
        <f>IF(O73="","",IF(O73="home",IF(H73&lt;J73,"favourite","outsider"),IF(O73="away",IF(J73&lt;H73,"favourite","outsider"),"draw")))</f>
        <v>favourite</v>
      </c>
      <c r="Q73" t="str">
        <f>IF(O73="","",IF(O73="home",D73,IF(O73="away",E73,"Draw")))</f>
        <v>Argentina</v>
      </c>
      <c r="R73">
        <f t="shared" si="5"/>
        <v>1.65</v>
      </c>
      <c r="S73" t="str">
        <f t="shared" si="4"/>
        <v>TRUE</v>
      </c>
    </row>
    <row r="74" spans="1:19" hidden="1" x14ac:dyDescent="0.2">
      <c r="A74">
        <v>2002</v>
      </c>
      <c r="B74">
        <f>B73+1</f>
        <v>9</v>
      </c>
      <c r="C74">
        <v>1</v>
      </c>
      <c r="D74" t="s">
        <v>8</v>
      </c>
      <c r="E74" t="s">
        <v>113</v>
      </c>
      <c r="F74" s="33">
        <v>2</v>
      </c>
      <c r="G74" s="33">
        <v>1</v>
      </c>
      <c r="H74">
        <v>1.44</v>
      </c>
      <c r="I74">
        <v>4.16</v>
      </c>
      <c r="J74">
        <v>7.7</v>
      </c>
      <c r="K74" t="str">
        <f>IF($H74&lt;$J74,$D74,$E74)</f>
        <v>Brazil</v>
      </c>
      <c r="L74">
        <f>IF($H74&lt;$J74,$H74,$J74)</f>
        <v>1.44</v>
      </c>
      <c r="M74" t="str">
        <f>IF($H74&gt;$J74,$D74,$E74)</f>
        <v>Turkey</v>
      </c>
      <c r="N74">
        <f>IF($H74&gt;$J74,$H74,$J74)</f>
        <v>7.7</v>
      </c>
      <c r="O74" t="str">
        <f>IF(F74="","",IF(F74&gt;G74,"home",IF(G74&gt;F74,"away","draw")))</f>
        <v>home</v>
      </c>
      <c r="P74" t="str">
        <f>IF(O74="","",IF(O74="home",IF(H74&lt;J74,"favourite","outsider"),IF(O74="away",IF(J74&lt;H74,"favourite","outsider"),"draw")))</f>
        <v>favourite</v>
      </c>
      <c r="Q74" t="str">
        <f>IF(O74="","",IF(O74="home",D74,IF(O74="away",E74,"Draw")))</f>
        <v>Brazil</v>
      </c>
      <c r="R74">
        <f t="shared" si="5"/>
        <v>1.44</v>
      </c>
      <c r="S74" t="str">
        <f t="shared" si="4"/>
        <v>TRUE</v>
      </c>
    </row>
    <row r="75" spans="1:19" hidden="1" x14ac:dyDescent="0.2">
      <c r="A75">
        <v>2002</v>
      </c>
      <c r="B75">
        <f>B74+1</f>
        <v>10</v>
      </c>
      <c r="C75">
        <v>1</v>
      </c>
      <c r="D75" t="s">
        <v>21</v>
      </c>
      <c r="E75" t="s">
        <v>25</v>
      </c>
      <c r="F75" s="33">
        <v>2</v>
      </c>
      <c r="G75" s="33">
        <v>0</v>
      </c>
      <c r="H75">
        <v>1.38</v>
      </c>
      <c r="I75">
        <v>4.22</v>
      </c>
      <c r="J75">
        <v>8.2200000000000006</v>
      </c>
      <c r="K75" t="str">
        <f>IF($H75&lt;$J75,$D75,$E75)</f>
        <v>Italy</v>
      </c>
      <c r="L75">
        <f>IF($H75&lt;$J75,$H75,$J75)</f>
        <v>1.38</v>
      </c>
      <c r="M75" t="str">
        <f>IF($H75&gt;$J75,$D75,$E75)</f>
        <v>Ecuador</v>
      </c>
      <c r="N75">
        <f>IF($H75&gt;$J75,$H75,$J75)</f>
        <v>8.2200000000000006</v>
      </c>
      <c r="O75" t="str">
        <f>IF(F75="","",IF(F75&gt;G75,"home",IF(G75&gt;F75,"away","draw")))</f>
        <v>home</v>
      </c>
      <c r="P75" t="str">
        <f>IF(O75="","",IF(O75="home",IF(H75&lt;J75,"favourite","outsider"),IF(O75="away",IF(J75&lt;H75,"favourite","outsider"),"draw")))</f>
        <v>favourite</v>
      </c>
      <c r="Q75" t="str">
        <f>IF(O75="","",IF(O75="home",D75,IF(O75="away",E75,"Draw")))</f>
        <v>Italy</v>
      </c>
      <c r="R75">
        <f t="shared" si="5"/>
        <v>1.38</v>
      </c>
      <c r="S75" t="str">
        <f t="shared" si="4"/>
        <v>TRUE</v>
      </c>
    </row>
    <row r="76" spans="1:19" hidden="1" x14ac:dyDescent="0.2">
      <c r="A76">
        <v>2002</v>
      </c>
      <c r="B76">
        <f>B75+1</f>
        <v>11</v>
      </c>
      <c r="C76">
        <v>1</v>
      </c>
      <c r="D76" t="s">
        <v>9</v>
      </c>
      <c r="E76" t="s">
        <v>10</v>
      </c>
      <c r="F76" s="33">
        <v>0</v>
      </c>
      <c r="G76" s="33">
        <v>1</v>
      </c>
      <c r="H76">
        <v>2.34</v>
      </c>
      <c r="I76">
        <v>2.93</v>
      </c>
      <c r="J76">
        <v>3.35</v>
      </c>
      <c r="K76" t="str">
        <f>IF($H76&lt;$J76,$D76,$E76)</f>
        <v>Croatia</v>
      </c>
      <c r="L76">
        <f>IF($H76&lt;$J76,$H76,$J76)</f>
        <v>2.34</v>
      </c>
      <c r="M76" t="str">
        <f>IF($H76&gt;$J76,$D76,$E76)</f>
        <v>Mexico</v>
      </c>
      <c r="N76">
        <f>IF($H76&gt;$J76,$H76,$J76)</f>
        <v>3.35</v>
      </c>
      <c r="O76" t="str">
        <f>IF(F76="","",IF(F76&gt;G76,"home",IF(G76&gt;F76,"away","draw")))</f>
        <v>away</v>
      </c>
      <c r="P76" t="str">
        <f>IF(O76="","",IF(O76="home",IF(H76&lt;J76,"favourite","outsider"),IF(O76="away",IF(J76&lt;H76,"favourite","outsider"),"draw")))</f>
        <v>outsider</v>
      </c>
      <c r="Q76" t="str">
        <f>IF(O76="","",IF(O76="home",D76,IF(O76="away",E76,"Draw")))</f>
        <v>Mexico</v>
      </c>
      <c r="R76">
        <f t="shared" si="5"/>
        <v>3.35</v>
      </c>
      <c r="S76" t="str">
        <f t="shared" si="4"/>
        <v>FALSE</v>
      </c>
    </row>
    <row r="77" spans="1:19" hidden="1" x14ac:dyDescent="0.2">
      <c r="A77">
        <v>2002</v>
      </c>
      <c r="B77">
        <f>B76+1</f>
        <v>12</v>
      </c>
      <c r="C77">
        <v>1</v>
      </c>
      <c r="D77" t="s">
        <v>114</v>
      </c>
      <c r="E77" t="s">
        <v>19</v>
      </c>
      <c r="F77" s="33">
        <v>0</v>
      </c>
      <c r="G77" s="33">
        <v>2</v>
      </c>
      <c r="H77">
        <v>3.4</v>
      </c>
      <c r="I77">
        <v>3.04</v>
      </c>
      <c r="J77">
        <v>2.2599999999999998</v>
      </c>
      <c r="K77" t="str">
        <f>IF($H77&lt;$J77,$D77,$E77)</f>
        <v>Costa Rica</v>
      </c>
      <c r="L77">
        <f>IF($H77&lt;$J77,$H77,$J77)</f>
        <v>2.2599999999999998</v>
      </c>
      <c r="M77" t="str">
        <f>IF($H77&gt;$J77,$D77,$E77)</f>
        <v>China</v>
      </c>
      <c r="N77">
        <f>IF($H77&gt;$J77,$H77,$J77)</f>
        <v>3.4</v>
      </c>
      <c r="O77" t="str">
        <f>IF(F77="","",IF(F77&gt;G77,"home",IF(G77&gt;F77,"away","draw")))</f>
        <v>away</v>
      </c>
      <c r="P77" t="str">
        <f>IF(O77="","",IF(O77="home",IF(H77&lt;J77,"favourite","outsider"),IF(O77="away",IF(J77&lt;H77,"favourite","outsider"),"draw")))</f>
        <v>favourite</v>
      </c>
      <c r="Q77" t="str">
        <f>IF(O77="","",IF(O77="home",D77,IF(O77="away",E77,"Draw")))</f>
        <v>Costa Rica</v>
      </c>
      <c r="R77">
        <f t="shared" si="5"/>
        <v>2.2599999999999998</v>
      </c>
      <c r="S77" t="str">
        <f t="shared" si="4"/>
        <v>TRUE</v>
      </c>
    </row>
    <row r="78" spans="1:19" hidden="1" x14ac:dyDescent="0.2">
      <c r="A78">
        <v>2002</v>
      </c>
      <c r="B78">
        <f>B77+1</f>
        <v>13</v>
      </c>
      <c r="C78">
        <v>1</v>
      </c>
      <c r="D78" t="s">
        <v>39</v>
      </c>
      <c r="E78" t="s">
        <v>93</v>
      </c>
      <c r="F78" s="33">
        <v>2</v>
      </c>
      <c r="G78" s="33">
        <v>0</v>
      </c>
      <c r="H78">
        <v>2.57</v>
      </c>
      <c r="I78">
        <v>2.95</v>
      </c>
      <c r="J78">
        <v>2.93</v>
      </c>
      <c r="K78" t="str">
        <f>IF($H78&lt;$J78,$D78,$E78)</f>
        <v>South Korea</v>
      </c>
      <c r="L78">
        <f>IF($H78&lt;$J78,$H78,$J78)</f>
        <v>2.57</v>
      </c>
      <c r="M78" t="str">
        <f>IF($H78&gt;$J78,$D78,$E78)</f>
        <v>Poland</v>
      </c>
      <c r="N78">
        <f>IF($H78&gt;$J78,$H78,$J78)</f>
        <v>2.93</v>
      </c>
      <c r="O78" t="str">
        <f>IF(F78="","",IF(F78&gt;G78,"home",IF(G78&gt;F78,"away","draw")))</f>
        <v>home</v>
      </c>
      <c r="P78" t="str">
        <f>IF(O78="","",IF(O78="home",IF(H78&lt;J78,"favourite","outsider"),IF(O78="away",IF(J78&lt;H78,"favourite","outsider"),"draw")))</f>
        <v>favourite</v>
      </c>
      <c r="Q78" t="str">
        <f>IF(O78="","",IF(O78="home",D78,IF(O78="away",E78,"Draw")))</f>
        <v>South Korea</v>
      </c>
      <c r="R78">
        <f t="shared" si="5"/>
        <v>2.57</v>
      </c>
      <c r="S78" t="str">
        <f t="shared" si="4"/>
        <v>TRUE</v>
      </c>
    </row>
    <row r="79" spans="1:19" hidden="1" x14ac:dyDescent="0.2">
      <c r="A79">
        <v>2002</v>
      </c>
      <c r="B79">
        <f>B78+1</f>
        <v>14</v>
      </c>
      <c r="C79">
        <v>1</v>
      </c>
      <c r="D79" t="s">
        <v>23</v>
      </c>
      <c r="E79" t="s">
        <v>36</v>
      </c>
      <c r="F79" s="33">
        <v>2</v>
      </c>
      <c r="G79" s="33">
        <v>2</v>
      </c>
      <c r="H79">
        <v>2.58</v>
      </c>
      <c r="I79">
        <v>2.94</v>
      </c>
      <c r="J79">
        <v>2.9</v>
      </c>
      <c r="K79" t="str">
        <f>IF($H79&lt;$J79,$D79,$E79)</f>
        <v>Japan</v>
      </c>
      <c r="L79">
        <f>IF($H79&lt;$J79,$H79,$J79)</f>
        <v>2.58</v>
      </c>
      <c r="M79" t="str">
        <f>IF($H79&gt;$J79,$D79,$E79)</f>
        <v>Belgium</v>
      </c>
      <c r="N79">
        <f>IF($H79&gt;$J79,$H79,$J79)</f>
        <v>2.9</v>
      </c>
      <c r="O79" t="str">
        <f>IF(F79="","",IF(F79&gt;G79,"home",IF(G79&gt;F79,"away","draw")))</f>
        <v>draw</v>
      </c>
      <c r="P79" t="str">
        <f>IF(O79="","",IF(O79="home",IF(H79&lt;J79,"favourite","outsider"),IF(O79="away",IF(J79&lt;H79,"favourite","outsider"),"draw")))</f>
        <v>draw</v>
      </c>
      <c r="Q79" t="str">
        <f>IF(O79="","",IF(O79="home",D79,IF(O79="away",E79,"Draw")))</f>
        <v>Draw</v>
      </c>
      <c r="R79">
        <f t="shared" si="5"/>
        <v>2.94</v>
      </c>
      <c r="S79" t="str">
        <f t="shared" si="4"/>
        <v>FALSE</v>
      </c>
    </row>
    <row r="80" spans="1:19" hidden="1" x14ac:dyDescent="0.2">
      <c r="A80">
        <v>2002</v>
      </c>
      <c r="B80">
        <f>B79+1</f>
        <v>15</v>
      </c>
      <c r="C80">
        <v>1</v>
      </c>
      <c r="D80" t="s">
        <v>35</v>
      </c>
      <c r="E80" t="s">
        <v>31</v>
      </c>
      <c r="F80" s="33">
        <v>3</v>
      </c>
      <c r="G80" s="33">
        <v>2</v>
      </c>
      <c r="H80">
        <v>7.67</v>
      </c>
      <c r="I80">
        <v>4.3</v>
      </c>
      <c r="J80">
        <v>1.4</v>
      </c>
      <c r="K80" t="str">
        <f>IF($H80&lt;$J80,$D80,$E80)</f>
        <v>Portugal</v>
      </c>
      <c r="L80">
        <f>IF($H80&lt;$J80,$H80,$J80)</f>
        <v>1.4</v>
      </c>
      <c r="M80" t="str">
        <f>IF($H80&gt;$J80,$D80,$E80)</f>
        <v>USA</v>
      </c>
      <c r="N80">
        <f>IF($H80&gt;$J80,$H80,$J80)</f>
        <v>7.67</v>
      </c>
      <c r="O80" t="str">
        <f>IF(F80="","",IF(F80&gt;G80,"home",IF(G80&gt;F80,"away","draw")))</f>
        <v>home</v>
      </c>
      <c r="P80" t="str">
        <f>IF(O80="","",IF(O80="home",IF(H80&lt;J80,"favourite","outsider"),IF(O80="away",IF(J80&lt;H80,"favourite","outsider"),"draw")))</f>
        <v>outsider</v>
      </c>
      <c r="Q80" t="str">
        <f>IF(O80="","",IF(O80="home",D80,IF(O80="away",E80,"Draw")))</f>
        <v>USA</v>
      </c>
      <c r="R80">
        <f t="shared" si="5"/>
        <v>7.67</v>
      </c>
      <c r="S80" t="str">
        <f t="shared" si="4"/>
        <v>FALSE</v>
      </c>
    </row>
    <row r="81" spans="1:19" hidden="1" x14ac:dyDescent="0.2">
      <c r="A81">
        <v>2002</v>
      </c>
      <c r="B81">
        <f>B80+1</f>
        <v>16</v>
      </c>
      <c r="C81">
        <v>1</v>
      </c>
      <c r="D81" t="s">
        <v>30</v>
      </c>
      <c r="E81" t="s">
        <v>112</v>
      </c>
      <c r="F81" s="33">
        <v>1</v>
      </c>
      <c r="G81" s="33">
        <v>1</v>
      </c>
      <c r="H81">
        <v>1.62</v>
      </c>
      <c r="I81">
        <v>3.56</v>
      </c>
      <c r="J81">
        <v>5.67</v>
      </c>
      <c r="K81" t="str">
        <f>IF($H81&lt;$J81,$D81,$E81)</f>
        <v>Germany</v>
      </c>
      <c r="L81">
        <f>IF($H81&lt;$J81,$H81,$J81)</f>
        <v>1.62</v>
      </c>
      <c r="M81" t="str">
        <f>IF($H81&gt;$J81,$D81,$E81)</f>
        <v>Ireland</v>
      </c>
      <c r="N81">
        <f>IF($H81&gt;$J81,$H81,$J81)</f>
        <v>5.67</v>
      </c>
      <c r="O81" t="str">
        <f>IF(F81="","",IF(F81&gt;G81,"home",IF(G81&gt;F81,"away","draw")))</f>
        <v>draw</v>
      </c>
      <c r="P81" t="str">
        <f>IF(O81="","",IF(O81="home",IF(H81&lt;J81,"favourite","outsider"),IF(O81="away",IF(J81&lt;H81,"favourite","outsider"),"draw")))</f>
        <v>draw</v>
      </c>
      <c r="Q81" t="str">
        <f>IF(O81="","",IF(O81="home",D81,IF(O81="away",E81,"Draw")))</f>
        <v>Draw</v>
      </c>
      <c r="R81">
        <f t="shared" si="5"/>
        <v>3.56</v>
      </c>
      <c r="S81" t="str">
        <f t="shared" si="4"/>
        <v>FALSE</v>
      </c>
    </row>
    <row r="82" spans="1:19" hidden="1" x14ac:dyDescent="0.2">
      <c r="A82">
        <v>2002</v>
      </c>
      <c r="B82">
        <f>B81+1</f>
        <v>17</v>
      </c>
      <c r="C82">
        <v>2</v>
      </c>
      <c r="D82" t="s">
        <v>38</v>
      </c>
      <c r="E82" t="s">
        <v>92</v>
      </c>
      <c r="F82" s="33">
        <v>2</v>
      </c>
      <c r="G82" s="33">
        <v>0</v>
      </c>
      <c r="H82">
        <v>1.56</v>
      </c>
      <c r="I82">
        <v>3.7</v>
      </c>
      <c r="J82">
        <v>6.12</v>
      </c>
      <c r="K82" t="str">
        <f>IF($H82&lt;$J82,$D82,$E82)</f>
        <v>Russia</v>
      </c>
      <c r="L82">
        <f>IF($H82&lt;$J82,$H82,$J82)</f>
        <v>1.56</v>
      </c>
      <c r="M82" t="str">
        <f>IF($H82&gt;$J82,$D82,$E82)</f>
        <v>Tunisia</v>
      </c>
      <c r="N82">
        <f>IF($H82&gt;$J82,$H82,$J82)</f>
        <v>6.12</v>
      </c>
      <c r="O82" t="str">
        <f>IF(F82="","",IF(F82&gt;G82,"home",IF(G82&gt;F82,"away","draw")))</f>
        <v>home</v>
      </c>
      <c r="P82" t="str">
        <f>IF(O82="","",IF(O82="home",IF(H82&lt;J82,"favourite","outsider"),IF(O82="away",IF(J82&lt;H82,"favourite","outsider"),"draw")))</f>
        <v>favourite</v>
      </c>
      <c r="Q82" t="str">
        <f>IF(O82="","",IF(O82="home",D82,IF(O82="away",E82,"Draw")))</f>
        <v>Russia</v>
      </c>
      <c r="R82">
        <f t="shared" si="5"/>
        <v>1.56</v>
      </c>
      <c r="S82" t="str">
        <f t="shared" si="4"/>
        <v>TRUE</v>
      </c>
    </row>
    <row r="83" spans="1:19" hidden="1" x14ac:dyDescent="0.2">
      <c r="A83">
        <v>2002</v>
      </c>
      <c r="B83">
        <f>B82+1</f>
        <v>18</v>
      </c>
      <c r="C83">
        <v>2</v>
      </c>
      <c r="D83" t="s">
        <v>26</v>
      </c>
      <c r="E83" t="s">
        <v>18</v>
      </c>
      <c r="F83" s="33">
        <v>0</v>
      </c>
      <c r="G83" s="33">
        <v>0</v>
      </c>
      <c r="H83">
        <v>1.49</v>
      </c>
      <c r="I83">
        <v>3.88</v>
      </c>
      <c r="J83">
        <v>7.02</v>
      </c>
      <c r="K83" t="str">
        <f>IF($H83&lt;$J83,$D83,$E83)</f>
        <v>France</v>
      </c>
      <c r="L83">
        <f>IF($H83&lt;$J83,$H83,$J83)</f>
        <v>1.49</v>
      </c>
      <c r="M83" t="str">
        <f>IF($H83&gt;$J83,$D83,$E83)</f>
        <v>Uruguay</v>
      </c>
      <c r="N83">
        <f>IF($H83&gt;$J83,$H83,$J83)</f>
        <v>7.02</v>
      </c>
      <c r="O83" t="str">
        <f>IF(F83="","",IF(F83&gt;G83,"home",IF(G83&gt;F83,"away","draw")))</f>
        <v>draw</v>
      </c>
      <c r="P83" t="str">
        <f>IF(O83="","",IF(O83="home",IF(H83&lt;J83,"favourite","outsider"),IF(O83="away",IF(J83&lt;H83,"favourite","outsider"),"draw")))</f>
        <v>draw</v>
      </c>
      <c r="Q83" t="str">
        <f>IF(O83="","",IF(O83="home",D83,IF(O83="away",E83,"Draw")))</f>
        <v>Draw</v>
      </c>
      <c r="R83">
        <f t="shared" si="5"/>
        <v>3.88</v>
      </c>
      <c r="S83" t="str">
        <f t="shared" si="4"/>
        <v>FALSE</v>
      </c>
    </row>
    <row r="84" spans="1:19" hidden="1" x14ac:dyDescent="0.2">
      <c r="A84">
        <v>2002</v>
      </c>
      <c r="B84">
        <f>B83+1</f>
        <v>19</v>
      </c>
      <c r="C84">
        <v>2</v>
      </c>
      <c r="D84" t="s">
        <v>74</v>
      </c>
      <c r="E84" t="s">
        <v>94</v>
      </c>
      <c r="F84" s="33">
        <v>1</v>
      </c>
      <c r="G84" s="33">
        <v>1</v>
      </c>
      <c r="H84">
        <v>2.2400000000000002</v>
      </c>
      <c r="I84">
        <v>2.96</v>
      </c>
      <c r="J84">
        <v>3.53</v>
      </c>
      <c r="K84" t="str">
        <f>IF($H84&lt;$J84,$D84,$E84)</f>
        <v>Denmark</v>
      </c>
      <c r="L84">
        <f>IF($H84&lt;$J84,$H84,$J84)</f>
        <v>2.2400000000000002</v>
      </c>
      <c r="M84" t="str">
        <f>IF($H84&gt;$J84,$D84,$E84)</f>
        <v>Senegal</v>
      </c>
      <c r="N84">
        <f>IF($H84&gt;$J84,$H84,$J84)</f>
        <v>3.53</v>
      </c>
      <c r="O84" t="str">
        <f>IF(F84="","",IF(F84&gt;G84,"home",IF(G84&gt;F84,"away","draw")))</f>
        <v>draw</v>
      </c>
      <c r="P84" t="str">
        <f>IF(O84="","",IF(O84="home",IF(H84&lt;J84,"favourite","outsider"),IF(O84="away",IF(J84&lt;H84,"favourite","outsider"),"draw")))</f>
        <v>draw</v>
      </c>
      <c r="Q84" t="str">
        <f>IF(O84="","",IF(O84="home",D84,IF(O84="away",E84,"Draw")))</f>
        <v>Draw</v>
      </c>
      <c r="R84">
        <f t="shared" si="5"/>
        <v>2.96</v>
      </c>
      <c r="S84" t="str">
        <f t="shared" si="4"/>
        <v>FALSE</v>
      </c>
    </row>
    <row r="85" spans="1:19" hidden="1" x14ac:dyDescent="0.2">
      <c r="A85">
        <v>2002</v>
      </c>
      <c r="B85">
        <f>B84+1</f>
        <v>20</v>
      </c>
      <c r="C85">
        <v>2</v>
      </c>
      <c r="D85" t="s">
        <v>11</v>
      </c>
      <c r="E85" t="s">
        <v>85</v>
      </c>
      <c r="F85" s="33">
        <v>1</v>
      </c>
      <c r="G85" s="33">
        <v>0</v>
      </c>
      <c r="H85">
        <v>1.31</v>
      </c>
      <c r="I85">
        <v>4.9000000000000004</v>
      </c>
      <c r="J85">
        <v>8.7100000000000009</v>
      </c>
      <c r="K85" t="str">
        <f>IF($H85&lt;$J85,$D85,$E85)</f>
        <v>Cameroon</v>
      </c>
      <c r="L85">
        <f>IF($H85&lt;$J85,$H85,$J85)</f>
        <v>1.31</v>
      </c>
      <c r="M85" t="str">
        <f>IF($H85&gt;$J85,$D85,$E85)</f>
        <v>Saudi Arabia</v>
      </c>
      <c r="N85">
        <f>IF($H85&gt;$J85,$H85,$J85)</f>
        <v>8.7100000000000009</v>
      </c>
      <c r="O85" t="str">
        <f>IF(F85="","",IF(F85&gt;G85,"home",IF(G85&gt;F85,"away","draw")))</f>
        <v>home</v>
      </c>
      <c r="P85" t="str">
        <f>IF(O85="","",IF(O85="home",IF(H85&lt;J85,"favourite","outsider"),IF(O85="away",IF(J85&lt;H85,"favourite","outsider"),"draw")))</f>
        <v>favourite</v>
      </c>
      <c r="Q85" t="str">
        <f>IF(O85="","",IF(O85="home",D85,IF(O85="away",E85,"Draw")))</f>
        <v>Cameroon</v>
      </c>
      <c r="R85">
        <f t="shared" si="5"/>
        <v>1.31</v>
      </c>
      <c r="S85" t="str">
        <f t="shared" si="4"/>
        <v>TRUE</v>
      </c>
    </row>
    <row r="86" spans="1:19" hidden="1" x14ac:dyDescent="0.2">
      <c r="A86">
        <v>2002</v>
      </c>
      <c r="B86">
        <f>B85+1</f>
        <v>21</v>
      </c>
      <c r="C86">
        <v>2</v>
      </c>
      <c r="D86" t="s">
        <v>12</v>
      </c>
      <c r="E86" t="s">
        <v>75</v>
      </c>
      <c r="F86" s="33">
        <v>3</v>
      </c>
      <c r="G86" s="33">
        <v>1</v>
      </c>
      <c r="H86">
        <v>1.61</v>
      </c>
      <c r="I86">
        <v>3.48</v>
      </c>
      <c r="J86">
        <v>6.09</v>
      </c>
      <c r="K86" t="str">
        <f>IF($H86&lt;$J86,$D86,$E86)</f>
        <v>Spain</v>
      </c>
      <c r="L86">
        <f>IF($H86&lt;$J86,$H86,$J86)</f>
        <v>1.61</v>
      </c>
      <c r="M86" t="str">
        <f>IF($H86&gt;$J86,$D86,$E86)</f>
        <v>Paraguay</v>
      </c>
      <c r="N86">
        <f>IF($H86&gt;$J86,$H86,$J86)</f>
        <v>6.09</v>
      </c>
      <c r="O86" t="str">
        <f>IF(F86="","",IF(F86&gt;G86,"home",IF(G86&gt;F86,"away","draw")))</f>
        <v>home</v>
      </c>
      <c r="P86" t="str">
        <f>IF(O86="","",IF(O86="home",IF(H86&lt;J86,"favourite","outsider"),IF(O86="away",IF(J86&lt;H86,"favourite","outsider"),"draw")))</f>
        <v>favourite</v>
      </c>
      <c r="Q86" t="str">
        <f>IF(O86="","",IF(O86="home",D86,IF(O86="away",E86,"Draw")))</f>
        <v>Spain</v>
      </c>
      <c r="R86">
        <f t="shared" si="5"/>
        <v>1.61</v>
      </c>
      <c r="S86" t="str">
        <f t="shared" si="4"/>
        <v>TRUE</v>
      </c>
    </row>
    <row r="87" spans="1:19" hidden="1" x14ac:dyDescent="0.2">
      <c r="A87">
        <v>2002</v>
      </c>
      <c r="B87">
        <f>B86+1</f>
        <v>22</v>
      </c>
      <c r="C87">
        <v>2</v>
      </c>
      <c r="D87" t="s">
        <v>90</v>
      </c>
      <c r="E87" t="s">
        <v>33</v>
      </c>
      <c r="F87" s="33">
        <v>2</v>
      </c>
      <c r="G87" s="33">
        <v>1</v>
      </c>
      <c r="H87">
        <v>2.65</v>
      </c>
      <c r="I87">
        <v>2.94</v>
      </c>
      <c r="J87">
        <v>2.83</v>
      </c>
      <c r="K87" t="str">
        <f>IF($H87&lt;$J87,$D87,$E87)</f>
        <v>Sweden</v>
      </c>
      <c r="L87">
        <f>IF($H87&lt;$J87,$H87,$J87)</f>
        <v>2.65</v>
      </c>
      <c r="M87" t="str">
        <f>IF($H87&gt;$J87,$D87,$E87)</f>
        <v>Nigeria</v>
      </c>
      <c r="N87">
        <f>IF($H87&gt;$J87,$H87,$J87)</f>
        <v>2.83</v>
      </c>
      <c r="O87" t="str">
        <f>IF(F87="","",IF(F87&gt;G87,"home",IF(G87&gt;F87,"away","draw")))</f>
        <v>home</v>
      </c>
      <c r="P87" t="str">
        <f>IF(O87="","",IF(O87="home",IF(H87&lt;J87,"favourite","outsider"),IF(O87="away",IF(J87&lt;H87,"favourite","outsider"),"draw")))</f>
        <v>favourite</v>
      </c>
      <c r="Q87" t="str">
        <f>IF(O87="","",IF(O87="home",D87,IF(O87="away",E87,"Draw")))</f>
        <v>Sweden</v>
      </c>
      <c r="R87">
        <f t="shared" si="5"/>
        <v>2.65</v>
      </c>
      <c r="S87" t="str">
        <f t="shared" si="4"/>
        <v>TRUE</v>
      </c>
    </row>
    <row r="88" spans="1:19" hidden="1" x14ac:dyDescent="0.2">
      <c r="A88">
        <v>2002</v>
      </c>
      <c r="B88">
        <f>B87+1</f>
        <v>23</v>
      </c>
      <c r="C88">
        <v>2</v>
      </c>
      <c r="D88" t="s">
        <v>28</v>
      </c>
      <c r="E88" t="s">
        <v>20</v>
      </c>
      <c r="F88" s="33">
        <v>0</v>
      </c>
      <c r="G88" s="33">
        <v>1</v>
      </c>
      <c r="H88">
        <v>2.12</v>
      </c>
      <c r="I88">
        <v>2.93</v>
      </c>
      <c r="J88">
        <v>3.89</v>
      </c>
      <c r="K88" t="str">
        <f>IF($H88&lt;$J88,$D88,$E88)</f>
        <v>Argentina</v>
      </c>
      <c r="L88">
        <f>IF($H88&lt;$J88,$H88,$J88)</f>
        <v>2.12</v>
      </c>
      <c r="M88" t="str">
        <f>IF($H88&gt;$J88,$D88,$E88)</f>
        <v>England</v>
      </c>
      <c r="N88">
        <f>IF($H88&gt;$J88,$H88,$J88)</f>
        <v>3.89</v>
      </c>
      <c r="O88" t="str">
        <f>IF(F88="","",IF(F88&gt;G88,"home",IF(G88&gt;F88,"away","draw")))</f>
        <v>away</v>
      </c>
      <c r="P88" t="str">
        <f>IF(O88="","",IF(O88="home",IF(H88&lt;J88,"favourite","outsider"),IF(O88="away",IF(J88&lt;H88,"favourite","outsider"),"draw")))</f>
        <v>outsider</v>
      </c>
      <c r="Q88" t="str">
        <f>IF(O88="","",IF(O88="home",D88,IF(O88="away",E88,"Draw")))</f>
        <v>England</v>
      </c>
      <c r="R88">
        <f t="shared" si="5"/>
        <v>3.89</v>
      </c>
      <c r="S88" t="str">
        <f t="shared" si="4"/>
        <v>FALSE</v>
      </c>
    </row>
    <row r="89" spans="1:19" hidden="1" x14ac:dyDescent="0.2">
      <c r="A89">
        <v>2002</v>
      </c>
      <c r="B89">
        <f>B88+1</f>
        <v>24</v>
      </c>
      <c r="C89">
        <v>2</v>
      </c>
      <c r="D89" t="s">
        <v>71</v>
      </c>
      <c r="E89" t="s">
        <v>72</v>
      </c>
      <c r="F89" s="33">
        <v>1</v>
      </c>
      <c r="G89" s="33">
        <v>0</v>
      </c>
      <c r="H89">
        <v>3.18</v>
      </c>
      <c r="I89">
        <v>2.99</v>
      </c>
      <c r="J89">
        <v>2.4</v>
      </c>
      <c r="K89" t="str">
        <f>IF($H89&lt;$J89,$D89,$E89)</f>
        <v>Slovenia</v>
      </c>
      <c r="L89">
        <f>IF($H89&lt;$J89,$H89,$J89)</f>
        <v>2.4</v>
      </c>
      <c r="M89" t="str">
        <f>IF($H89&gt;$J89,$D89,$E89)</f>
        <v>South Africa</v>
      </c>
      <c r="N89">
        <f>IF($H89&gt;$J89,$H89,$J89)</f>
        <v>3.18</v>
      </c>
      <c r="O89" t="str">
        <f>IF(F89="","",IF(F89&gt;G89,"home",IF(G89&gt;F89,"away","draw")))</f>
        <v>home</v>
      </c>
      <c r="P89" t="str">
        <f>IF(O89="","",IF(O89="home",IF(H89&lt;J89,"favourite","outsider"),IF(O89="away",IF(J89&lt;H89,"favourite","outsider"),"draw")))</f>
        <v>outsider</v>
      </c>
      <c r="Q89" t="str">
        <f>IF(O89="","",IF(O89="home",D89,IF(O89="away",E89,"Draw")))</f>
        <v>South Africa</v>
      </c>
      <c r="R89">
        <f t="shared" si="5"/>
        <v>3.18</v>
      </c>
      <c r="S89" t="str">
        <f t="shared" si="4"/>
        <v>FALSE</v>
      </c>
    </row>
    <row r="90" spans="1:19" hidden="1" x14ac:dyDescent="0.2">
      <c r="A90">
        <v>2002</v>
      </c>
      <c r="B90">
        <f>B89+1</f>
        <v>25</v>
      </c>
      <c r="C90">
        <v>2</v>
      </c>
      <c r="D90" t="s">
        <v>8</v>
      </c>
      <c r="E90" t="s">
        <v>114</v>
      </c>
      <c r="F90" s="33">
        <v>4</v>
      </c>
      <c r="G90" s="33">
        <v>0</v>
      </c>
      <c r="H90">
        <v>1.1299999999999999</v>
      </c>
      <c r="I90">
        <v>6.78</v>
      </c>
      <c r="J90">
        <v>9.99</v>
      </c>
      <c r="K90" t="str">
        <f>IF($H90&lt;$J90,$D90,$E90)</f>
        <v>Brazil</v>
      </c>
      <c r="L90">
        <f>IF($H90&lt;$J90,$H90,$J90)</f>
        <v>1.1299999999999999</v>
      </c>
      <c r="M90" t="str">
        <f>IF($H90&gt;$J90,$D90,$E90)</f>
        <v>China</v>
      </c>
      <c r="N90">
        <f>IF($H90&gt;$J90,$H90,$J90)</f>
        <v>9.99</v>
      </c>
      <c r="O90" t="str">
        <f>IF(F90="","",IF(F90&gt;G90,"home",IF(G90&gt;F90,"away","draw")))</f>
        <v>home</v>
      </c>
      <c r="P90" t="str">
        <f>IF(O90="","",IF(O90="home",IF(H90&lt;J90,"favourite","outsider"),IF(O90="away",IF(J90&lt;H90,"favourite","outsider"),"draw")))</f>
        <v>favourite</v>
      </c>
      <c r="Q90" t="str">
        <f>IF(O90="","",IF(O90="home",D90,IF(O90="away",E90,"Draw")))</f>
        <v>Brazil</v>
      </c>
      <c r="R90">
        <f t="shared" si="5"/>
        <v>1.1299999999999999</v>
      </c>
      <c r="S90" t="str">
        <f t="shared" si="4"/>
        <v>TRUE</v>
      </c>
    </row>
    <row r="91" spans="1:19" hidden="1" x14ac:dyDescent="0.2">
      <c r="A91">
        <v>2002</v>
      </c>
      <c r="B91">
        <f>B90+1</f>
        <v>26</v>
      </c>
      <c r="C91">
        <v>2</v>
      </c>
      <c r="D91" t="s">
        <v>21</v>
      </c>
      <c r="E91" t="s">
        <v>9</v>
      </c>
      <c r="F91" s="33">
        <v>1</v>
      </c>
      <c r="G91" s="33">
        <v>2</v>
      </c>
      <c r="H91">
        <v>1.6</v>
      </c>
      <c r="I91">
        <v>3.53</v>
      </c>
      <c r="J91">
        <v>5.98</v>
      </c>
      <c r="K91" t="str">
        <f>IF($H91&lt;$J91,$D91,$E91)</f>
        <v>Italy</v>
      </c>
      <c r="L91">
        <f>IF($H91&lt;$J91,$H91,$J91)</f>
        <v>1.6</v>
      </c>
      <c r="M91" t="str">
        <f>IF($H91&gt;$J91,$D91,$E91)</f>
        <v>Croatia</v>
      </c>
      <c r="N91">
        <f>IF($H91&gt;$J91,$H91,$J91)</f>
        <v>5.98</v>
      </c>
      <c r="O91" t="str">
        <f>IF(F91="","",IF(F91&gt;G91,"home",IF(G91&gt;F91,"away","draw")))</f>
        <v>away</v>
      </c>
      <c r="P91" t="str">
        <f>IF(O91="","",IF(O91="home",IF(H91&lt;J91,"favourite","outsider"),IF(O91="away",IF(J91&lt;H91,"favourite","outsider"),"draw")))</f>
        <v>outsider</v>
      </c>
      <c r="Q91" t="str">
        <f>IF(O91="","",IF(O91="home",D91,IF(O91="away",E91,"Draw")))</f>
        <v>Croatia</v>
      </c>
      <c r="R91">
        <f t="shared" si="5"/>
        <v>5.98</v>
      </c>
      <c r="S91" t="str">
        <f t="shared" si="4"/>
        <v>FALSE</v>
      </c>
    </row>
    <row r="92" spans="1:19" hidden="1" x14ac:dyDescent="0.2">
      <c r="A92">
        <v>2002</v>
      </c>
      <c r="B92">
        <f>B91+1</f>
        <v>27</v>
      </c>
      <c r="C92">
        <v>2</v>
      </c>
      <c r="D92" t="s">
        <v>19</v>
      </c>
      <c r="E92" t="s">
        <v>113</v>
      </c>
      <c r="F92" s="33">
        <v>1</v>
      </c>
      <c r="G92" s="33">
        <v>1</v>
      </c>
      <c r="H92">
        <v>4.18</v>
      </c>
      <c r="I92">
        <v>3.32</v>
      </c>
      <c r="J92">
        <v>1.88</v>
      </c>
      <c r="K92" t="str">
        <f>IF($H92&lt;$J92,$D92,$E92)</f>
        <v>Turkey</v>
      </c>
      <c r="L92">
        <f>IF($H92&lt;$J92,$H92,$J92)</f>
        <v>1.88</v>
      </c>
      <c r="M92" t="str">
        <f>IF($H92&gt;$J92,$D92,$E92)</f>
        <v>Costa Rica</v>
      </c>
      <c r="N92">
        <f>IF($H92&gt;$J92,$H92,$J92)</f>
        <v>4.18</v>
      </c>
      <c r="O92" t="str">
        <f>IF(F92="","",IF(F92&gt;G92,"home",IF(G92&gt;F92,"away","draw")))</f>
        <v>draw</v>
      </c>
      <c r="P92" t="str">
        <f>IF(O92="","",IF(O92="home",IF(H92&lt;J92,"favourite","outsider"),IF(O92="away",IF(J92&lt;H92,"favourite","outsider"),"draw")))</f>
        <v>draw</v>
      </c>
      <c r="Q92" t="str">
        <f>IF(O92="","",IF(O92="home",D92,IF(O92="away",E92,"Draw")))</f>
        <v>Draw</v>
      </c>
      <c r="R92">
        <f t="shared" si="5"/>
        <v>3.32</v>
      </c>
      <c r="S92" t="str">
        <f t="shared" si="4"/>
        <v>FALSE</v>
      </c>
    </row>
    <row r="93" spans="1:19" hidden="1" x14ac:dyDescent="0.2">
      <c r="A93">
        <v>2002</v>
      </c>
      <c r="B93">
        <f>B92+1</f>
        <v>28</v>
      </c>
      <c r="C93">
        <v>2</v>
      </c>
      <c r="D93" t="s">
        <v>10</v>
      </c>
      <c r="E93" t="s">
        <v>25</v>
      </c>
      <c r="F93" s="33">
        <v>2</v>
      </c>
      <c r="G93" s="33">
        <v>1</v>
      </c>
      <c r="H93">
        <v>2.1</v>
      </c>
      <c r="I93">
        <v>3.03</v>
      </c>
      <c r="J93">
        <v>3.92</v>
      </c>
      <c r="K93" t="str">
        <f>IF($H93&lt;$J93,$D93,$E93)</f>
        <v>Mexico</v>
      </c>
      <c r="L93">
        <f>IF($H93&lt;$J93,$H93,$J93)</f>
        <v>2.1</v>
      </c>
      <c r="M93" t="str">
        <f>IF($H93&gt;$J93,$D93,$E93)</f>
        <v>Ecuador</v>
      </c>
      <c r="N93">
        <f>IF($H93&gt;$J93,$H93,$J93)</f>
        <v>3.92</v>
      </c>
      <c r="O93" t="str">
        <f>IF(F93="","",IF(F93&gt;G93,"home",IF(G93&gt;F93,"away","draw")))</f>
        <v>home</v>
      </c>
      <c r="P93" t="str">
        <f>IF(O93="","",IF(O93="home",IF(H93&lt;J93,"favourite","outsider"),IF(O93="away",IF(J93&lt;H93,"favourite","outsider"),"draw")))</f>
        <v>favourite</v>
      </c>
      <c r="Q93" t="str">
        <f>IF(O93="","",IF(O93="home",D93,IF(O93="away",E93,"Draw")))</f>
        <v>Mexico</v>
      </c>
      <c r="R93">
        <f t="shared" si="5"/>
        <v>2.1</v>
      </c>
      <c r="S93" t="str">
        <f t="shared" si="4"/>
        <v>TRUE</v>
      </c>
    </row>
    <row r="94" spans="1:19" hidden="1" x14ac:dyDescent="0.2">
      <c r="A94">
        <v>2002</v>
      </c>
      <c r="B94">
        <f>B93+1</f>
        <v>29</v>
      </c>
      <c r="C94">
        <v>2</v>
      </c>
      <c r="D94" t="s">
        <v>23</v>
      </c>
      <c r="E94" t="s">
        <v>38</v>
      </c>
      <c r="F94" s="33">
        <v>1</v>
      </c>
      <c r="G94" s="33">
        <v>0</v>
      </c>
      <c r="H94">
        <v>2.95</v>
      </c>
      <c r="I94">
        <v>2.89</v>
      </c>
      <c r="J94">
        <v>2.66</v>
      </c>
      <c r="K94" t="str">
        <f>IF($H94&lt;$J94,$D94,$E94)</f>
        <v>Russia</v>
      </c>
      <c r="L94">
        <f>IF($H94&lt;$J94,$H94,$J94)</f>
        <v>2.66</v>
      </c>
      <c r="M94" t="str">
        <f>IF($H94&gt;$J94,$D94,$E94)</f>
        <v>Japan</v>
      </c>
      <c r="N94">
        <f>IF($H94&gt;$J94,$H94,$J94)</f>
        <v>2.95</v>
      </c>
      <c r="O94" t="str">
        <f>IF(F94="","",IF(F94&gt;G94,"home",IF(G94&gt;F94,"away","draw")))</f>
        <v>home</v>
      </c>
      <c r="P94" t="str">
        <f>IF(O94="","",IF(O94="home",IF(H94&lt;J94,"favourite","outsider"),IF(O94="away",IF(J94&lt;H94,"favourite","outsider"),"draw")))</f>
        <v>outsider</v>
      </c>
      <c r="Q94" t="str">
        <f>IF(O94="","",IF(O94="home",D94,IF(O94="away",E94,"Draw")))</f>
        <v>Japan</v>
      </c>
      <c r="R94">
        <f t="shared" si="5"/>
        <v>2.95</v>
      </c>
      <c r="S94" t="str">
        <f t="shared" si="4"/>
        <v>FALSE</v>
      </c>
    </row>
    <row r="95" spans="1:19" hidden="1" x14ac:dyDescent="0.2">
      <c r="A95">
        <v>2002</v>
      </c>
      <c r="B95">
        <f>B94+1</f>
        <v>30</v>
      </c>
      <c r="C95">
        <v>2</v>
      </c>
      <c r="D95" t="s">
        <v>39</v>
      </c>
      <c r="E95" t="s">
        <v>35</v>
      </c>
      <c r="F95" s="33">
        <v>1</v>
      </c>
      <c r="G95" s="33">
        <v>1</v>
      </c>
      <c r="H95">
        <v>2.33</v>
      </c>
      <c r="I95">
        <v>2.94</v>
      </c>
      <c r="J95">
        <v>3.51</v>
      </c>
      <c r="K95" t="str">
        <f>IF($H95&lt;$J95,$D95,$E95)</f>
        <v>South Korea</v>
      </c>
      <c r="L95">
        <f>IF($H95&lt;$J95,$H95,$J95)</f>
        <v>2.33</v>
      </c>
      <c r="M95" t="str">
        <f>IF($H95&gt;$J95,$D95,$E95)</f>
        <v>USA</v>
      </c>
      <c r="N95">
        <f>IF($H95&gt;$J95,$H95,$J95)</f>
        <v>3.51</v>
      </c>
      <c r="O95" t="str">
        <f>IF(F95="","",IF(F95&gt;G95,"home",IF(G95&gt;F95,"away","draw")))</f>
        <v>draw</v>
      </c>
      <c r="P95" t="str">
        <f>IF(O95="","",IF(O95="home",IF(H95&lt;J95,"favourite","outsider"),IF(O95="away",IF(J95&lt;H95,"favourite","outsider"),"draw")))</f>
        <v>draw</v>
      </c>
      <c r="Q95" t="str">
        <f>IF(O95="","",IF(O95="home",D95,IF(O95="away",E95,"Draw")))</f>
        <v>Draw</v>
      </c>
      <c r="R95">
        <f t="shared" si="5"/>
        <v>2.94</v>
      </c>
      <c r="S95" t="str">
        <f t="shared" si="4"/>
        <v>FALSE</v>
      </c>
    </row>
    <row r="96" spans="1:19" hidden="1" x14ac:dyDescent="0.2">
      <c r="A96">
        <v>2002</v>
      </c>
      <c r="B96">
        <f>B95+1</f>
        <v>31</v>
      </c>
      <c r="C96">
        <v>2</v>
      </c>
      <c r="D96" t="s">
        <v>31</v>
      </c>
      <c r="E96" t="s">
        <v>93</v>
      </c>
      <c r="F96" s="33">
        <v>4</v>
      </c>
      <c r="G96" s="33">
        <v>0</v>
      </c>
      <c r="H96">
        <v>1.63</v>
      </c>
      <c r="I96">
        <v>3.64</v>
      </c>
      <c r="J96">
        <v>5.49</v>
      </c>
      <c r="K96" t="str">
        <f>IF($H96&lt;$J96,$D96,$E96)</f>
        <v>Portugal</v>
      </c>
      <c r="L96">
        <f>IF($H96&lt;$J96,$H96,$J96)</f>
        <v>1.63</v>
      </c>
      <c r="M96" t="str">
        <f>IF($H96&gt;$J96,$D96,$E96)</f>
        <v>Poland</v>
      </c>
      <c r="N96">
        <f>IF($H96&gt;$J96,$H96,$J96)</f>
        <v>5.49</v>
      </c>
      <c r="O96" t="str">
        <f>IF(F96="","",IF(F96&gt;G96,"home",IF(G96&gt;F96,"away","draw")))</f>
        <v>home</v>
      </c>
      <c r="P96" t="str">
        <f>IF(O96="","",IF(O96="home",IF(H96&lt;J96,"favourite","outsider"),IF(O96="away",IF(J96&lt;H96,"favourite","outsider"),"draw")))</f>
        <v>favourite</v>
      </c>
      <c r="Q96" t="str">
        <f>IF(O96="","",IF(O96="home",D96,IF(O96="away",E96,"Draw")))</f>
        <v>Portugal</v>
      </c>
      <c r="R96">
        <f t="shared" si="5"/>
        <v>1.63</v>
      </c>
      <c r="S96" t="str">
        <f t="shared" si="4"/>
        <v>TRUE</v>
      </c>
    </row>
    <row r="97" spans="1:19" hidden="1" x14ac:dyDescent="0.2">
      <c r="A97">
        <v>2002</v>
      </c>
      <c r="B97">
        <f>B96+1</f>
        <v>32</v>
      </c>
      <c r="C97">
        <v>2</v>
      </c>
      <c r="D97" t="s">
        <v>92</v>
      </c>
      <c r="E97" t="s">
        <v>36</v>
      </c>
      <c r="F97" s="33">
        <v>1</v>
      </c>
      <c r="G97" s="33">
        <v>1</v>
      </c>
      <c r="H97">
        <v>6.02</v>
      </c>
      <c r="I97">
        <v>3.81</v>
      </c>
      <c r="J97">
        <v>1.56</v>
      </c>
      <c r="K97" t="str">
        <f>IF($H97&lt;$J97,$D97,$E97)</f>
        <v>Belgium</v>
      </c>
      <c r="L97">
        <f>IF($H97&lt;$J97,$H97,$J97)</f>
        <v>1.56</v>
      </c>
      <c r="M97" t="str">
        <f>IF($H97&gt;$J97,$D97,$E97)</f>
        <v>Tunisia</v>
      </c>
      <c r="N97">
        <f>IF($H97&gt;$J97,$H97,$J97)</f>
        <v>6.02</v>
      </c>
      <c r="O97" t="str">
        <f>IF(F97="","",IF(F97&gt;G97,"home",IF(G97&gt;F97,"away","draw")))</f>
        <v>draw</v>
      </c>
      <c r="P97" t="str">
        <f>IF(O97="","",IF(O97="home",IF(H97&lt;J97,"favourite","outsider"),IF(O97="away",IF(J97&lt;H97,"favourite","outsider"),"draw")))</f>
        <v>draw</v>
      </c>
      <c r="Q97" t="str">
        <f>IF(O97="","",IF(O97="home",D97,IF(O97="away",E97,"Draw")))</f>
        <v>Draw</v>
      </c>
      <c r="R97">
        <f t="shared" si="5"/>
        <v>3.81</v>
      </c>
      <c r="S97" t="str">
        <f t="shared" si="4"/>
        <v>FALSE</v>
      </c>
    </row>
    <row r="98" spans="1:19" hidden="1" x14ac:dyDescent="0.2">
      <c r="A98">
        <v>2002</v>
      </c>
      <c r="B98">
        <f>B97+1</f>
        <v>33</v>
      </c>
      <c r="C98">
        <v>3</v>
      </c>
      <c r="D98" t="s">
        <v>94</v>
      </c>
      <c r="E98" t="s">
        <v>18</v>
      </c>
      <c r="F98" s="33">
        <v>3</v>
      </c>
      <c r="G98" s="33">
        <v>3</v>
      </c>
      <c r="H98">
        <v>2.81</v>
      </c>
      <c r="I98">
        <v>3.04</v>
      </c>
      <c r="J98">
        <v>2.62</v>
      </c>
      <c r="K98" t="str">
        <f>IF($H98&lt;$J98,$D98,$E98)</f>
        <v>Uruguay</v>
      </c>
      <c r="L98">
        <f>IF($H98&lt;$J98,$H98,$J98)</f>
        <v>2.62</v>
      </c>
      <c r="M98" t="str">
        <f>IF($H98&gt;$J98,$D98,$E98)</f>
        <v>Senegal</v>
      </c>
      <c r="N98">
        <f>IF($H98&gt;$J98,$H98,$J98)</f>
        <v>2.81</v>
      </c>
      <c r="O98" t="str">
        <f>IF(F98="","",IF(F98&gt;G98,"home",IF(G98&gt;F98,"away","draw")))</f>
        <v>draw</v>
      </c>
      <c r="P98" t="str">
        <f>IF(O98="","",IF(O98="home",IF(H98&lt;J98,"favourite","outsider"),IF(O98="away",IF(J98&lt;H98,"favourite","outsider"),"draw")))</f>
        <v>draw</v>
      </c>
      <c r="Q98" t="str">
        <f>IF(O98="","",IF(O98="home",D98,IF(O98="away",E98,"Draw")))</f>
        <v>Draw</v>
      </c>
      <c r="R98">
        <f t="shared" si="5"/>
        <v>3.04</v>
      </c>
      <c r="S98" t="str">
        <f t="shared" si="4"/>
        <v>FALSE</v>
      </c>
    </row>
    <row r="99" spans="1:19" hidden="1" x14ac:dyDescent="0.2">
      <c r="A99">
        <v>2002</v>
      </c>
      <c r="B99">
        <f>B98+1</f>
        <v>34</v>
      </c>
      <c r="C99">
        <v>3</v>
      </c>
      <c r="D99" t="s">
        <v>74</v>
      </c>
      <c r="E99" t="s">
        <v>26</v>
      </c>
      <c r="F99" s="33">
        <v>2</v>
      </c>
      <c r="G99" s="33">
        <v>0</v>
      </c>
      <c r="H99">
        <v>6.72</v>
      </c>
      <c r="I99">
        <v>3.86</v>
      </c>
      <c r="J99">
        <v>1.53</v>
      </c>
      <c r="K99" t="str">
        <f>IF($H99&lt;$J99,$D99,$E99)</f>
        <v>France</v>
      </c>
      <c r="L99">
        <f>IF($H99&lt;$J99,$H99,$J99)</f>
        <v>1.53</v>
      </c>
      <c r="M99" t="str">
        <f>IF($H99&gt;$J99,$D99,$E99)</f>
        <v>Denmark</v>
      </c>
      <c r="N99">
        <f>IF($H99&gt;$J99,$H99,$J99)</f>
        <v>6.72</v>
      </c>
      <c r="O99" t="str">
        <f>IF(F99="","",IF(F99&gt;G99,"home",IF(G99&gt;F99,"away","draw")))</f>
        <v>home</v>
      </c>
      <c r="P99" t="str">
        <f>IF(O99="","",IF(O99="home",IF(H99&lt;J99,"favourite","outsider"),IF(O99="away",IF(J99&lt;H99,"favourite","outsider"),"draw")))</f>
        <v>outsider</v>
      </c>
      <c r="Q99" t="str">
        <f>IF(O99="","",IF(O99="home",D99,IF(O99="away",E99,"Draw")))</f>
        <v>Denmark</v>
      </c>
      <c r="R99">
        <f t="shared" si="5"/>
        <v>6.72</v>
      </c>
      <c r="S99" t="str">
        <f t="shared" si="4"/>
        <v>FALSE</v>
      </c>
    </row>
    <row r="100" spans="1:19" hidden="1" x14ac:dyDescent="0.2">
      <c r="A100">
        <v>2002</v>
      </c>
      <c r="B100">
        <f>B99+1</f>
        <v>35</v>
      </c>
      <c r="C100">
        <v>3</v>
      </c>
      <c r="D100" t="s">
        <v>85</v>
      </c>
      <c r="E100" t="s">
        <v>112</v>
      </c>
      <c r="F100" s="33">
        <v>0</v>
      </c>
      <c r="G100" s="33">
        <v>3</v>
      </c>
      <c r="H100">
        <v>8.2200000000000006</v>
      </c>
      <c r="I100">
        <v>5.09</v>
      </c>
      <c r="J100">
        <v>1.31</v>
      </c>
      <c r="K100" t="str">
        <f>IF($H100&lt;$J100,$D100,$E100)</f>
        <v>Ireland</v>
      </c>
      <c r="L100">
        <f>IF($H100&lt;$J100,$H100,$J100)</f>
        <v>1.31</v>
      </c>
      <c r="M100" t="str">
        <f>IF($H100&gt;$J100,$D100,$E100)</f>
        <v>Saudi Arabia</v>
      </c>
      <c r="N100">
        <f>IF($H100&gt;$J100,$H100,$J100)</f>
        <v>8.2200000000000006</v>
      </c>
      <c r="O100" t="str">
        <f>IF(F100="","",IF(F100&gt;G100,"home",IF(G100&gt;F100,"away","draw")))</f>
        <v>away</v>
      </c>
      <c r="P100" t="str">
        <f>IF(O100="","",IF(O100="home",IF(H100&lt;J100,"favourite","outsider"),IF(O100="away",IF(J100&lt;H100,"favourite","outsider"),"draw")))</f>
        <v>favourite</v>
      </c>
      <c r="Q100" t="str">
        <f>IF(O100="","",IF(O100="home",D100,IF(O100="away",E100,"Draw")))</f>
        <v>Ireland</v>
      </c>
      <c r="R100">
        <f t="shared" si="5"/>
        <v>1.31</v>
      </c>
      <c r="S100" t="str">
        <f t="shared" si="4"/>
        <v>TRUE</v>
      </c>
    </row>
    <row r="101" spans="1:19" hidden="1" x14ac:dyDescent="0.2">
      <c r="A101">
        <v>2002</v>
      </c>
      <c r="B101">
        <f>B100+1</f>
        <v>36</v>
      </c>
      <c r="C101">
        <v>3</v>
      </c>
      <c r="D101" t="s">
        <v>11</v>
      </c>
      <c r="E101" t="s">
        <v>30</v>
      </c>
      <c r="F101" s="33">
        <v>0</v>
      </c>
      <c r="G101" s="33">
        <v>2</v>
      </c>
      <c r="H101">
        <v>4.18</v>
      </c>
      <c r="I101">
        <v>3.25</v>
      </c>
      <c r="J101">
        <v>1.95</v>
      </c>
      <c r="K101" t="str">
        <f>IF($H101&lt;$J101,$D101,$E101)</f>
        <v>Germany</v>
      </c>
      <c r="L101">
        <f>IF($H101&lt;$J101,$H101,$J101)</f>
        <v>1.95</v>
      </c>
      <c r="M101" t="str">
        <f>IF($H101&gt;$J101,$D101,$E101)</f>
        <v>Cameroon</v>
      </c>
      <c r="N101">
        <f>IF($H101&gt;$J101,$H101,$J101)</f>
        <v>4.18</v>
      </c>
      <c r="O101" t="str">
        <f>IF(F101="","",IF(F101&gt;G101,"home",IF(G101&gt;F101,"away","draw")))</f>
        <v>away</v>
      </c>
      <c r="P101" t="str">
        <f>IF(O101="","",IF(O101="home",IF(H101&lt;J101,"favourite","outsider"),IF(O101="away",IF(J101&lt;H101,"favourite","outsider"),"draw")))</f>
        <v>favourite</v>
      </c>
      <c r="Q101" t="str">
        <f>IF(O101="","",IF(O101="home",D101,IF(O101="away",E101,"Draw")))</f>
        <v>Germany</v>
      </c>
      <c r="R101">
        <f t="shared" si="5"/>
        <v>1.95</v>
      </c>
      <c r="S101" t="str">
        <f t="shared" si="4"/>
        <v>TRUE</v>
      </c>
    </row>
    <row r="102" spans="1:19" hidden="1" x14ac:dyDescent="0.2">
      <c r="A102">
        <v>2002</v>
      </c>
      <c r="B102">
        <f>B101+1</f>
        <v>37</v>
      </c>
      <c r="C102">
        <v>3</v>
      </c>
      <c r="D102" t="s">
        <v>71</v>
      </c>
      <c r="E102" t="s">
        <v>12</v>
      </c>
      <c r="F102" s="33">
        <v>2</v>
      </c>
      <c r="G102" s="33">
        <v>3</v>
      </c>
      <c r="H102">
        <v>6.83</v>
      </c>
      <c r="I102">
        <v>2.85</v>
      </c>
      <c r="J102">
        <v>1.69</v>
      </c>
      <c r="K102" t="str">
        <f>IF($H102&lt;$J102,$D102,$E102)</f>
        <v>Spain</v>
      </c>
      <c r="L102">
        <f>IF($H102&lt;$J102,$H102,$J102)</f>
        <v>1.69</v>
      </c>
      <c r="M102" t="str">
        <f>IF($H102&gt;$J102,$D102,$E102)</f>
        <v>South Africa</v>
      </c>
      <c r="N102">
        <f>IF($H102&gt;$J102,$H102,$J102)</f>
        <v>6.83</v>
      </c>
      <c r="O102" t="str">
        <f>IF(F102="","",IF(F102&gt;G102,"home",IF(G102&gt;F102,"away","draw")))</f>
        <v>away</v>
      </c>
      <c r="P102" t="str">
        <f>IF(O102="","",IF(O102="home",IF(H102&lt;J102,"favourite","outsider"),IF(O102="away",IF(J102&lt;H102,"favourite","outsider"),"draw")))</f>
        <v>favourite</v>
      </c>
      <c r="Q102" t="str">
        <f>IF(O102="","",IF(O102="home",D102,IF(O102="away",E102,"Draw")))</f>
        <v>Spain</v>
      </c>
      <c r="R102">
        <f t="shared" si="5"/>
        <v>1.69</v>
      </c>
      <c r="S102" t="str">
        <f t="shared" si="4"/>
        <v>TRUE</v>
      </c>
    </row>
    <row r="103" spans="1:19" hidden="1" x14ac:dyDescent="0.2">
      <c r="A103">
        <v>2002</v>
      </c>
      <c r="B103">
        <f>B102+1</f>
        <v>38</v>
      </c>
      <c r="C103">
        <v>3</v>
      </c>
      <c r="D103" t="s">
        <v>72</v>
      </c>
      <c r="E103" t="s">
        <v>75</v>
      </c>
      <c r="F103" s="33">
        <v>1</v>
      </c>
      <c r="G103" s="33">
        <v>3</v>
      </c>
      <c r="H103">
        <v>5.04</v>
      </c>
      <c r="I103">
        <v>3.72</v>
      </c>
      <c r="J103">
        <v>1.66</v>
      </c>
      <c r="K103" t="str">
        <f>IF($H103&lt;$J103,$D103,$E103)</f>
        <v>Paraguay</v>
      </c>
      <c r="L103">
        <f>IF($H103&lt;$J103,$H103,$J103)</f>
        <v>1.66</v>
      </c>
      <c r="M103" t="str">
        <f>IF($H103&gt;$J103,$D103,$E103)</f>
        <v>Slovenia</v>
      </c>
      <c r="N103">
        <f>IF($H103&gt;$J103,$H103,$J103)</f>
        <v>5.04</v>
      </c>
      <c r="O103" t="str">
        <f>IF(F103="","",IF(F103&gt;G103,"home",IF(G103&gt;F103,"away","draw")))</f>
        <v>away</v>
      </c>
      <c r="P103" t="str">
        <f>IF(O103="","",IF(O103="home",IF(H103&lt;J103,"favourite","outsider"),IF(O103="away",IF(J103&lt;H103,"favourite","outsider"),"draw")))</f>
        <v>favourite</v>
      </c>
      <c r="Q103" t="str">
        <f>IF(O103="","",IF(O103="home",D103,IF(O103="away",E103,"Draw")))</f>
        <v>Paraguay</v>
      </c>
      <c r="R103">
        <f t="shared" si="5"/>
        <v>1.66</v>
      </c>
      <c r="S103" t="str">
        <f t="shared" si="4"/>
        <v>TRUE</v>
      </c>
    </row>
    <row r="104" spans="1:19" hidden="1" x14ac:dyDescent="0.2">
      <c r="A104">
        <v>2002</v>
      </c>
      <c r="B104">
        <f>B103+1</f>
        <v>39</v>
      </c>
      <c r="C104">
        <v>3</v>
      </c>
      <c r="D104" t="s">
        <v>90</v>
      </c>
      <c r="E104" t="s">
        <v>28</v>
      </c>
      <c r="F104" s="33">
        <v>1</v>
      </c>
      <c r="G104" s="33">
        <v>1</v>
      </c>
      <c r="H104">
        <v>5.57</v>
      </c>
      <c r="I104">
        <v>3.53</v>
      </c>
      <c r="J104">
        <v>1.66</v>
      </c>
      <c r="K104" t="str">
        <f>IF($H104&lt;$J104,$D104,$E104)</f>
        <v>Argentina</v>
      </c>
      <c r="L104">
        <f>IF($H104&lt;$J104,$H104,$J104)</f>
        <v>1.66</v>
      </c>
      <c r="M104" t="str">
        <f>IF($H104&gt;$J104,$D104,$E104)</f>
        <v>Sweden</v>
      </c>
      <c r="N104">
        <f>IF($H104&gt;$J104,$H104,$J104)</f>
        <v>5.57</v>
      </c>
      <c r="O104" t="str">
        <f>IF(F104="","",IF(F104&gt;G104,"home",IF(G104&gt;F104,"away","draw")))</f>
        <v>draw</v>
      </c>
      <c r="P104" t="str">
        <f>IF(O104="","",IF(O104="home",IF(H104&lt;J104,"favourite","outsider"),IF(O104="away",IF(J104&lt;H104,"favourite","outsider"),"draw")))</f>
        <v>draw</v>
      </c>
      <c r="Q104" t="str">
        <f>IF(O104="","",IF(O104="home",D104,IF(O104="away",E104,"Draw")))</f>
        <v>Draw</v>
      </c>
      <c r="R104">
        <f t="shared" si="5"/>
        <v>3.53</v>
      </c>
      <c r="S104" t="str">
        <f t="shared" si="4"/>
        <v>FALSE</v>
      </c>
    </row>
    <row r="105" spans="1:19" hidden="1" x14ac:dyDescent="0.2">
      <c r="A105">
        <v>2002</v>
      </c>
      <c r="B105">
        <f>B104+1</f>
        <v>40</v>
      </c>
      <c r="C105">
        <v>3</v>
      </c>
      <c r="D105" t="s">
        <v>33</v>
      </c>
      <c r="E105" t="s">
        <v>20</v>
      </c>
      <c r="F105" s="33">
        <v>0</v>
      </c>
      <c r="G105" s="33">
        <v>0</v>
      </c>
      <c r="H105">
        <v>5.68</v>
      </c>
      <c r="I105">
        <v>3.48</v>
      </c>
      <c r="J105">
        <v>1.66</v>
      </c>
      <c r="K105" t="str">
        <f>IF($H105&lt;$J105,$D105,$E105)</f>
        <v>England</v>
      </c>
      <c r="L105">
        <f>IF($H105&lt;$J105,$H105,$J105)</f>
        <v>1.66</v>
      </c>
      <c r="M105" t="str">
        <f>IF($H105&gt;$J105,$D105,$E105)</f>
        <v>Nigeria</v>
      </c>
      <c r="N105">
        <f>IF($H105&gt;$J105,$H105,$J105)</f>
        <v>5.68</v>
      </c>
      <c r="O105" t="str">
        <f>IF(F105="","",IF(F105&gt;G105,"home",IF(G105&gt;F105,"away","draw")))</f>
        <v>draw</v>
      </c>
      <c r="P105" t="str">
        <f>IF(O105="","",IF(O105="home",IF(H105&lt;J105,"favourite","outsider"),IF(O105="away",IF(J105&lt;H105,"favourite","outsider"),"draw")))</f>
        <v>draw</v>
      </c>
      <c r="Q105" t="str">
        <f>IF(O105="","",IF(O105="home",D105,IF(O105="away",E105,"Draw")))</f>
        <v>Draw</v>
      </c>
      <c r="R105">
        <f t="shared" si="5"/>
        <v>3.48</v>
      </c>
      <c r="S105" t="str">
        <f t="shared" si="4"/>
        <v>FALSE</v>
      </c>
    </row>
    <row r="106" spans="1:19" hidden="1" x14ac:dyDescent="0.2">
      <c r="A106">
        <v>2002</v>
      </c>
      <c r="B106">
        <f>B105+1</f>
        <v>41</v>
      </c>
      <c r="C106">
        <v>3</v>
      </c>
      <c r="D106" t="s">
        <v>113</v>
      </c>
      <c r="E106" t="s">
        <v>114</v>
      </c>
      <c r="F106" s="33">
        <v>3</v>
      </c>
      <c r="G106" s="33">
        <v>0</v>
      </c>
      <c r="H106">
        <v>1.37</v>
      </c>
      <c r="I106">
        <v>4.7699999999999996</v>
      </c>
      <c r="J106">
        <v>7.97</v>
      </c>
      <c r="K106" t="str">
        <f>IF($H106&lt;$J106,$D106,$E106)</f>
        <v>Turkey</v>
      </c>
      <c r="L106">
        <f>IF($H106&lt;$J106,$H106,$J106)</f>
        <v>1.37</v>
      </c>
      <c r="M106" t="str">
        <f>IF($H106&gt;$J106,$D106,$E106)</f>
        <v>China</v>
      </c>
      <c r="N106">
        <f>IF($H106&gt;$J106,$H106,$J106)</f>
        <v>7.97</v>
      </c>
      <c r="O106" t="str">
        <f>IF(F106="","",IF(F106&gt;G106,"home",IF(G106&gt;F106,"away","draw")))</f>
        <v>home</v>
      </c>
      <c r="P106" t="str">
        <f>IF(O106="","",IF(O106="home",IF(H106&lt;J106,"favourite","outsider"),IF(O106="away",IF(J106&lt;H106,"favourite","outsider"),"draw")))</f>
        <v>favourite</v>
      </c>
      <c r="Q106" t="str">
        <f>IF(O106="","",IF(O106="home",D106,IF(O106="away",E106,"Draw")))</f>
        <v>Turkey</v>
      </c>
      <c r="R106">
        <f t="shared" si="5"/>
        <v>1.37</v>
      </c>
      <c r="S106" t="str">
        <f t="shared" si="4"/>
        <v>TRUE</v>
      </c>
    </row>
    <row r="107" spans="1:19" hidden="1" x14ac:dyDescent="0.2">
      <c r="A107">
        <v>2002</v>
      </c>
      <c r="B107">
        <f>B106+1</f>
        <v>42</v>
      </c>
      <c r="C107">
        <v>3</v>
      </c>
      <c r="D107" t="s">
        <v>19</v>
      </c>
      <c r="E107" t="s">
        <v>8</v>
      </c>
      <c r="F107" s="33">
        <v>2</v>
      </c>
      <c r="G107" s="33">
        <v>5</v>
      </c>
      <c r="H107">
        <v>8.33</v>
      </c>
      <c r="I107">
        <v>3.1</v>
      </c>
      <c r="J107">
        <v>1.52</v>
      </c>
      <c r="K107" t="str">
        <f>IF($H107&lt;$J107,$D107,$E107)</f>
        <v>Brazil</v>
      </c>
      <c r="L107">
        <f>IF($H107&lt;$J107,$H107,$J107)</f>
        <v>1.52</v>
      </c>
      <c r="M107" t="str">
        <f>IF($H107&gt;$J107,$D107,$E107)</f>
        <v>Costa Rica</v>
      </c>
      <c r="N107">
        <f>IF($H107&gt;$J107,$H107,$J107)</f>
        <v>8.33</v>
      </c>
      <c r="O107" t="str">
        <f>IF(F107="","",IF(F107&gt;G107,"home",IF(G107&gt;F107,"away","draw")))</f>
        <v>away</v>
      </c>
      <c r="P107" t="str">
        <f>IF(O107="","",IF(O107="home",IF(H107&lt;J107,"favourite","outsider"),IF(O107="away",IF(J107&lt;H107,"favourite","outsider"),"draw")))</f>
        <v>favourite</v>
      </c>
      <c r="Q107" t="str">
        <f>IF(O107="","",IF(O107="home",D107,IF(O107="away",E107,"Draw")))</f>
        <v>Brazil</v>
      </c>
      <c r="R107">
        <f t="shared" si="5"/>
        <v>1.52</v>
      </c>
      <c r="S107" t="str">
        <f t="shared" si="4"/>
        <v>TRUE</v>
      </c>
    </row>
    <row r="108" spans="1:19" hidden="1" x14ac:dyDescent="0.2">
      <c r="A108">
        <v>2002</v>
      </c>
      <c r="B108">
        <f>B107+1</f>
        <v>43</v>
      </c>
      <c r="C108">
        <v>3</v>
      </c>
      <c r="D108" t="s">
        <v>10</v>
      </c>
      <c r="E108" t="s">
        <v>21</v>
      </c>
      <c r="F108" s="33">
        <v>1</v>
      </c>
      <c r="G108" s="33">
        <v>1</v>
      </c>
      <c r="H108">
        <v>6.09</v>
      </c>
      <c r="I108">
        <v>3.66</v>
      </c>
      <c r="J108">
        <v>1.55</v>
      </c>
      <c r="K108" t="str">
        <f>IF($H108&lt;$J108,$D108,$E108)</f>
        <v>Italy</v>
      </c>
      <c r="L108">
        <f>IF($H108&lt;$J108,$H108,$J108)</f>
        <v>1.55</v>
      </c>
      <c r="M108" t="str">
        <f>IF($H108&gt;$J108,$D108,$E108)</f>
        <v>Mexico</v>
      </c>
      <c r="N108">
        <f>IF($H108&gt;$J108,$H108,$J108)</f>
        <v>6.09</v>
      </c>
      <c r="O108" t="str">
        <f>IF(F108="","",IF(F108&gt;G108,"home",IF(G108&gt;F108,"away","draw")))</f>
        <v>draw</v>
      </c>
      <c r="P108" t="str">
        <f>IF(O108="","",IF(O108="home",IF(H108&lt;J108,"favourite","outsider"),IF(O108="away",IF(J108&lt;H108,"favourite","outsider"),"draw")))</f>
        <v>draw</v>
      </c>
      <c r="Q108" t="str">
        <f>IF(O108="","",IF(O108="home",D108,IF(O108="away",E108,"Draw")))</f>
        <v>Draw</v>
      </c>
      <c r="R108">
        <f t="shared" si="5"/>
        <v>3.66</v>
      </c>
      <c r="S108" t="str">
        <f t="shared" si="4"/>
        <v>FALSE</v>
      </c>
    </row>
    <row r="109" spans="1:19" hidden="1" x14ac:dyDescent="0.2">
      <c r="A109">
        <v>2002</v>
      </c>
      <c r="B109">
        <f>B108+1</f>
        <v>44</v>
      </c>
      <c r="C109">
        <v>3</v>
      </c>
      <c r="D109" t="s">
        <v>25</v>
      </c>
      <c r="E109" t="s">
        <v>9</v>
      </c>
      <c r="F109" s="33">
        <v>1</v>
      </c>
      <c r="G109" s="33">
        <v>0</v>
      </c>
      <c r="H109">
        <v>5.96</v>
      </c>
      <c r="I109">
        <v>3.68</v>
      </c>
      <c r="J109">
        <v>1.58</v>
      </c>
      <c r="K109" t="str">
        <f>IF($H109&lt;$J109,$D109,$E109)</f>
        <v>Croatia</v>
      </c>
      <c r="L109">
        <f>IF($H109&lt;$J109,$H109,$J109)</f>
        <v>1.58</v>
      </c>
      <c r="M109" t="str">
        <f>IF($H109&gt;$J109,$D109,$E109)</f>
        <v>Ecuador</v>
      </c>
      <c r="N109">
        <f>IF($H109&gt;$J109,$H109,$J109)</f>
        <v>5.96</v>
      </c>
      <c r="O109" t="str">
        <f>IF(F109="","",IF(F109&gt;G109,"home",IF(G109&gt;F109,"away","draw")))</f>
        <v>home</v>
      </c>
      <c r="P109" t="str">
        <f>IF(O109="","",IF(O109="home",IF(H109&lt;J109,"favourite","outsider"),IF(O109="away",IF(J109&lt;H109,"favourite","outsider"),"draw")))</f>
        <v>outsider</v>
      </c>
      <c r="Q109" t="str">
        <f>IF(O109="","",IF(O109="home",D109,IF(O109="away",E109,"Draw")))</f>
        <v>Ecuador</v>
      </c>
      <c r="R109">
        <f t="shared" si="5"/>
        <v>5.96</v>
      </c>
      <c r="S109" t="str">
        <f t="shared" si="4"/>
        <v>FALSE</v>
      </c>
    </row>
    <row r="110" spans="1:19" hidden="1" x14ac:dyDescent="0.2">
      <c r="A110">
        <v>2002</v>
      </c>
      <c r="B110">
        <f>B109+1</f>
        <v>45</v>
      </c>
      <c r="C110">
        <v>3</v>
      </c>
      <c r="D110" t="s">
        <v>31</v>
      </c>
      <c r="E110" t="s">
        <v>39</v>
      </c>
      <c r="F110" s="33">
        <v>0</v>
      </c>
      <c r="G110" s="33">
        <v>1</v>
      </c>
      <c r="H110">
        <v>1.96</v>
      </c>
      <c r="I110">
        <v>3.18</v>
      </c>
      <c r="J110">
        <v>4.0599999999999996</v>
      </c>
      <c r="K110" t="str">
        <f>IF($H110&lt;$J110,$D110,$E110)</f>
        <v>Portugal</v>
      </c>
      <c r="L110">
        <f>IF($H110&lt;$J110,$H110,$J110)</f>
        <v>1.96</v>
      </c>
      <c r="M110" t="str">
        <f>IF($H110&gt;$J110,$D110,$E110)</f>
        <v>South Korea</v>
      </c>
      <c r="N110">
        <f>IF($H110&gt;$J110,$H110,$J110)</f>
        <v>4.0599999999999996</v>
      </c>
      <c r="O110" t="str">
        <f>IF(F110="","",IF(F110&gt;G110,"home",IF(G110&gt;F110,"away","draw")))</f>
        <v>away</v>
      </c>
      <c r="P110" t="str">
        <f>IF(O110="","",IF(O110="home",IF(H110&lt;J110,"favourite","outsider"),IF(O110="away",IF(J110&lt;H110,"favourite","outsider"),"draw")))</f>
        <v>outsider</v>
      </c>
      <c r="Q110" t="str">
        <f>IF(O110="","",IF(O110="home",D110,IF(O110="away",E110,"Draw")))</f>
        <v>South Korea</v>
      </c>
      <c r="R110">
        <f t="shared" si="5"/>
        <v>4.0599999999999996</v>
      </c>
      <c r="S110" t="str">
        <f t="shared" si="4"/>
        <v>FALSE</v>
      </c>
    </row>
    <row r="111" spans="1:19" hidden="1" x14ac:dyDescent="0.2">
      <c r="A111">
        <v>2002</v>
      </c>
      <c r="B111">
        <f>B110+1</f>
        <v>46</v>
      </c>
      <c r="C111">
        <v>3</v>
      </c>
      <c r="D111" t="s">
        <v>93</v>
      </c>
      <c r="E111" t="s">
        <v>35</v>
      </c>
      <c r="F111" s="33">
        <v>3</v>
      </c>
      <c r="G111" s="33">
        <v>1</v>
      </c>
      <c r="H111">
        <v>4.17</v>
      </c>
      <c r="I111">
        <v>2.96</v>
      </c>
      <c r="J111">
        <v>1.97</v>
      </c>
      <c r="K111" t="str">
        <f>IF($H111&lt;$J111,$D111,$E111)</f>
        <v>USA</v>
      </c>
      <c r="L111">
        <f>IF($H111&lt;$J111,$H111,$J111)</f>
        <v>1.97</v>
      </c>
      <c r="M111" t="str">
        <f>IF($H111&gt;$J111,$D111,$E111)</f>
        <v>Poland</v>
      </c>
      <c r="N111">
        <f>IF($H111&gt;$J111,$H111,$J111)</f>
        <v>4.17</v>
      </c>
      <c r="O111" t="str">
        <f>IF(F111="","",IF(F111&gt;G111,"home",IF(G111&gt;F111,"away","draw")))</f>
        <v>home</v>
      </c>
      <c r="P111" t="str">
        <f>IF(O111="","",IF(O111="home",IF(H111&lt;J111,"favourite","outsider"),IF(O111="away",IF(J111&lt;H111,"favourite","outsider"),"draw")))</f>
        <v>outsider</v>
      </c>
      <c r="Q111" t="str">
        <f>IF(O111="","",IF(O111="home",D111,IF(O111="away",E111,"Draw")))</f>
        <v>Poland</v>
      </c>
      <c r="R111">
        <f t="shared" si="5"/>
        <v>4.17</v>
      </c>
      <c r="S111" t="str">
        <f t="shared" si="4"/>
        <v>FALSE</v>
      </c>
    </row>
    <row r="112" spans="1:19" hidden="1" x14ac:dyDescent="0.2">
      <c r="A112">
        <v>2002</v>
      </c>
      <c r="B112">
        <f>B111+1</f>
        <v>47</v>
      </c>
      <c r="C112">
        <v>3</v>
      </c>
      <c r="D112" t="s">
        <v>92</v>
      </c>
      <c r="E112" t="s">
        <v>23</v>
      </c>
      <c r="F112" s="33">
        <v>0</v>
      </c>
      <c r="G112" s="33">
        <v>2</v>
      </c>
      <c r="H112">
        <v>5.8</v>
      </c>
      <c r="I112">
        <v>3.49</v>
      </c>
      <c r="J112">
        <v>1.66</v>
      </c>
      <c r="K112" t="str">
        <f>IF($H112&lt;$J112,$D112,$E112)</f>
        <v>Japan</v>
      </c>
      <c r="L112">
        <f>IF($H112&lt;$J112,$H112,$J112)</f>
        <v>1.66</v>
      </c>
      <c r="M112" t="str">
        <f>IF($H112&gt;$J112,$D112,$E112)</f>
        <v>Tunisia</v>
      </c>
      <c r="N112">
        <f>IF($H112&gt;$J112,$H112,$J112)</f>
        <v>5.8</v>
      </c>
      <c r="O112" t="str">
        <f>IF(F112="","",IF(F112&gt;G112,"home",IF(G112&gt;F112,"away","draw")))</f>
        <v>away</v>
      </c>
      <c r="P112" t="str">
        <f>IF(O112="","",IF(O112="home",IF(H112&lt;J112,"favourite","outsider"),IF(O112="away",IF(J112&lt;H112,"favourite","outsider"),"draw")))</f>
        <v>favourite</v>
      </c>
      <c r="Q112" t="str">
        <f>IF(O112="","",IF(O112="home",D112,IF(O112="away",E112,"Draw")))</f>
        <v>Japan</v>
      </c>
      <c r="R112">
        <f t="shared" si="5"/>
        <v>1.66</v>
      </c>
      <c r="S112" t="str">
        <f t="shared" si="4"/>
        <v>TRUE</v>
      </c>
    </row>
    <row r="113" spans="1:19" hidden="1" x14ac:dyDescent="0.2">
      <c r="A113">
        <v>2002</v>
      </c>
      <c r="B113">
        <f>B112+1</f>
        <v>48</v>
      </c>
      <c r="C113">
        <v>3</v>
      </c>
      <c r="D113" t="s">
        <v>36</v>
      </c>
      <c r="E113" t="s">
        <v>38</v>
      </c>
      <c r="F113" s="33">
        <v>3</v>
      </c>
      <c r="G113" s="33">
        <v>2</v>
      </c>
      <c r="H113">
        <v>3.1</v>
      </c>
      <c r="I113">
        <v>2.98</v>
      </c>
      <c r="J113">
        <v>2.48</v>
      </c>
      <c r="K113" t="str">
        <f>IF($H113&lt;$J113,$D113,$E113)</f>
        <v>Russia</v>
      </c>
      <c r="L113">
        <f>IF($H113&lt;$J113,$H113,$J113)</f>
        <v>2.48</v>
      </c>
      <c r="M113" t="str">
        <f>IF($H113&gt;$J113,$D113,$E113)</f>
        <v>Belgium</v>
      </c>
      <c r="N113">
        <f>IF($H113&gt;$J113,$H113,$J113)</f>
        <v>3.1</v>
      </c>
      <c r="O113" t="str">
        <f>IF(F113="","",IF(F113&gt;G113,"home",IF(G113&gt;F113,"away","draw")))</f>
        <v>home</v>
      </c>
      <c r="P113" t="str">
        <f>IF(O113="","",IF(O113="home",IF(H113&lt;J113,"favourite","outsider"),IF(O113="away",IF(J113&lt;H113,"favourite","outsider"),"draw")))</f>
        <v>outsider</v>
      </c>
      <c r="Q113" t="str">
        <f>IF(O113="","",IF(O113="home",D113,IF(O113="away",E113,"Draw")))</f>
        <v>Belgium</v>
      </c>
      <c r="R113">
        <f t="shared" si="5"/>
        <v>3.1</v>
      </c>
      <c r="S113" t="str">
        <f t="shared" si="4"/>
        <v>FALSE</v>
      </c>
    </row>
    <row r="114" spans="1:19" x14ac:dyDescent="0.2">
      <c r="A114">
        <v>2002</v>
      </c>
      <c r="B114">
        <v>49</v>
      </c>
      <c r="C114" t="s">
        <v>166</v>
      </c>
      <c r="D114" t="s">
        <v>30</v>
      </c>
      <c r="E114" t="s">
        <v>8</v>
      </c>
      <c r="F114" s="33">
        <v>0</v>
      </c>
      <c r="G114" s="33">
        <v>2</v>
      </c>
      <c r="H114">
        <v>4.22</v>
      </c>
      <c r="I114">
        <v>3.12</v>
      </c>
      <c r="J114">
        <v>2.06</v>
      </c>
      <c r="K114" t="str">
        <f>IF($H114&lt;$J114,$D114,$E114)</f>
        <v>Brazil</v>
      </c>
      <c r="L114">
        <f>IF($H114&lt;$J114,$H114,$J114)</f>
        <v>2.06</v>
      </c>
      <c r="M114" t="str">
        <f>IF($H114&gt;$J114,$D114,$E114)</f>
        <v>Germany</v>
      </c>
      <c r="N114">
        <f>IF($H114&gt;$J114,$H114,$J114)</f>
        <v>4.22</v>
      </c>
      <c r="O114" t="str">
        <f>IF(F114="","",IF(F114&gt;G114,"home",IF(G114&gt;F114,"away","draw")))</f>
        <v>away</v>
      </c>
      <c r="P114" t="str">
        <f>IF(O114="","",IF(O114="home",IF(H114&lt;J114,"favourite","outsider"),IF(O114="away",IF(J114&lt;H114,"favourite","outsider"),"draw")))</f>
        <v>favourite</v>
      </c>
      <c r="Q114" t="str">
        <f>IF(O114="","",IF(O114="home",D114,IF(O114="away",E114,"Draw")))</f>
        <v>Brazil</v>
      </c>
      <c r="R114">
        <f t="shared" ref="R114" si="6">IF(O114="","",IF(O114="home",H114,IF(O114="away",J114,I114)))</f>
        <v>2.06</v>
      </c>
      <c r="S114" t="str">
        <f t="shared" si="4"/>
        <v>TRUE</v>
      </c>
    </row>
    <row r="115" spans="1:19" x14ac:dyDescent="0.2">
      <c r="A115">
        <v>2002</v>
      </c>
      <c r="B115">
        <v>50</v>
      </c>
      <c r="C115" t="s">
        <v>166</v>
      </c>
      <c r="D115" t="s">
        <v>39</v>
      </c>
      <c r="E115" t="s">
        <v>113</v>
      </c>
      <c r="F115" s="33">
        <v>2</v>
      </c>
      <c r="G115" s="33">
        <v>3</v>
      </c>
      <c r="H115">
        <v>2.72</v>
      </c>
      <c r="I115">
        <v>2.94</v>
      </c>
      <c r="J115">
        <v>2.85</v>
      </c>
      <c r="K115" t="str">
        <f>IF($H115&lt;$J115,$D115,$E115)</f>
        <v>South Korea</v>
      </c>
      <c r="L115">
        <f>IF($H115&lt;$J115,$H115,$J115)</f>
        <v>2.72</v>
      </c>
      <c r="M115" t="str">
        <f>IF($H115&gt;$J115,$D115,$E115)</f>
        <v>Turkey</v>
      </c>
      <c r="N115">
        <f>IF($H115&gt;$J115,$H115,$J115)</f>
        <v>2.85</v>
      </c>
      <c r="O115" t="str">
        <f>IF(F115="","",IF(F115&gt;G115,"home",IF(G115&gt;F115,"away","draw")))</f>
        <v>away</v>
      </c>
      <c r="P115" t="str">
        <f>IF(O115="","",IF(O115="home",IF(H115&lt;J115,"favourite","outsider"),IF(O115="away",IF(J115&lt;H115,"favourite","outsider"),"draw")))</f>
        <v>outsider</v>
      </c>
      <c r="Q115" t="str">
        <f>IF(O115="","",IF(O115="home",D115,IF(O115="away",E115,"Draw")))</f>
        <v>Turkey</v>
      </c>
      <c r="R115">
        <f t="shared" si="5"/>
        <v>2.85</v>
      </c>
      <c r="S115" t="str">
        <f t="shared" si="4"/>
        <v>FALSE</v>
      </c>
    </row>
    <row r="116" spans="1:19" x14ac:dyDescent="0.2">
      <c r="A116">
        <v>2002</v>
      </c>
      <c r="B116">
        <v>51</v>
      </c>
      <c r="C116" t="s">
        <v>166</v>
      </c>
      <c r="D116" t="s">
        <v>8</v>
      </c>
      <c r="E116" t="s">
        <v>113</v>
      </c>
      <c r="F116" s="33">
        <v>1</v>
      </c>
      <c r="G116" s="33">
        <v>0</v>
      </c>
      <c r="H116">
        <v>1.55</v>
      </c>
      <c r="I116">
        <v>3.81</v>
      </c>
      <c r="J116">
        <v>5.99</v>
      </c>
      <c r="K116" t="str">
        <f>IF($H116&lt;$J116,$D116,$E116)</f>
        <v>Brazil</v>
      </c>
      <c r="L116">
        <f>IF($H116&lt;$J116,$H116,$J116)</f>
        <v>1.55</v>
      </c>
      <c r="M116" t="str">
        <f>IF($H116&gt;$J116,$D116,$E116)</f>
        <v>Turkey</v>
      </c>
      <c r="N116">
        <f>IF($H116&gt;$J116,$H116,$J116)</f>
        <v>5.99</v>
      </c>
      <c r="O116" t="str">
        <f>IF(F116="","",IF(F116&gt;G116,"home",IF(G116&gt;F116,"away","draw")))</f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>IF(O116="","",IF(O116="home",D116,IF(O116="away",E116,"Draw")))</f>
        <v>Brazil</v>
      </c>
      <c r="R116">
        <f t="shared" si="5"/>
        <v>1.55</v>
      </c>
      <c r="S116" t="str">
        <f t="shared" si="4"/>
        <v>TRUE</v>
      </c>
    </row>
    <row r="117" spans="1:19" x14ac:dyDescent="0.2">
      <c r="A117">
        <v>2002</v>
      </c>
      <c r="B117">
        <v>52</v>
      </c>
      <c r="C117" t="s">
        <v>166</v>
      </c>
      <c r="D117" t="s">
        <v>30</v>
      </c>
      <c r="E117" t="s">
        <v>39</v>
      </c>
      <c r="F117" s="33">
        <v>1</v>
      </c>
      <c r="G117" s="33">
        <v>0</v>
      </c>
      <c r="H117">
        <v>2.23</v>
      </c>
      <c r="I117">
        <v>2.97</v>
      </c>
      <c r="J117">
        <v>3.72</v>
      </c>
      <c r="K117" t="str">
        <f>IF($H117&lt;$J117,$D117,$E117)</f>
        <v>Germany</v>
      </c>
      <c r="L117">
        <f>IF($H117&lt;$J117,$H117,$J117)</f>
        <v>2.23</v>
      </c>
      <c r="M117" t="str">
        <f>IF($H117&gt;$J117,$D117,$E117)</f>
        <v>South Korea</v>
      </c>
      <c r="N117">
        <f>IF($H117&gt;$J117,$H117,$J117)</f>
        <v>3.72</v>
      </c>
      <c r="O117" t="str">
        <f>IF(F117="","",IF(F117&gt;G117,"home",IF(G117&gt;F117,"away","draw")))</f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>IF(O117="","",IF(O117="home",D117,IF(O117="away",E117,"Draw")))</f>
        <v>Germany</v>
      </c>
      <c r="R117">
        <f t="shared" si="5"/>
        <v>2.23</v>
      </c>
      <c r="S117" t="str">
        <f t="shared" si="4"/>
        <v>TRUE</v>
      </c>
    </row>
    <row r="118" spans="1:19" x14ac:dyDescent="0.2">
      <c r="A118">
        <v>2002</v>
      </c>
      <c r="B118">
        <v>53</v>
      </c>
      <c r="C118" t="s">
        <v>166</v>
      </c>
      <c r="D118" t="s">
        <v>94</v>
      </c>
      <c r="E118" t="s">
        <v>113</v>
      </c>
      <c r="F118" s="33">
        <v>0</v>
      </c>
      <c r="G118" s="33">
        <v>0</v>
      </c>
      <c r="H118">
        <v>2.58</v>
      </c>
      <c r="I118">
        <v>2.96</v>
      </c>
      <c r="J118">
        <v>2.91</v>
      </c>
      <c r="K118" t="str">
        <f>IF($H118&lt;$J118,$D118,$E118)</f>
        <v>Senegal</v>
      </c>
      <c r="L118">
        <f>IF($H118&lt;$J118,$H118,$J118)</f>
        <v>2.58</v>
      </c>
      <c r="M118" t="str">
        <f>IF($H118&gt;$J118,$D118,$E118)</f>
        <v>Turkey</v>
      </c>
      <c r="N118">
        <f>IF($H118&gt;$J118,$H118,$J118)</f>
        <v>2.91</v>
      </c>
      <c r="O118" t="str">
        <f>IF(F118="","",IF(F118&gt;G118,"home",IF(G118&gt;F118,"away","draw")))</f>
        <v>draw</v>
      </c>
      <c r="P118" t="str">
        <f>IF(O118="","",IF(O118="home",IF(H118&lt;J118,"favourite","outsider"),IF(O118="away",IF(J118&lt;H118,"favourite","outsider"),"draw")))</f>
        <v>draw</v>
      </c>
      <c r="Q118" t="str">
        <f>IF(O118="","",IF(O118="home",D118,IF(O118="away",E118,"Draw")))</f>
        <v>Draw</v>
      </c>
      <c r="R118">
        <f t="shared" si="5"/>
        <v>2.96</v>
      </c>
      <c r="S118" t="str">
        <f t="shared" si="4"/>
        <v>FALSE</v>
      </c>
    </row>
    <row r="119" spans="1:19" x14ac:dyDescent="0.2">
      <c r="A119">
        <v>2002</v>
      </c>
      <c r="B119">
        <v>54</v>
      </c>
      <c r="C119" t="s">
        <v>166</v>
      </c>
      <c r="D119" t="s">
        <v>12</v>
      </c>
      <c r="E119" t="s">
        <v>39</v>
      </c>
      <c r="F119" s="33">
        <v>0</v>
      </c>
      <c r="G119" s="33">
        <v>0</v>
      </c>
      <c r="H119">
        <v>2.14</v>
      </c>
      <c r="I119">
        <v>3.06</v>
      </c>
      <c r="J119">
        <v>3.83</v>
      </c>
      <c r="K119" t="str">
        <f>IF($H119&lt;$J119,$D119,$E119)</f>
        <v>Spain</v>
      </c>
      <c r="L119">
        <f>IF($H119&lt;$J119,$H119,$J119)</f>
        <v>2.14</v>
      </c>
      <c r="M119" t="str">
        <f>IF($H119&gt;$J119,$D119,$E119)</f>
        <v>South Korea</v>
      </c>
      <c r="N119">
        <f>IF($H119&gt;$J119,$H119,$J119)</f>
        <v>3.83</v>
      </c>
      <c r="O119" t="str">
        <f>IF(F119="","",IF(F119&gt;G119,"home",IF(G119&gt;F119,"away","draw")))</f>
        <v>draw</v>
      </c>
      <c r="P119" t="str">
        <f>IF(O119="","",IF(O119="home",IF(H119&lt;J119,"favourite","outsider"),IF(O119="away",IF(J119&lt;H119,"favourite","outsider"),"draw")))</f>
        <v>draw</v>
      </c>
      <c r="Q119" t="str">
        <f>IF(O119="","",IF(O119="home",D119,IF(O119="away",E119,"Draw")))</f>
        <v>Draw</v>
      </c>
      <c r="R119">
        <f t="shared" si="5"/>
        <v>3.06</v>
      </c>
      <c r="S119" t="str">
        <f t="shared" si="4"/>
        <v>FALSE</v>
      </c>
    </row>
    <row r="120" spans="1:19" x14ac:dyDescent="0.2">
      <c r="A120">
        <v>2002</v>
      </c>
      <c r="B120">
        <v>55</v>
      </c>
      <c r="C120" t="s">
        <v>166</v>
      </c>
      <c r="D120" t="s">
        <v>20</v>
      </c>
      <c r="E120" t="s">
        <v>8</v>
      </c>
      <c r="F120" s="33">
        <v>1</v>
      </c>
      <c r="G120" s="33">
        <v>2</v>
      </c>
      <c r="H120">
        <v>3.23</v>
      </c>
      <c r="I120">
        <v>3.01</v>
      </c>
      <c r="J120">
        <v>2.4300000000000002</v>
      </c>
      <c r="K120" t="str">
        <f>IF($H120&lt;$J120,$D120,$E120)</f>
        <v>Brazil</v>
      </c>
      <c r="L120">
        <f>IF($H120&lt;$J120,$H120,$J120)</f>
        <v>2.4300000000000002</v>
      </c>
      <c r="M120" t="str">
        <f>IF($H120&gt;$J120,$D120,$E120)</f>
        <v>England</v>
      </c>
      <c r="N120">
        <f>IF($H120&gt;$J120,$H120,$J120)</f>
        <v>3.23</v>
      </c>
      <c r="O120" t="str">
        <f>IF(F120="","",IF(F120&gt;G120,"home",IF(G120&gt;F120,"away","draw")))</f>
        <v>away</v>
      </c>
      <c r="P120" t="str">
        <f>IF(O120="","",IF(O120="home",IF(H120&lt;J120,"favourite","outsider"),IF(O120="away",IF(J120&lt;H120,"favourite","outsider"),"draw")))</f>
        <v>favourite</v>
      </c>
      <c r="Q120" t="str">
        <f>IF(O120="","",IF(O120="home",D120,IF(O120="away",E120,"Draw")))</f>
        <v>Brazil</v>
      </c>
      <c r="R120">
        <f t="shared" si="5"/>
        <v>2.4300000000000002</v>
      </c>
      <c r="S120" t="str">
        <f t="shared" si="4"/>
        <v>TRUE</v>
      </c>
    </row>
    <row r="121" spans="1:19" x14ac:dyDescent="0.2">
      <c r="A121">
        <v>2002</v>
      </c>
      <c r="B121">
        <v>56</v>
      </c>
      <c r="C121" t="s">
        <v>166</v>
      </c>
      <c r="D121" t="s">
        <v>30</v>
      </c>
      <c r="E121" t="s">
        <v>35</v>
      </c>
      <c r="F121" s="33">
        <v>1</v>
      </c>
      <c r="G121" s="33">
        <v>0</v>
      </c>
      <c r="H121">
        <v>1.63</v>
      </c>
      <c r="I121">
        <v>3.53</v>
      </c>
      <c r="J121">
        <v>5.98</v>
      </c>
      <c r="K121" t="str">
        <f>IF($H121&lt;$J121,$D121,$E121)</f>
        <v>Germany</v>
      </c>
      <c r="L121">
        <f>IF($H121&lt;$J121,$H121,$J121)</f>
        <v>1.63</v>
      </c>
      <c r="M121" t="str">
        <f>IF($H121&gt;$J121,$D121,$E121)</f>
        <v>USA</v>
      </c>
      <c r="N121">
        <f>IF($H121&gt;$J121,$H121,$J121)</f>
        <v>5.98</v>
      </c>
      <c r="O121" t="str">
        <f>IF(F121="","",IF(F121&gt;G121,"home",IF(G121&gt;F121,"away","draw")))</f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>IF(O121="","",IF(O121="home",D121,IF(O121="away",E121,"Draw")))</f>
        <v>Germany</v>
      </c>
      <c r="R121">
        <f t="shared" si="5"/>
        <v>1.63</v>
      </c>
      <c r="S121" t="str">
        <f t="shared" si="4"/>
        <v>TRUE</v>
      </c>
    </row>
    <row r="122" spans="1:19" hidden="1" x14ac:dyDescent="0.2">
      <c r="A122">
        <v>2002</v>
      </c>
      <c r="B122">
        <v>57</v>
      </c>
      <c r="C122" t="s">
        <v>163</v>
      </c>
      <c r="D122" t="s">
        <v>23</v>
      </c>
      <c r="E122" t="s">
        <v>113</v>
      </c>
      <c r="F122" s="33">
        <v>0</v>
      </c>
      <c r="G122" s="33">
        <v>1</v>
      </c>
      <c r="H122">
        <v>2.5299999999999998</v>
      </c>
      <c r="I122">
        <v>2.98</v>
      </c>
      <c r="J122">
        <v>3.1</v>
      </c>
      <c r="K122" t="str">
        <f>IF($H122&lt;$J122,$D122,$E122)</f>
        <v>Japan</v>
      </c>
      <c r="L122">
        <f>IF($H122&lt;$J122,$H122,$J122)</f>
        <v>2.5299999999999998</v>
      </c>
      <c r="M122" t="str">
        <f>IF($H122&gt;$J122,$D122,$E122)</f>
        <v>Turkey</v>
      </c>
      <c r="N122">
        <f>IF($H122&gt;$J122,$H122,$J122)</f>
        <v>3.1</v>
      </c>
      <c r="O122" t="str">
        <f>IF(F122="","",IF(F122&gt;G122,"home",IF(G122&gt;F122,"away","draw")))</f>
        <v>away</v>
      </c>
      <c r="P122" t="str">
        <f>IF(O122="","",IF(O122="home",IF(H122&lt;J122,"favourite","outsider"),IF(O122="away",IF(J122&lt;H122,"favourite","outsider"),"draw")))</f>
        <v>outsider</v>
      </c>
      <c r="Q122" t="str">
        <f>IF(O122="","",IF(O122="home",D122,IF(O122="away",E122,"Draw")))</f>
        <v>Turkey</v>
      </c>
      <c r="R122">
        <f t="shared" si="5"/>
        <v>3.1</v>
      </c>
      <c r="S122" t="str">
        <f t="shared" si="4"/>
        <v>FALSE</v>
      </c>
    </row>
    <row r="123" spans="1:19" hidden="1" x14ac:dyDescent="0.2">
      <c r="A123">
        <v>2002</v>
      </c>
      <c r="B123">
        <v>58</v>
      </c>
      <c r="C123" t="s">
        <v>163</v>
      </c>
      <c r="D123" t="s">
        <v>39</v>
      </c>
      <c r="E123" t="s">
        <v>21</v>
      </c>
      <c r="F123" s="33">
        <v>1</v>
      </c>
      <c r="G123" s="33">
        <v>1</v>
      </c>
      <c r="H123">
        <v>3.93</v>
      </c>
      <c r="I123">
        <v>3.13</v>
      </c>
      <c r="J123">
        <v>2.0099999999999998</v>
      </c>
      <c r="K123" t="str">
        <f>IF($H123&lt;$J123,$D123,$E123)</f>
        <v>Italy</v>
      </c>
      <c r="L123">
        <f>IF($H123&lt;$J123,$H123,$J123)</f>
        <v>2.0099999999999998</v>
      </c>
      <c r="M123" t="str">
        <f>IF($H123&gt;$J123,$D123,$E123)</f>
        <v>South Korea</v>
      </c>
      <c r="N123">
        <f>IF($H123&gt;$J123,$H123,$J123)</f>
        <v>3.93</v>
      </c>
      <c r="O123" t="str">
        <f>IF(F123="","",IF(F123&gt;G123,"home",IF(G123&gt;F123,"away","draw")))</f>
        <v>draw</v>
      </c>
      <c r="P123" t="str">
        <f>IF(O123="","",IF(O123="home",IF(H123&lt;J123,"favourite","outsider"),IF(O123="away",IF(J123&lt;H123,"favourite","outsider"),"draw")))</f>
        <v>draw</v>
      </c>
      <c r="Q123" t="str">
        <f>IF(O123="","",IF(O123="home",D123,IF(O123="away",E123,"Draw")))</f>
        <v>Draw</v>
      </c>
      <c r="R123">
        <f t="shared" si="5"/>
        <v>3.13</v>
      </c>
      <c r="S123" t="str">
        <f t="shared" si="4"/>
        <v>FALSE</v>
      </c>
    </row>
    <row r="124" spans="1:19" hidden="1" x14ac:dyDescent="0.2">
      <c r="A124">
        <v>2002</v>
      </c>
      <c r="B124">
        <v>59</v>
      </c>
      <c r="C124" t="s">
        <v>163</v>
      </c>
      <c r="D124" t="s">
        <v>8</v>
      </c>
      <c r="E124" t="s">
        <v>36</v>
      </c>
      <c r="F124" s="33">
        <v>2</v>
      </c>
      <c r="G124" s="33">
        <v>0</v>
      </c>
      <c r="H124">
        <v>1.41</v>
      </c>
      <c r="I124">
        <v>4.34</v>
      </c>
      <c r="J124">
        <v>7.86</v>
      </c>
      <c r="K124" t="str">
        <f>IF($H124&lt;$J124,$D124,$E124)</f>
        <v>Brazil</v>
      </c>
      <c r="L124">
        <f>IF($H124&lt;$J124,$H124,$J124)</f>
        <v>1.41</v>
      </c>
      <c r="M124" t="str">
        <f>IF($H124&gt;$J124,$D124,$E124)</f>
        <v>Belgium</v>
      </c>
      <c r="N124">
        <f>IF($H124&gt;$J124,$H124,$J124)</f>
        <v>7.86</v>
      </c>
      <c r="O124" t="str">
        <f>IF(F124="","",IF(F124&gt;G124,"home",IF(G124&gt;F124,"away","draw")))</f>
        <v>home</v>
      </c>
      <c r="P124" t="str">
        <f>IF(O124="","",IF(O124="home",IF(H124&lt;J124,"favourite","outsider"),IF(O124="away",IF(J124&lt;H124,"favourite","outsider"),"draw")))</f>
        <v>favourite</v>
      </c>
      <c r="Q124" t="str">
        <f>IF(O124="","",IF(O124="home",D124,IF(O124="away",E124,"Draw")))</f>
        <v>Brazil</v>
      </c>
      <c r="R124">
        <f t="shared" si="5"/>
        <v>1.41</v>
      </c>
      <c r="S124" t="str">
        <f t="shared" si="4"/>
        <v>TRUE</v>
      </c>
    </row>
    <row r="125" spans="1:19" hidden="1" x14ac:dyDescent="0.2">
      <c r="A125">
        <v>2002</v>
      </c>
      <c r="B125">
        <v>60</v>
      </c>
      <c r="C125" t="s">
        <v>163</v>
      </c>
      <c r="D125" t="s">
        <v>10</v>
      </c>
      <c r="E125" t="s">
        <v>35</v>
      </c>
      <c r="F125" s="33">
        <v>0</v>
      </c>
      <c r="G125" s="33">
        <v>2</v>
      </c>
      <c r="H125">
        <v>2.1</v>
      </c>
      <c r="I125">
        <v>3.04</v>
      </c>
      <c r="J125">
        <v>3.81</v>
      </c>
      <c r="K125" t="str">
        <f>IF($H125&lt;$J125,$D125,$E125)</f>
        <v>Mexico</v>
      </c>
      <c r="L125">
        <f>IF($H125&lt;$J125,$H125,$J125)</f>
        <v>2.1</v>
      </c>
      <c r="M125" t="str">
        <f>IF($H125&gt;$J125,$D125,$E125)</f>
        <v>USA</v>
      </c>
      <c r="N125">
        <f>IF($H125&gt;$J125,$H125,$J125)</f>
        <v>3.81</v>
      </c>
      <c r="O125" t="str">
        <f>IF(F125="","",IF(F125&gt;G125,"home",IF(G125&gt;F125,"away","draw")))</f>
        <v>away</v>
      </c>
      <c r="P125" t="str">
        <f>IF(O125="","",IF(O125="home",IF(H125&lt;J125,"favourite","outsider"),IF(O125="away",IF(J125&lt;H125,"favourite","outsider"),"draw")))</f>
        <v>outsider</v>
      </c>
      <c r="Q125" t="str">
        <f>IF(O125="","",IF(O125="home",D125,IF(O125="away",E125,"Draw")))</f>
        <v>USA</v>
      </c>
      <c r="R125">
        <f t="shared" si="5"/>
        <v>3.81</v>
      </c>
      <c r="S125" t="str">
        <f t="shared" si="4"/>
        <v>FALSE</v>
      </c>
    </row>
    <row r="126" spans="1:19" hidden="1" x14ac:dyDescent="0.2">
      <c r="A126">
        <v>2002</v>
      </c>
      <c r="B126">
        <v>61</v>
      </c>
      <c r="C126" t="s">
        <v>161</v>
      </c>
      <c r="D126" t="s">
        <v>12</v>
      </c>
      <c r="E126" t="s">
        <v>112</v>
      </c>
      <c r="F126" s="33">
        <v>1</v>
      </c>
      <c r="G126" s="33">
        <v>1</v>
      </c>
      <c r="H126">
        <v>1.58</v>
      </c>
      <c r="I126">
        <v>3.62</v>
      </c>
      <c r="J126">
        <v>6.19</v>
      </c>
      <c r="K126" t="str">
        <f>IF($H126&lt;$J126,$D126,$E126)</f>
        <v>Spain</v>
      </c>
      <c r="L126">
        <f>IF($H126&lt;$J126,$H126,$J126)</f>
        <v>1.58</v>
      </c>
      <c r="M126" t="str">
        <f>IF($H126&gt;$J126,$D126,$E126)</f>
        <v>Ireland</v>
      </c>
      <c r="N126">
        <f>IF($H126&gt;$J126,$H126,$J126)</f>
        <v>6.19</v>
      </c>
      <c r="O126" t="str">
        <f>IF(F126="","",IF(F126&gt;G126,"home",IF(G126&gt;F126,"away","draw")))</f>
        <v>draw</v>
      </c>
      <c r="P126" t="str">
        <f>IF(O126="","",IF(O126="home",IF(H126&lt;J126,"favourite","outsider"),IF(O126="away",IF(J126&lt;H126,"favourite","outsider"),"draw")))</f>
        <v>draw</v>
      </c>
      <c r="Q126" t="str">
        <f>IF(O126="","",IF(O126="home",D126,IF(O126="away",E126,"Draw")))</f>
        <v>Draw</v>
      </c>
      <c r="R126">
        <f t="shared" si="5"/>
        <v>3.62</v>
      </c>
      <c r="S126" t="str">
        <f t="shared" si="4"/>
        <v>FALSE</v>
      </c>
    </row>
    <row r="127" spans="1:19" hidden="1" x14ac:dyDescent="0.2">
      <c r="A127">
        <v>2002</v>
      </c>
      <c r="B127">
        <v>62</v>
      </c>
      <c r="C127" t="s">
        <v>161</v>
      </c>
      <c r="D127" t="s">
        <v>90</v>
      </c>
      <c r="E127" t="s">
        <v>94</v>
      </c>
      <c r="F127" s="33">
        <v>1</v>
      </c>
      <c r="G127" s="33">
        <v>1</v>
      </c>
      <c r="H127">
        <v>2.19</v>
      </c>
      <c r="I127">
        <v>3.09</v>
      </c>
      <c r="J127">
        <v>3.51</v>
      </c>
      <c r="K127" t="str">
        <f>IF($H127&lt;$J127,$D127,$E127)</f>
        <v>Sweden</v>
      </c>
      <c r="L127">
        <f>IF($H127&lt;$J127,$H127,$J127)</f>
        <v>2.19</v>
      </c>
      <c r="M127" t="str">
        <f>IF($H127&gt;$J127,$D127,$E127)</f>
        <v>Senegal</v>
      </c>
      <c r="N127">
        <f>IF($H127&gt;$J127,$H127,$J127)</f>
        <v>3.51</v>
      </c>
      <c r="O127" t="str">
        <f>IF(F127="","",IF(F127&gt;G127,"home",IF(G127&gt;F127,"away","draw")))</f>
        <v>draw</v>
      </c>
      <c r="P127" t="str">
        <f>IF(O127="","",IF(O127="home",IF(H127&lt;J127,"favourite","outsider"),IF(O127="away",IF(J127&lt;H127,"favourite","outsider"),"draw")))</f>
        <v>draw</v>
      </c>
      <c r="Q127" t="str">
        <f>IF(O127="","",IF(O127="home",D127,IF(O127="away",E127,"Draw")))</f>
        <v>Draw</v>
      </c>
      <c r="R127">
        <f t="shared" si="5"/>
        <v>3.09</v>
      </c>
      <c r="S127" t="str">
        <f t="shared" si="4"/>
        <v>FALSE</v>
      </c>
    </row>
    <row r="128" spans="1:19" hidden="1" x14ac:dyDescent="0.2">
      <c r="A128">
        <v>2002</v>
      </c>
      <c r="B128">
        <v>63</v>
      </c>
      <c r="C128" t="s">
        <v>159</v>
      </c>
      <c r="D128" t="s">
        <v>74</v>
      </c>
      <c r="E128" t="s">
        <v>20</v>
      </c>
      <c r="F128" s="33">
        <v>0</v>
      </c>
      <c r="G128" s="33">
        <v>3</v>
      </c>
      <c r="H128">
        <v>3.77</v>
      </c>
      <c r="I128">
        <v>3.09</v>
      </c>
      <c r="J128">
        <v>2.08</v>
      </c>
      <c r="K128" t="str">
        <f>IF($H128&lt;$J128,$D128,$E128)</f>
        <v>England</v>
      </c>
      <c r="L128">
        <f>IF($H128&lt;$J128,$H128,$J128)</f>
        <v>2.08</v>
      </c>
      <c r="M128" t="str">
        <f>IF($H128&gt;$J128,$D128,$E128)</f>
        <v>Denmark</v>
      </c>
      <c r="N128">
        <f>IF($H128&gt;$J128,$H128,$J128)</f>
        <v>3.77</v>
      </c>
      <c r="O128" t="str">
        <f>IF(F128="","",IF(F128&gt;G128,"home",IF(G128&gt;F128,"away","draw")))</f>
        <v>away</v>
      </c>
      <c r="P128" t="str">
        <f>IF(O128="","",IF(O128="home",IF(H128&lt;J128,"favourite","outsider"),IF(O128="away",IF(J128&lt;H128,"favourite","outsider"),"draw")))</f>
        <v>favourite</v>
      </c>
      <c r="Q128" t="str">
        <f>IF(O128="","",IF(O128="home",D128,IF(O128="away",E128,"Draw")))</f>
        <v>England</v>
      </c>
      <c r="R128">
        <f t="shared" si="5"/>
        <v>2.08</v>
      </c>
      <c r="S128" t="str">
        <f t="shared" si="4"/>
        <v>TRUE</v>
      </c>
    </row>
    <row r="129" spans="1:19" hidden="1" x14ac:dyDescent="0.2">
      <c r="A129">
        <v>2002</v>
      </c>
      <c r="B129">
        <v>64</v>
      </c>
      <c r="C129" t="s">
        <v>157</v>
      </c>
      <c r="D129" t="s">
        <v>30</v>
      </c>
      <c r="E129" t="s">
        <v>75</v>
      </c>
      <c r="F129" s="33">
        <v>1</v>
      </c>
      <c r="G129" s="33">
        <v>0</v>
      </c>
      <c r="H129">
        <v>1.71</v>
      </c>
      <c r="I129">
        <v>3.36</v>
      </c>
      <c r="J129">
        <v>5.23</v>
      </c>
      <c r="K129" t="str">
        <f>IF($H129&lt;$J129,$D129,$E129)</f>
        <v>Germany</v>
      </c>
      <c r="L129">
        <f>IF($H129&lt;$J129,$H129,$J129)</f>
        <v>1.71</v>
      </c>
      <c r="M129" t="str">
        <f>IF($H129&gt;$J129,$D129,$E129)</f>
        <v>Paraguay</v>
      </c>
      <c r="N129">
        <f>IF($H129&gt;$J129,$H129,$J129)</f>
        <v>5.23</v>
      </c>
      <c r="O129" t="str">
        <f>IF(F129="","",IF(F129&gt;G129,"home",IF(G129&gt;F129,"away","draw")))</f>
        <v>home</v>
      </c>
      <c r="P129" t="str">
        <f>IF(O129="","",IF(O129="home",IF(H129&lt;J129,"favourite","outsider"),IF(O129="away",IF(J129&lt;H129,"favourite","outsider"),"draw")))</f>
        <v>favourite</v>
      </c>
      <c r="Q129" t="str">
        <f>IF(O129="","",IF(O129="home",D129,IF(O129="away",E129,"Draw")))</f>
        <v>Germany</v>
      </c>
      <c r="R129">
        <f t="shared" si="5"/>
        <v>1.71</v>
      </c>
      <c r="S129" t="str">
        <f t="shared" si="4"/>
        <v>TRUE</v>
      </c>
    </row>
    <row r="130" spans="1:19" hidden="1" x14ac:dyDescent="0.2">
      <c r="A130">
        <v>2006</v>
      </c>
      <c r="B130">
        <v>1</v>
      </c>
      <c r="C130">
        <v>1</v>
      </c>
      <c r="D130" t="s">
        <v>93</v>
      </c>
      <c r="E130" t="s">
        <v>25</v>
      </c>
      <c r="F130">
        <v>0</v>
      </c>
      <c r="G130">
        <v>2</v>
      </c>
      <c r="H130" s="12">
        <v>1.93</v>
      </c>
      <c r="I130" s="12">
        <v>3.25</v>
      </c>
      <c r="J130" s="12">
        <v>4.05</v>
      </c>
      <c r="K130" t="str">
        <f>IF($H130&lt;$J130,$D130,$E130)</f>
        <v>Poland</v>
      </c>
      <c r="L130">
        <f>IF($H130&lt;$J130,$H130,$J130)</f>
        <v>1.93</v>
      </c>
      <c r="M130" t="str">
        <f>IF($H130&gt;$J130,$D130,$E130)</f>
        <v>Ecuador</v>
      </c>
      <c r="N130">
        <f>IF($H130&gt;$J130,$H130,$J130)</f>
        <v>4.05</v>
      </c>
      <c r="O130" t="str">
        <f>IF(F130="","",IF(F130&gt;G130,"home",IF(G130&gt;F130,"away","draw")))</f>
        <v>away</v>
      </c>
      <c r="P130" t="str">
        <f>IF(O130="","",IF(O130="home",IF(H130&lt;J130,"favourite","outsider"),IF(O130="away",IF(J130&lt;H130,"favourite","outsider"),"draw")))</f>
        <v>outsider</v>
      </c>
      <c r="Q130" t="str">
        <f>IF(O130="","",IF(O130="home",D130,IF(O130="away",E130,"Draw")))</f>
        <v>Ecuador</v>
      </c>
      <c r="R130">
        <f t="shared" si="5"/>
        <v>4.05</v>
      </c>
      <c r="S130" t="str">
        <f t="shared" si="4"/>
        <v>FALSE</v>
      </c>
    </row>
    <row r="131" spans="1:19" hidden="1" x14ac:dyDescent="0.2">
      <c r="A131">
        <v>2006</v>
      </c>
      <c r="B131">
        <f>B130+1</f>
        <v>2</v>
      </c>
      <c r="C131">
        <v>1</v>
      </c>
      <c r="D131" t="s">
        <v>30</v>
      </c>
      <c r="E131" t="s">
        <v>19</v>
      </c>
      <c r="F131">
        <v>4</v>
      </c>
      <c r="G131">
        <v>2</v>
      </c>
      <c r="H131" s="12">
        <v>1.25</v>
      </c>
      <c r="I131" s="12">
        <v>5.04</v>
      </c>
      <c r="J131" s="12">
        <v>12.03</v>
      </c>
      <c r="K131" t="str">
        <f>IF($H131&lt;$J131,$D131,$E131)</f>
        <v>Germany</v>
      </c>
      <c r="L131">
        <f>IF($H131&lt;$J131,$H131,$J131)</f>
        <v>1.25</v>
      </c>
      <c r="M131" t="str">
        <f>IF($H131&gt;$J131,$D131,$E131)</f>
        <v>Costa Rica</v>
      </c>
      <c r="N131">
        <f>IF($H131&gt;$J131,$H131,$J131)</f>
        <v>12.03</v>
      </c>
      <c r="O131" t="str">
        <f>IF(F131="","",IF(F131&gt;G131,"home",IF(G131&gt;F131,"away","draw")))</f>
        <v>home</v>
      </c>
      <c r="P131" t="str">
        <f>IF(O131="","",IF(O131="home",IF(H131&lt;J131,"favourite","outsider"),IF(O131="away",IF(J131&lt;H131,"favourite","outsider"),"draw")))</f>
        <v>favourite</v>
      </c>
      <c r="Q131" t="str">
        <f>IF(O131="","",IF(O131="home",D131,IF(O131="away",E131,"Draw")))</f>
        <v>Germany</v>
      </c>
      <c r="R131">
        <f t="shared" ref="R131:R194" si="7">IF(O131="","",IF(O131="home",H131,IF(O131="away",J131,I131)))</f>
        <v>1.25</v>
      </c>
      <c r="S131" t="str">
        <f t="shared" ref="S131:S193" si="8">IF(P131="","",IF(P131="favourite","TRUE","FALSE"))</f>
        <v>TRUE</v>
      </c>
    </row>
    <row r="132" spans="1:19" hidden="1" x14ac:dyDescent="0.2">
      <c r="A132">
        <v>2006</v>
      </c>
      <c r="B132">
        <f>B131+1</f>
        <v>3</v>
      </c>
      <c r="C132">
        <v>1</v>
      </c>
      <c r="D132" t="s">
        <v>98</v>
      </c>
      <c r="E132" t="s">
        <v>90</v>
      </c>
      <c r="F132">
        <v>0</v>
      </c>
      <c r="G132">
        <v>0</v>
      </c>
      <c r="H132" s="12">
        <v>16</v>
      </c>
      <c r="I132" s="12">
        <v>5.65</v>
      </c>
      <c r="J132" s="12">
        <v>1.23</v>
      </c>
      <c r="K132" t="str">
        <f>IF($H132&lt;$J132,$D132,$E132)</f>
        <v>Sweden</v>
      </c>
      <c r="L132">
        <f>IF($H132&lt;$J132,$H132,$J132)</f>
        <v>1.23</v>
      </c>
      <c r="M132" t="str">
        <f>IF($H132&gt;$J132,$D132,$E132)</f>
        <v>Trinidad &amp; Tobago</v>
      </c>
      <c r="N132">
        <f>IF($H132&gt;$J132,$H132,$J132)</f>
        <v>16</v>
      </c>
      <c r="O132" t="str">
        <f>IF(F132="","",IF(F132&gt;G132,"home",IF(G132&gt;F132,"away","draw")))</f>
        <v>draw</v>
      </c>
      <c r="P132" t="str">
        <f>IF(O132="","",IF(O132="home",IF(H132&lt;J132,"favourite","outsider"),IF(O132="away",IF(J132&lt;H132,"favourite","outsider"),"draw")))</f>
        <v>draw</v>
      </c>
      <c r="Q132" t="str">
        <f>IF(O132="","",IF(O132="home",D132,IF(O132="away",E132,"Draw")))</f>
        <v>Draw</v>
      </c>
      <c r="R132">
        <f t="shared" si="7"/>
        <v>5.65</v>
      </c>
      <c r="S132" t="str">
        <f t="shared" si="8"/>
        <v>FALSE</v>
      </c>
    </row>
    <row r="133" spans="1:19" hidden="1" x14ac:dyDescent="0.2">
      <c r="A133">
        <v>2006</v>
      </c>
      <c r="B133">
        <f>B132+1</f>
        <v>4</v>
      </c>
      <c r="C133">
        <v>1</v>
      </c>
      <c r="D133" t="s">
        <v>20</v>
      </c>
      <c r="E133" t="s">
        <v>75</v>
      </c>
      <c r="F133">
        <v>1</v>
      </c>
      <c r="G133">
        <v>0</v>
      </c>
      <c r="H133" s="12">
        <v>1.61</v>
      </c>
      <c r="I133" s="12">
        <v>3.38</v>
      </c>
      <c r="J133" s="12">
        <v>6.2</v>
      </c>
      <c r="K133" t="str">
        <f>IF($H133&lt;$J133,$D133,$E133)</f>
        <v>England</v>
      </c>
      <c r="L133">
        <f>IF($H133&lt;$J133,$H133,$J133)</f>
        <v>1.61</v>
      </c>
      <c r="M133" t="str">
        <f>IF($H133&gt;$J133,$D133,$E133)</f>
        <v>Paraguay</v>
      </c>
      <c r="N133">
        <f>IF($H133&gt;$J133,$H133,$J133)</f>
        <v>6.2</v>
      </c>
      <c r="O133" t="str">
        <f>IF(F133="","",IF(F133&gt;G133,"home",IF(G133&gt;F133,"away","draw")))</f>
        <v>home</v>
      </c>
      <c r="P133" t="str">
        <f>IF(O133="","",IF(O133="home",IF(H133&lt;J133,"favourite","outsider"),IF(O133="away",IF(J133&lt;H133,"favourite","outsider"),"draw")))</f>
        <v>favourite</v>
      </c>
      <c r="Q133" t="str">
        <f>IF(O133="","",IF(O133="home",D133,IF(O133="away",E133,"Draw")))</f>
        <v>England</v>
      </c>
      <c r="R133">
        <f t="shared" si="7"/>
        <v>1.61</v>
      </c>
      <c r="S133" t="str">
        <f t="shared" si="8"/>
        <v>TRUE</v>
      </c>
    </row>
    <row r="134" spans="1:19" hidden="1" x14ac:dyDescent="0.2">
      <c r="A134">
        <v>2006</v>
      </c>
      <c r="B134">
        <f>B133+1</f>
        <v>5</v>
      </c>
      <c r="C134">
        <v>1</v>
      </c>
      <c r="D134" t="s">
        <v>28</v>
      </c>
      <c r="E134" t="s">
        <v>22</v>
      </c>
      <c r="F134">
        <v>2</v>
      </c>
      <c r="G134">
        <v>1</v>
      </c>
      <c r="H134" s="12">
        <v>1.6</v>
      </c>
      <c r="I134" s="12">
        <v>3.6</v>
      </c>
      <c r="J134" s="12">
        <v>6.75</v>
      </c>
      <c r="K134" t="str">
        <f>IF($H134&lt;$J134,$D134,$E134)</f>
        <v>Argentina</v>
      </c>
      <c r="L134">
        <f>IF($H134&lt;$J134,$H134,$J134)</f>
        <v>1.6</v>
      </c>
      <c r="M134" t="str">
        <f>IF($H134&gt;$J134,$D134,$E134)</f>
        <v>Ivory Coast</v>
      </c>
      <c r="N134">
        <f>IF($H134&gt;$J134,$H134,$J134)</f>
        <v>6.75</v>
      </c>
      <c r="O134" t="str">
        <f>IF(F134="","",IF(F134&gt;G134,"home",IF(G134&gt;F134,"away","draw")))</f>
        <v>home</v>
      </c>
      <c r="P134" t="str">
        <f>IF(O134="","",IF(O134="home",IF(H134&lt;J134,"favourite","outsider"),IF(O134="away",IF(J134&lt;H134,"favourite","outsider"),"draw")))</f>
        <v>favourite</v>
      </c>
      <c r="Q134" t="str">
        <f>IF(O134="","",IF(O134="home",D134,IF(O134="away",E134,"Draw")))</f>
        <v>Argentina</v>
      </c>
      <c r="R134">
        <f t="shared" si="7"/>
        <v>1.6</v>
      </c>
      <c r="S134" t="str">
        <f t="shared" si="8"/>
        <v>TRUE</v>
      </c>
    </row>
    <row r="135" spans="1:19" hidden="1" x14ac:dyDescent="0.2">
      <c r="A135">
        <v>2006</v>
      </c>
      <c r="B135">
        <f>B134+1</f>
        <v>6</v>
      </c>
      <c r="C135">
        <v>1</v>
      </c>
      <c r="D135" t="s">
        <v>99</v>
      </c>
      <c r="E135" t="s">
        <v>13</v>
      </c>
      <c r="F135">
        <v>0</v>
      </c>
      <c r="G135">
        <v>1</v>
      </c>
      <c r="H135" s="12">
        <v>4.1900000000000004</v>
      </c>
      <c r="I135" s="12">
        <v>3.12</v>
      </c>
      <c r="J135" s="12">
        <v>1.88</v>
      </c>
      <c r="K135" t="str">
        <f>IF($H135&lt;$J135,$D135,$E135)</f>
        <v>Netherlands</v>
      </c>
      <c r="L135">
        <f>IF($H135&lt;$J135,$H135,$J135)</f>
        <v>1.88</v>
      </c>
      <c r="M135" t="str">
        <f>IF($H135&gt;$J135,$D135,$E135)</f>
        <v>Serbia &amp; Montenegro</v>
      </c>
      <c r="N135">
        <f>IF($H135&gt;$J135,$H135,$J135)</f>
        <v>4.1900000000000004</v>
      </c>
      <c r="O135" t="str">
        <f>IF(F135="","",IF(F135&gt;G135,"home",IF(G135&gt;F135,"away","draw")))</f>
        <v>away</v>
      </c>
      <c r="P135" t="str">
        <f>IF(O135="","",IF(O135="home",IF(H135&lt;J135,"favourite","outsider"),IF(O135="away",IF(J135&lt;H135,"favourite","outsider"),"draw")))</f>
        <v>favourite</v>
      </c>
      <c r="Q135" t="str">
        <f>IF(O135="","",IF(O135="home",D135,IF(O135="away",E135,"Draw")))</f>
        <v>Netherlands</v>
      </c>
      <c r="R135">
        <f t="shared" si="7"/>
        <v>1.88</v>
      </c>
      <c r="S135" t="str">
        <f t="shared" si="8"/>
        <v>TRUE</v>
      </c>
    </row>
    <row r="136" spans="1:19" hidden="1" x14ac:dyDescent="0.2">
      <c r="A136">
        <v>2006</v>
      </c>
      <c r="B136">
        <f>B135+1</f>
        <v>7</v>
      </c>
      <c r="C136">
        <v>1</v>
      </c>
      <c r="D136" t="s">
        <v>10</v>
      </c>
      <c r="E136" t="s">
        <v>32</v>
      </c>
      <c r="F136">
        <v>3</v>
      </c>
      <c r="G136">
        <v>1</v>
      </c>
      <c r="H136" s="12">
        <v>1.56</v>
      </c>
      <c r="I136" s="12">
        <v>3.65</v>
      </c>
      <c r="J136" s="12">
        <v>6.87</v>
      </c>
      <c r="K136" t="str">
        <f>IF($H136&lt;$J136,$D136,$E136)</f>
        <v>Mexico</v>
      </c>
      <c r="L136">
        <f>IF($H136&lt;$J136,$H136,$J136)</f>
        <v>1.56</v>
      </c>
      <c r="M136" t="str">
        <f>IF($H136&gt;$J136,$D136,$E136)</f>
        <v>Iran</v>
      </c>
      <c r="N136">
        <f>IF($H136&gt;$J136,$H136,$J136)</f>
        <v>6.87</v>
      </c>
      <c r="O136" t="str">
        <f>IF(F136="","",IF(F136&gt;G136,"home",IF(G136&gt;F136,"away","draw")))</f>
        <v>home</v>
      </c>
      <c r="P136" t="str">
        <f>IF(O136="","",IF(O136="home",IF(H136&lt;J136,"favourite","outsider"),IF(O136="away",IF(J136&lt;H136,"favourite","outsider"),"draw")))</f>
        <v>favourite</v>
      </c>
      <c r="Q136" t="str">
        <f>IF(O136="","",IF(O136="home",D136,IF(O136="away",E136,"Draw")))</f>
        <v>Mexico</v>
      </c>
      <c r="R136">
        <f t="shared" si="7"/>
        <v>1.56</v>
      </c>
      <c r="S136" t="str">
        <f t="shared" si="8"/>
        <v>TRUE</v>
      </c>
    </row>
    <row r="137" spans="1:19" hidden="1" x14ac:dyDescent="0.2">
      <c r="A137">
        <v>2006</v>
      </c>
      <c r="B137">
        <f>B136+1</f>
        <v>8</v>
      </c>
      <c r="C137">
        <v>1</v>
      </c>
      <c r="D137" t="s">
        <v>100</v>
      </c>
      <c r="E137" t="s">
        <v>31</v>
      </c>
      <c r="F137">
        <v>0</v>
      </c>
      <c r="G137">
        <v>1</v>
      </c>
      <c r="H137" s="12">
        <v>9</v>
      </c>
      <c r="I137" s="12">
        <v>3.75</v>
      </c>
      <c r="J137" s="12">
        <v>1.33</v>
      </c>
      <c r="K137" t="str">
        <f>IF($H137&lt;$J137,$D137,$E137)</f>
        <v>Portugal</v>
      </c>
      <c r="L137">
        <f>IF($H137&lt;$J137,$H137,$J137)</f>
        <v>1.33</v>
      </c>
      <c r="M137" t="str">
        <f>IF($H137&gt;$J137,$D137,$E137)</f>
        <v>Angola</v>
      </c>
      <c r="N137">
        <f>IF($H137&gt;$J137,$H137,$J137)</f>
        <v>9</v>
      </c>
      <c r="O137" t="str">
        <f>IF(F137="","",IF(F137&gt;G137,"home",IF(G137&gt;F137,"away","draw")))</f>
        <v>away</v>
      </c>
      <c r="P137" t="str">
        <f>IF(O137="","",IF(O137="home",IF(H137&lt;J137,"favourite","outsider"),IF(O137="away",IF(J137&lt;H137,"favourite","outsider"),"draw")))</f>
        <v>favourite</v>
      </c>
      <c r="Q137" t="str">
        <f>IF(O137="","",IF(O137="home",D137,IF(O137="away",E137,"Draw")))</f>
        <v>Portugal</v>
      </c>
      <c r="R137">
        <f t="shared" si="7"/>
        <v>1.33</v>
      </c>
      <c r="S137" t="str">
        <f t="shared" si="8"/>
        <v>TRUE</v>
      </c>
    </row>
    <row r="138" spans="1:19" hidden="1" x14ac:dyDescent="0.2">
      <c r="A138">
        <v>2006</v>
      </c>
      <c r="B138">
        <f>B137+1</f>
        <v>9</v>
      </c>
      <c r="C138">
        <v>1</v>
      </c>
      <c r="D138" t="s">
        <v>35</v>
      </c>
      <c r="E138" t="s">
        <v>101</v>
      </c>
      <c r="F138">
        <v>0</v>
      </c>
      <c r="G138">
        <v>3</v>
      </c>
      <c r="H138" s="12">
        <v>4.0999999999999996</v>
      </c>
      <c r="I138" s="12">
        <v>3.25</v>
      </c>
      <c r="J138" s="12">
        <v>1.88</v>
      </c>
      <c r="K138" t="str">
        <f>IF($H138&lt;$J138,$D138,$E138)</f>
        <v>Czech Republic</v>
      </c>
      <c r="L138">
        <f>IF($H138&lt;$J138,$H138,$J138)</f>
        <v>1.88</v>
      </c>
      <c r="M138" t="str">
        <f>IF($H138&gt;$J138,$D138,$E138)</f>
        <v>USA</v>
      </c>
      <c r="N138">
        <f>IF($H138&gt;$J138,$H138,$J138)</f>
        <v>4.0999999999999996</v>
      </c>
      <c r="O138" t="str">
        <f>IF(F138="","",IF(F138&gt;G138,"home",IF(G138&gt;F138,"away","draw")))</f>
        <v>away</v>
      </c>
      <c r="P138" t="str">
        <f>IF(O138="","",IF(O138="home",IF(H138&lt;J138,"favourite","outsider"),IF(O138="away",IF(J138&lt;H138,"favourite","outsider"),"draw")))</f>
        <v>favourite</v>
      </c>
      <c r="Q138" t="str">
        <f>IF(O138="","",IF(O138="home",D138,IF(O138="away",E138,"Draw")))</f>
        <v>Czech Republic</v>
      </c>
      <c r="R138">
        <f t="shared" si="7"/>
        <v>1.88</v>
      </c>
      <c r="S138" t="str">
        <f t="shared" si="8"/>
        <v>TRUE</v>
      </c>
    </row>
    <row r="139" spans="1:19" hidden="1" x14ac:dyDescent="0.2">
      <c r="A139">
        <v>2006</v>
      </c>
      <c r="B139">
        <f>B138+1</f>
        <v>10</v>
      </c>
      <c r="C139">
        <v>1</v>
      </c>
      <c r="D139" t="s">
        <v>21</v>
      </c>
      <c r="E139" t="s">
        <v>34</v>
      </c>
      <c r="F139">
        <v>2</v>
      </c>
      <c r="G139">
        <v>0</v>
      </c>
      <c r="H139" s="12">
        <v>1.52</v>
      </c>
      <c r="I139" s="12">
        <v>3.4</v>
      </c>
      <c r="J139" s="12">
        <v>6.75</v>
      </c>
      <c r="K139" t="str">
        <f>IF($H139&lt;$J139,$D139,$E139)</f>
        <v>Italy</v>
      </c>
      <c r="L139">
        <f>IF($H139&lt;$J139,$H139,$J139)</f>
        <v>1.52</v>
      </c>
      <c r="M139" t="str">
        <f>IF($H139&gt;$J139,$D139,$E139)</f>
        <v>Ghana</v>
      </c>
      <c r="N139">
        <f>IF($H139&gt;$J139,$H139,$J139)</f>
        <v>6.75</v>
      </c>
      <c r="O139" t="str">
        <f>IF(F139="","",IF(F139&gt;G139,"home",IF(G139&gt;F139,"away","draw")))</f>
        <v>home</v>
      </c>
      <c r="P139" t="str">
        <f>IF(O139="","",IF(O139="home",IF(H139&lt;J139,"favourite","outsider"),IF(O139="away",IF(J139&lt;H139,"favourite","outsider"),"draw")))</f>
        <v>favourite</v>
      </c>
      <c r="Q139" t="str">
        <f>IF(O139="","",IF(O139="home",D139,IF(O139="away",E139,"Draw")))</f>
        <v>Italy</v>
      </c>
      <c r="R139">
        <f t="shared" si="7"/>
        <v>1.52</v>
      </c>
      <c r="S139" t="str">
        <f t="shared" si="8"/>
        <v>TRUE</v>
      </c>
    </row>
    <row r="140" spans="1:19" hidden="1" x14ac:dyDescent="0.2">
      <c r="A140">
        <v>2006</v>
      </c>
      <c r="B140">
        <f>B139+1</f>
        <v>11</v>
      </c>
      <c r="C140">
        <v>1</v>
      </c>
      <c r="D140" t="s">
        <v>15</v>
      </c>
      <c r="E140" t="s">
        <v>23</v>
      </c>
      <c r="F140">
        <v>3</v>
      </c>
      <c r="G140">
        <v>1</v>
      </c>
      <c r="H140" s="12">
        <v>2.48</v>
      </c>
      <c r="I140" s="12">
        <v>3.13</v>
      </c>
      <c r="J140" s="12">
        <v>2.88</v>
      </c>
      <c r="K140" t="str">
        <f>IF($H140&lt;$J140,$D140,$E140)</f>
        <v>Australia</v>
      </c>
      <c r="L140">
        <f>IF($H140&lt;$J140,$H140,$J140)</f>
        <v>2.48</v>
      </c>
      <c r="M140" t="str">
        <f>IF($H140&gt;$J140,$D140,$E140)</f>
        <v>Japan</v>
      </c>
      <c r="N140">
        <f>IF($H140&gt;$J140,$H140,$J140)</f>
        <v>2.88</v>
      </c>
      <c r="O140" t="str">
        <f>IF(F140="","",IF(F140&gt;G140,"home",IF(G140&gt;F140,"away","draw")))</f>
        <v>home</v>
      </c>
      <c r="P140" t="str">
        <f>IF(O140="","",IF(O140="home",IF(H140&lt;J140,"favourite","outsider"),IF(O140="away",IF(J140&lt;H140,"favourite","outsider"),"draw")))</f>
        <v>favourite</v>
      </c>
      <c r="Q140" t="str">
        <f>IF(O140="","",IF(O140="home",D140,IF(O140="away",E140,"Draw")))</f>
        <v>Australia</v>
      </c>
      <c r="R140">
        <f t="shared" si="7"/>
        <v>2.48</v>
      </c>
      <c r="S140" t="str">
        <f t="shared" si="8"/>
        <v>TRUE</v>
      </c>
    </row>
    <row r="141" spans="1:19" hidden="1" x14ac:dyDescent="0.2">
      <c r="A141">
        <v>2006</v>
      </c>
      <c r="B141">
        <f>B140+1</f>
        <v>12</v>
      </c>
      <c r="C141">
        <v>1</v>
      </c>
      <c r="D141" t="s">
        <v>8</v>
      </c>
      <c r="E141" t="s">
        <v>9</v>
      </c>
      <c r="F141">
        <v>1</v>
      </c>
      <c r="G141">
        <v>0</v>
      </c>
      <c r="H141" s="12">
        <v>1.4</v>
      </c>
      <c r="I141" s="12">
        <v>3.5</v>
      </c>
      <c r="J141" s="12">
        <v>8</v>
      </c>
      <c r="K141" t="str">
        <f>IF($H141&lt;$J141,$D141,$E141)</f>
        <v>Brazil</v>
      </c>
      <c r="L141">
        <f>IF($H141&lt;$J141,$H141,$J141)</f>
        <v>1.4</v>
      </c>
      <c r="M141" t="str">
        <f>IF($H141&gt;$J141,$D141,$E141)</f>
        <v>Croatia</v>
      </c>
      <c r="N141">
        <f>IF($H141&gt;$J141,$H141,$J141)</f>
        <v>8</v>
      </c>
      <c r="O141" t="str">
        <f>IF(F141="","",IF(F141&gt;G141,"home",IF(G141&gt;F141,"away","draw")))</f>
        <v>home</v>
      </c>
      <c r="P141" t="str">
        <f>IF(O141="","",IF(O141="home",IF(H141&lt;J141,"favourite","outsider"),IF(O141="away",IF(J141&lt;H141,"favourite","outsider"),"draw")))</f>
        <v>favourite</v>
      </c>
      <c r="Q141" t="str">
        <f>IF(O141="","",IF(O141="home",D141,IF(O141="away",E141,"Draw")))</f>
        <v>Brazil</v>
      </c>
      <c r="R141">
        <f t="shared" si="7"/>
        <v>1.4</v>
      </c>
      <c r="S141" t="str">
        <f t="shared" si="8"/>
        <v>TRUE</v>
      </c>
    </row>
    <row r="142" spans="1:19" hidden="1" x14ac:dyDescent="0.2">
      <c r="A142">
        <v>2006</v>
      </c>
      <c r="B142">
        <f>B141+1</f>
        <v>13</v>
      </c>
      <c r="C142">
        <v>1</v>
      </c>
      <c r="D142" t="s">
        <v>39</v>
      </c>
      <c r="E142" t="s">
        <v>102</v>
      </c>
      <c r="F142">
        <v>2</v>
      </c>
      <c r="G142">
        <v>1</v>
      </c>
      <c r="H142" s="12">
        <v>1.97</v>
      </c>
      <c r="I142" s="12">
        <v>3.09</v>
      </c>
      <c r="J142" s="12">
        <v>3.63</v>
      </c>
      <c r="K142" t="str">
        <f>IF($H142&lt;$J142,$D142,$E142)</f>
        <v>South Korea</v>
      </c>
      <c r="L142">
        <f>IF($H142&lt;$J142,$H142,$J142)</f>
        <v>1.97</v>
      </c>
      <c r="M142" t="str">
        <f>IF($H142&gt;$J142,$D142,$E142)</f>
        <v>Togo</v>
      </c>
      <c r="N142">
        <f>IF($H142&gt;$J142,$H142,$J142)</f>
        <v>3.63</v>
      </c>
      <c r="O142" t="str">
        <f>IF(F142="","",IF(F142&gt;G142,"home",IF(G142&gt;F142,"away","draw")))</f>
        <v>home</v>
      </c>
      <c r="P142" t="str">
        <f>IF(O142="","",IF(O142="home",IF(H142&lt;J142,"favourite","outsider"),IF(O142="away",IF(J142&lt;H142,"favourite","outsider"),"draw")))</f>
        <v>favourite</v>
      </c>
      <c r="Q142" t="str">
        <f>IF(O142="","",IF(O142="home",D142,IF(O142="away",E142,"Draw")))</f>
        <v>South Korea</v>
      </c>
      <c r="R142">
        <f t="shared" si="7"/>
        <v>1.97</v>
      </c>
      <c r="S142" t="str">
        <f t="shared" si="8"/>
        <v>TRUE</v>
      </c>
    </row>
    <row r="143" spans="1:19" hidden="1" x14ac:dyDescent="0.2">
      <c r="A143">
        <v>2006</v>
      </c>
      <c r="B143">
        <f>B142+1</f>
        <v>14</v>
      </c>
      <c r="C143">
        <v>1</v>
      </c>
      <c r="D143" t="s">
        <v>26</v>
      </c>
      <c r="E143" t="s">
        <v>24</v>
      </c>
      <c r="F143">
        <v>0</v>
      </c>
      <c r="G143">
        <v>0</v>
      </c>
      <c r="H143" s="12">
        <v>1.66</v>
      </c>
      <c r="I143" s="12">
        <v>3.25</v>
      </c>
      <c r="J143" s="12">
        <v>5.4</v>
      </c>
      <c r="K143" t="str">
        <f>IF($H143&lt;$J143,$D143,$E143)</f>
        <v>France</v>
      </c>
      <c r="L143">
        <f>IF($H143&lt;$J143,$H143,$J143)</f>
        <v>1.66</v>
      </c>
      <c r="M143" t="str">
        <f>IF($H143&gt;$J143,$D143,$E143)</f>
        <v>Switzerland</v>
      </c>
      <c r="N143">
        <f>IF($H143&gt;$J143,$H143,$J143)</f>
        <v>5.4</v>
      </c>
      <c r="O143" t="str">
        <f>IF(F143="","",IF(F143&gt;G143,"home",IF(G143&gt;F143,"away","draw")))</f>
        <v>draw</v>
      </c>
      <c r="P143" t="str">
        <f>IF(O143="","",IF(O143="home",IF(H143&lt;J143,"favourite","outsider"),IF(O143="away",IF(J143&lt;H143,"favourite","outsider"),"draw")))</f>
        <v>draw</v>
      </c>
      <c r="Q143" t="str">
        <f>IF(O143="","",IF(O143="home",D143,IF(O143="away",E143,"Draw")))</f>
        <v>Draw</v>
      </c>
      <c r="R143">
        <f t="shared" si="7"/>
        <v>3.25</v>
      </c>
      <c r="S143" t="str">
        <f t="shared" si="8"/>
        <v>FALSE</v>
      </c>
    </row>
    <row r="144" spans="1:19" hidden="1" x14ac:dyDescent="0.2">
      <c r="A144">
        <v>2006</v>
      </c>
      <c r="B144">
        <f>B143+1</f>
        <v>15</v>
      </c>
      <c r="C144">
        <v>1</v>
      </c>
      <c r="D144" t="s">
        <v>30</v>
      </c>
      <c r="E144" t="s">
        <v>93</v>
      </c>
      <c r="F144">
        <v>1</v>
      </c>
      <c r="G144">
        <v>0</v>
      </c>
      <c r="H144" s="12">
        <v>1</v>
      </c>
      <c r="I144" s="12">
        <v>1</v>
      </c>
      <c r="J144" s="12">
        <v>1</v>
      </c>
      <c r="K144" t="str">
        <f>IF($H144&lt;$J144,$D144,$E144)</f>
        <v>Poland</v>
      </c>
      <c r="L144">
        <f>IF($H144&lt;$J144,$H144,$J144)</f>
        <v>1</v>
      </c>
      <c r="M144" t="str">
        <f>IF($H144&gt;$J144,$D144,$E144)</f>
        <v>Poland</v>
      </c>
      <c r="N144">
        <f>IF($H144&gt;$J144,$H144,$J144)</f>
        <v>1</v>
      </c>
      <c r="O144" t="s">
        <v>119</v>
      </c>
      <c r="P144" t="s">
        <v>120</v>
      </c>
      <c r="Q144" t="s">
        <v>30</v>
      </c>
      <c r="R144">
        <f t="shared" si="7"/>
        <v>1</v>
      </c>
      <c r="S144" t="str">
        <f t="shared" si="8"/>
        <v>TRUE</v>
      </c>
    </row>
    <row r="145" spans="1:19" hidden="1" x14ac:dyDescent="0.2">
      <c r="A145">
        <v>2006</v>
      </c>
      <c r="B145">
        <f>B144+1</f>
        <v>16</v>
      </c>
      <c r="C145">
        <v>1</v>
      </c>
      <c r="D145" t="s">
        <v>92</v>
      </c>
      <c r="E145" t="s">
        <v>85</v>
      </c>
      <c r="F145">
        <v>2</v>
      </c>
      <c r="G145">
        <v>2</v>
      </c>
      <c r="H145" s="12">
        <v>1</v>
      </c>
      <c r="I145" s="12">
        <v>1</v>
      </c>
      <c r="J145" s="12">
        <v>1</v>
      </c>
      <c r="K145" t="str">
        <f>IF($H145&lt;$J145,$D145,$E145)</f>
        <v>Saudi Arabia</v>
      </c>
      <c r="L145">
        <f>IF($H145&lt;$J145,$H145,$J145)</f>
        <v>1</v>
      </c>
      <c r="M145" t="str">
        <f>IF($H145&gt;$J145,$D145,$E145)</f>
        <v>Saudi Arabia</v>
      </c>
      <c r="N145">
        <f>IF($H145&gt;$J145,$H145,$J145)</f>
        <v>1</v>
      </c>
      <c r="O145" t="str">
        <f>IF(F145="","",IF(F145&gt;G145,"home",IF(G145&gt;F145,"away","draw")))</f>
        <v>draw</v>
      </c>
      <c r="P145" t="str">
        <f>IF(O145="","",IF(O145="home",IF(H145&lt;J145,"favourite","outsider"),IF(O145="away",IF(J145&lt;H145,"favourite","outsider"),"draw")))</f>
        <v>draw</v>
      </c>
      <c r="Q145" t="str">
        <f>IF(O145="","",IF(O145="home",D145,IF(O145="away",E145,"Draw")))</f>
        <v>Draw</v>
      </c>
      <c r="R145">
        <f t="shared" si="7"/>
        <v>1</v>
      </c>
      <c r="S145" t="str">
        <f t="shared" si="8"/>
        <v>FALSE</v>
      </c>
    </row>
    <row r="146" spans="1:19" hidden="1" x14ac:dyDescent="0.2">
      <c r="A146">
        <v>2006</v>
      </c>
      <c r="B146">
        <f>B145+1</f>
        <v>17</v>
      </c>
      <c r="C146">
        <v>2</v>
      </c>
      <c r="D146" t="s">
        <v>12</v>
      </c>
      <c r="E146" t="s">
        <v>103</v>
      </c>
      <c r="F146">
        <v>4</v>
      </c>
      <c r="G146">
        <v>0</v>
      </c>
      <c r="H146" s="12">
        <v>1.83</v>
      </c>
      <c r="I146" s="12">
        <v>3.2</v>
      </c>
      <c r="J146" s="12">
        <v>4.5199999999999996</v>
      </c>
      <c r="K146" t="str">
        <f>IF($H146&lt;$J146,$D146,$E146)</f>
        <v>Spain</v>
      </c>
      <c r="L146">
        <f>IF($H146&lt;$J146,$H146,$J146)</f>
        <v>1.83</v>
      </c>
      <c r="M146" t="str">
        <f>IF($H146&gt;$J146,$D146,$E146)</f>
        <v>Ukraine</v>
      </c>
      <c r="N146">
        <f>IF($H146&gt;$J146,$H146,$J146)</f>
        <v>4.5199999999999996</v>
      </c>
      <c r="O146" t="str">
        <f>IF(F146="","",IF(F146&gt;G146,"home",IF(G146&gt;F146,"away","draw")))</f>
        <v>home</v>
      </c>
      <c r="P146" t="str">
        <f>IF(O146="","",IF(O146="home",IF(H146&lt;J146,"favourite","outsider"),IF(O146="away",IF(J146&lt;H146,"favourite","outsider"),"draw")))</f>
        <v>favourite</v>
      </c>
      <c r="Q146" t="str">
        <f>IF(O146="","",IF(O146="home",D146,IF(O146="away",E146,"Draw")))</f>
        <v>Spain</v>
      </c>
      <c r="R146">
        <f t="shared" si="7"/>
        <v>1.83</v>
      </c>
      <c r="S146" t="str">
        <f t="shared" si="8"/>
        <v>TRUE</v>
      </c>
    </row>
    <row r="147" spans="1:19" hidden="1" x14ac:dyDescent="0.2">
      <c r="A147">
        <v>2006</v>
      </c>
      <c r="B147">
        <f>B146+1</f>
        <v>18</v>
      </c>
      <c r="C147">
        <v>2</v>
      </c>
      <c r="D147" t="s">
        <v>25</v>
      </c>
      <c r="E147" t="s">
        <v>19</v>
      </c>
      <c r="F147">
        <v>3</v>
      </c>
      <c r="G147">
        <v>0</v>
      </c>
      <c r="H147" s="12">
        <v>1.93</v>
      </c>
      <c r="I147" s="12">
        <v>3.18</v>
      </c>
      <c r="J147" s="12">
        <v>3.97</v>
      </c>
      <c r="K147" t="str">
        <f>IF($H147&lt;$J147,$D147,$E147)</f>
        <v>Ecuador</v>
      </c>
      <c r="L147">
        <f>IF($H147&lt;$J147,$H147,$J147)</f>
        <v>1.93</v>
      </c>
      <c r="M147" t="str">
        <f>IF($H147&gt;$J147,$D147,$E147)</f>
        <v>Costa Rica</v>
      </c>
      <c r="N147">
        <f>IF($H147&gt;$J147,$H147,$J147)</f>
        <v>3.97</v>
      </c>
      <c r="O147" t="str">
        <f>IF(F147="","",IF(F147&gt;G147,"home",IF(G147&gt;F147,"away","draw")))</f>
        <v>home</v>
      </c>
      <c r="P147" t="str">
        <f>IF(O147="","",IF(O147="home",IF(H147&lt;J147,"favourite","outsider"),IF(O147="away",IF(J147&lt;H147,"favourite","outsider"),"draw")))</f>
        <v>favourite</v>
      </c>
      <c r="Q147" t="str">
        <f>IF(O147="","",IF(O147="home",D147,IF(O147="away",E147,"Draw")))</f>
        <v>Ecuador</v>
      </c>
      <c r="R147">
        <f t="shared" si="7"/>
        <v>1.93</v>
      </c>
      <c r="S147" t="str">
        <f t="shared" si="8"/>
        <v>TRUE</v>
      </c>
    </row>
    <row r="148" spans="1:19" hidden="1" x14ac:dyDescent="0.2">
      <c r="A148">
        <v>2006</v>
      </c>
      <c r="B148">
        <f>B147+1</f>
        <v>19</v>
      </c>
      <c r="C148">
        <v>2</v>
      </c>
      <c r="D148" t="s">
        <v>90</v>
      </c>
      <c r="E148" t="s">
        <v>75</v>
      </c>
      <c r="F148">
        <v>1</v>
      </c>
      <c r="G148">
        <v>0</v>
      </c>
      <c r="H148" s="12">
        <v>1.93</v>
      </c>
      <c r="I148" s="12">
        <v>3.18</v>
      </c>
      <c r="J148" s="12">
        <v>3.97</v>
      </c>
      <c r="K148" t="str">
        <f>IF($H148&lt;$J148,$D148,$E148)</f>
        <v>Sweden</v>
      </c>
      <c r="L148">
        <f>IF($H148&lt;$J148,$H148,$J148)</f>
        <v>1.93</v>
      </c>
      <c r="M148" t="str">
        <f>IF($H148&gt;$J148,$D148,$E148)</f>
        <v>Paraguay</v>
      </c>
      <c r="N148">
        <f>IF($H148&gt;$J148,$H148,$J148)</f>
        <v>3.97</v>
      </c>
      <c r="O148" t="str">
        <f>IF(F148="","",IF(F148&gt;G148,"home",IF(G148&gt;F148,"away","draw")))</f>
        <v>home</v>
      </c>
      <c r="P148" t="str">
        <f>IF(O148="","",IF(O148="home",IF(H148&lt;J148,"favourite","outsider"),IF(O148="away",IF(J148&lt;H148,"favourite","outsider"),"draw")))</f>
        <v>favourite</v>
      </c>
      <c r="Q148" t="str">
        <f>IF(O148="","",IF(O148="home",D148,IF(O148="away",E148,"Draw")))</f>
        <v>Sweden</v>
      </c>
      <c r="R148">
        <f t="shared" si="7"/>
        <v>1.93</v>
      </c>
      <c r="S148" t="str">
        <f t="shared" si="8"/>
        <v>TRUE</v>
      </c>
    </row>
    <row r="149" spans="1:19" hidden="1" x14ac:dyDescent="0.2">
      <c r="A149">
        <v>2006</v>
      </c>
      <c r="B149">
        <f>B148+1</f>
        <v>20</v>
      </c>
      <c r="C149">
        <v>2</v>
      </c>
      <c r="D149" t="s">
        <v>20</v>
      </c>
      <c r="E149" t="s">
        <v>98</v>
      </c>
      <c r="F149">
        <v>2</v>
      </c>
      <c r="G149">
        <v>0</v>
      </c>
      <c r="H149" s="12">
        <v>1.1299999999999999</v>
      </c>
      <c r="I149" s="12">
        <v>6.38</v>
      </c>
      <c r="J149" s="12">
        <v>22</v>
      </c>
      <c r="K149" t="str">
        <f>IF($H149&lt;$J149,$D149,$E149)</f>
        <v>England</v>
      </c>
      <c r="L149">
        <f>IF($H149&lt;$J149,$H149,$J149)</f>
        <v>1.1299999999999999</v>
      </c>
      <c r="M149" t="str">
        <f>IF($H149&gt;$J149,$D149,$E149)</f>
        <v>Trinidad &amp; Tobago</v>
      </c>
      <c r="N149">
        <f>IF($H149&gt;$J149,$H149,$J149)</f>
        <v>22</v>
      </c>
      <c r="O149" t="str">
        <f>IF(F149="","",IF(F149&gt;G149,"home",IF(G149&gt;F149,"away","draw")))</f>
        <v>home</v>
      </c>
      <c r="P149" t="str">
        <f>IF(O149="","",IF(O149="home",IF(H149&lt;J149,"favourite","outsider"),IF(O149="away",IF(J149&lt;H149,"favourite","outsider"),"draw")))</f>
        <v>favourite</v>
      </c>
      <c r="Q149" t="str">
        <f>IF(O149="","",IF(O149="home",D149,IF(O149="away",E149,"Draw")))</f>
        <v>England</v>
      </c>
      <c r="R149">
        <f t="shared" si="7"/>
        <v>1.1299999999999999</v>
      </c>
      <c r="S149" t="str">
        <f t="shared" si="8"/>
        <v>TRUE</v>
      </c>
    </row>
    <row r="150" spans="1:19" hidden="1" x14ac:dyDescent="0.2">
      <c r="A150">
        <v>2006</v>
      </c>
      <c r="B150">
        <f>B149+1</f>
        <v>21</v>
      </c>
      <c r="C150">
        <v>2</v>
      </c>
      <c r="D150" t="s">
        <v>13</v>
      </c>
      <c r="E150" t="s">
        <v>22</v>
      </c>
      <c r="F150">
        <v>2</v>
      </c>
      <c r="G150">
        <v>1</v>
      </c>
      <c r="H150" s="12">
        <v>1.93</v>
      </c>
      <c r="I150" s="12">
        <v>3.2</v>
      </c>
      <c r="J150" s="12">
        <v>3.93</v>
      </c>
      <c r="K150" t="str">
        <f>IF($H150&lt;$J150,$D150,$E150)</f>
        <v>Netherlands</v>
      </c>
      <c r="L150">
        <f>IF($H150&lt;$J150,$H150,$J150)</f>
        <v>1.93</v>
      </c>
      <c r="M150" t="str">
        <f>IF($H150&gt;$J150,$D150,$E150)</f>
        <v>Ivory Coast</v>
      </c>
      <c r="N150">
        <f>IF($H150&gt;$J150,$H150,$J150)</f>
        <v>3.93</v>
      </c>
      <c r="O150" t="str">
        <f>IF(F150="","",IF(F150&gt;G150,"home",IF(G150&gt;F150,"away","draw")))</f>
        <v>home</v>
      </c>
      <c r="P150" t="str">
        <f>IF(O150="","",IF(O150="home",IF(H150&lt;J150,"favourite","outsider"),IF(O150="away",IF(J150&lt;H150,"favourite","outsider"),"draw")))</f>
        <v>favourite</v>
      </c>
      <c r="Q150" t="str">
        <f>IF(O150="","",IF(O150="home",D150,IF(O150="away",E150,"Draw")))</f>
        <v>Netherlands</v>
      </c>
      <c r="R150">
        <f t="shared" si="7"/>
        <v>1.93</v>
      </c>
      <c r="S150" t="str">
        <f t="shared" si="8"/>
        <v>TRUE</v>
      </c>
    </row>
    <row r="151" spans="1:19" hidden="1" x14ac:dyDescent="0.2">
      <c r="A151">
        <v>2006</v>
      </c>
      <c r="B151">
        <f>B150+1</f>
        <v>22</v>
      </c>
      <c r="C151">
        <v>2</v>
      </c>
      <c r="D151" t="s">
        <v>28</v>
      </c>
      <c r="E151" t="s">
        <v>99</v>
      </c>
      <c r="F151">
        <v>6</v>
      </c>
      <c r="G151">
        <v>0</v>
      </c>
      <c r="H151" s="12">
        <v>1</v>
      </c>
      <c r="I151" s="12">
        <v>1</v>
      </c>
      <c r="J151" s="12">
        <v>1</v>
      </c>
      <c r="K151" t="str">
        <f>IF($H151&lt;$J151,$D151,$E151)</f>
        <v>Serbia &amp; Montenegro</v>
      </c>
      <c r="L151">
        <f>IF($H151&lt;$J151,$H151,$J151)</f>
        <v>1</v>
      </c>
      <c r="M151" t="str">
        <f>IF($H151&gt;$J151,$D151,$E151)</f>
        <v>Serbia &amp; Montenegro</v>
      </c>
      <c r="N151">
        <f>IF($H151&gt;$J151,$H151,$J151)</f>
        <v>1</v>
      </c>
      <c r="O151" t="str">
        <f>IF(F151="","",IF(F151&gt;G151,"home",IF(G151&gt;F151,"away","draw")))</f>
        <v>home</v>
      </c>
      <c r="P151" t="s">
        <v>120</v>
      </c>
      <c r="Q151" t="str">
        <f>IF(O151="","",IF(O151="home",D151,IF(O151="away",E151,"Draw")))</f>
        <v>Argentina</v>
      </c>
      <c r="R151">
        <f t="shared" si="7"/>
        <v>1</v>
      </c>
      <c r="S151" t="str">
        <f t="shared" si="8"/>
        <v>TRUE</v>
      </c>
    </row>
    <row r="152" spans="1:19" hidden="1" x14ac:dyDescent="0.2">
      <c r="A152">
        <v>2006</v>
      </c>
      <c r="B152">
        <f>B151+1</f>
        <v>23</v>
      </c>
      <c r="C152">
        <v>2</v>
      </c>
      <c r="D152" t="s">
        <v>10</v>
      </c>
      <c r="E152" t="s">
        <v>100</v>
      </c>
      <c r="F152">
        <v>0</v>
      </c>
      <c r="G152">
        <v>0</v>
      </c>
      <c r="H152" s="12">
        <v>1.4</v>
      </c>
      <c r="I152" s="12">
        <v>3.5</v>
      </c>
      <c r="J152" s="12">
        <v>8</v>
      </c>
      <c r="K152" t="str">
        <f>IF($H152&lt;$J152,$D152,$E152)</f>
        <v>Mexico</v>
      </c>
      <c r="L152">
        <f>IF($H152&lt;$J152,$H152,$J152)</f>
        <v>1.4</v>
      </c>
      <c r="M152" t="str">
        <f>IF($H152&gt;$J152,$D152,$E152)</f>
        <v>Angola</v>
      </c>
      <c r="N152">
        <f>IF($H152&gt;$J152,$H152,$J152)</f>
        <v>8</v>
      </c>
      <c r="O152" t="str">
        <f>IF(F152="","",IF(F152&gt;G152,"home",IF(G152&gt;F152,"away","draw")))</f>
        <v>draw</v>
      </c>
      <c r="P152" t="str">
        <f>IF(O152="","",IF(O152="home",IF(H152&lt;J152,"favourite","outsider"),IF(O152="away",IF(J152&lt;H152,"favourite","outsider"),"draw")))</f>
        <v>draw</v>
      </c>
      <c r="Q152" t="str">
        <f>IF(O152="","",IF(O152="home",D152,IF(O152="away",E152,"Draw")))</f>
        <v>Draw</v>
      </c>
      <c r="R152">
        <f t="shared" si="7"/>
        <v>3.5</v>
      </c>
      <c r="S152" t="str">
        <f t="shared" si="8"/>
        <v>FALSE</v>
      </c>
    </row>
    <row r="153" spans="1:19" hidden="1" x14ac:dyDescent="0.2">
      <c r="A153">
        <v>2006</v>
      </c>
      <c r="B153">
        <f>B152+1</f>
        <v>24</v>
      </c>
      <c r="C153">
        <v>2</v>
      </c>
      <c r="D153" t="s">
        <v>31</v>
      </c>
      <c r="E153" t="s">
        <v>32</v>
      </c>
      <c r="F153">
        <v>2</v>
      </c>
      <c r="G153">
        <v>0</v>
      </c>
      <c r="H153" s="12">
        <v>1.3</v>
      </c>
      <c r="I153" s="12">
        <v>4</v>
      </c>
      <c r="J153" s="12">
        <v>9.5</v>
      </c>
      <c r="K153" t="str">
        <f>IF($H153&lt;$J153,$D153,$E153)</f>
        <v>Portugal</v>
      </c>
      <c r="L153">
        <f>IF($H153&lt;$J153,$H153,$J153)</f>
        <v>1.3</v>
      </c>
      <c r="M153" t="str">
        <f>IF($H153&gt;$J153,$D153,$E153)</f>
        <v>Iran</v>
      </c>
      <c r="N153">
        <f>IF($H153&gt;$J153,$H153,$J153)</f>
        <v>9.5</v>
      </c>
      <c r="O153" t="str">
        <f>IF(F153="","",IF(F153&gt;G153,"home",IF(G153&gt;F153,"away","draw")))</f>
        <v>home</v>
      </c>
      <c r="P153" t="str">
        <f>IF(O153="","",IF(O153="home",IF(H153&lt;J153,"favourite","outsider"),IF(O153="away",IF(J153&lt;H153,"favourite","outsider"),"draw")))</f>
        <v>favourite</v>
      </c>
      <c r="Q153" t="str">
        <f>IF(O153="","",IF(O153="home",D153,IF(O153="away",E153,"Draw")))</f>
        <v>Portugal</v>
      </c>
      <c r="R153">
        <f t="shared" si="7"/>
        <v>1.3</v>
      </c>
      <c r="S153" t="str">
        <f t="shared" si="8"/>
        <v>TRUE</v>
      </c>
    </row>
    <row r="154" spans="1:19" hidden="1" x14ac:dyDescent="0.2">
      <c r="A154">
        <v>2006</v>
      </c>
      <c r="B154">
        <f>B153+1</f>
        <v>25</v>
      </c>
      <c r="C154">
        <v>2</v>
      </c>
      <c r="D154" t="s">
        <v>21</v>
      </c>
      <c r="E154" t="s">
        <v>35</v>
      </c>
      <c r="F154">
        <v>1</v>
      </c>
      <c r="G154">
        <v>1</v>
      </c>
      <c r="H154" s="12">
        <v>1</v>
      </c>
      <c r="I154" s="12">
        <v>1</v>
      </c>
      <c r="J154" s="12">
        <v>1</v>
      </c>
      <c r="K154" t="str">
        <f>IF($H154&lt;$J154,$D154,$E154)</f>
        <v>USA</v>
      </c>
      <c r="L154">
        <f>IF($H154&lt;$J154,$H154,$J154)</f>
        <v>1</v>
      </c>
      <c r="M154" t="str">
        <f>IF($H154&gt;$J154,$D154,$E154)</f>
        <v>USA</v>
      </c>
      <c r="N154">
        <f>IF($H154&gt;$J154,$H154,$J154)</f>
        <v>1</v>
      </c>
      <c r="O154" t="str">
        <f>IF(F154="","",IF(F154&gt;G154,"home",IF(G154&gt;F154,"away","draw")))</f>
        <v>draw</v>
      </c>
      <c r="P154" t="str">
        <f>IF(O154="","",IF(O154="home",IF(H154&lt;J154,"favourite","outsider"),IF(O154="away",IF(J154&lt;H154,"favourite","outsider"),"draw")))</f>
        <v>draw</v>
      </c>
      <c r="Q154" t="str">
        <f>IF(O154="","",IF(O154="home",D154,IF(O154="away",E154,"Draw")))</f>
        <v>Draw</v>
      </c>
      <c r="R154">
        <f t="shared" si="7"/>
        <v>1</v>
      </c>
      <c r="S154" t="str">
        <f t="shared" si="8"/>
        <v>FALSE</v>
      </c>
    </row>
    <row r="155" spans="1:19" hidden="1" x14ac:dyDescent="0.2">
      <c r="A155">
        <v>2006</v>
      </c>
      <c r="B155">
        <f>B154+1</f>
        <v>26</v>
      </c>
      <c r="C155">
        <v>2</v>
      </c>
      <c r="D155" t="s">
        <v>101</v>
      </c>
      <c r="E155" t="s">
        <v>34</v>
      </c>
      <c r="F155">
        <v>0</v>
      </c>
      <c r="G155">
        <v>2</v>
      </c>
      <c r="H155" s="12">
        <v>1.61</v>
      </c>
      <c r="I155" s="12">
        <v>3.3</v>
      </c>
      <c r="J155" s="12">
        <v>5</v>
      </c>
      <c r="K155" t="str">
        <f>IF($H155&lt;$J155,$D155,$E155)</f>
        <v>Czech Republic</v>
      </c>
      <c r="L155">
        <f>IF($H155&lt;$J155,$H155,$J155)</f>
        <v>1.61</v>
      </c>
      <c r="M155" t="str">
        <f>IF($H155&gt;$J155,$D155,$E155)</f>
        <v>Ghana</v>
      </c>
      <c r="N155">
        <f>IF($H155&gt;$J155,$H155,$J155)</f>
        <v>5</v>
      </c>
      <c r="O155" t="str">
        <f>IF(F155="","",IF(F155&gt;G155,"home",IF(G155&gt;F155,"away","draw")))</f>
        <v>away</v>
      </c>
      <c r="P155" t="str">
        <f>IF(O155="","",IF(O155="home",IF(H155&lt;J155,"favourite","outsider"),IF(O155="away",IF(J155&lt;H155,"favourite","outsider"),"draw")))</f>
        <v>outsider</v>
      </c>
      <c r="Q155" t="str">
        <f>IF(O155="","",IF(O155="home",D155,IF(O155="away",E155,"Draw")))</f>
        <v>Ghana</v>
      </c>
      <c r="R155">
        <f t="shared" si="7"/>
        <v>5</v>
      </c>
      <c r="S155" t="str">
        <f t="shared" si="8"/>
        <v>FALSE</v>
      </c>
    </row>
    <row r="156" spans="1:19" hidden="1" x14ac:dyDescent="0.2">
      <c r="A156">
        <v>2006</v>
      </c>
      <c r="B156">
        <f>B155+1</f>
        <v>27</v>
      </c>
      <c r="C156">
        <v>2</v>
      </c>
      <c r="D156" t="s">
        <v>23</v>
      </c>
      <c r="E156" t="s">
        <v>9</v>
      </c>
      <c r="F156">
        <v>0</v>
      </c>
      <c r="G156">
        <v>0</v>
      </c>
      <c r="H156" s="12">
        <v>5</v>
      </c>
      <c r="I156" s="12">
        <v>3.3</v>
      </c>
      <c r="J156" s="12">
        <v>1.61</v>
      </c>
      <c r="K156" t="str">
        <f>IF($H156&lt;$J156,$D156,$E156)</f>
        <v>Croatia</v>
      </c>
      <c r="L156">
        <f>IF($H156&lt;$J156,$H156,$J156)</f>
        <v>1.61</v>
      </c>
      <c r="M156" t="str">
        <f>IF($H156&gt;$J156,$D156,$E156)</f>
        <v>Japan</v>
      </c>
      <c r="N156">
        <f>IF($H156&gt;$J156,$H156,$J156)</f>
        <v>5</v>
      </c>
      <c r="O156" t="str">
        <f>IF(F156="","",IF(F156&gt;G156,"home",IF(G156&gt;F156,"away","draw")))</f>
        <v>draw</v>
      </c>
      <c r="P156" t="str">
        <f>IF(O156="","",IF(O156="home",IF(H156&lt;J156,"favourite","outsider"),IF(O156="away",IF(J156&lt;H156,"favourite","outsider"),"draw")))</f>
        <v>draw</v>
      </c>
      <c r="Q156" t="str">
        <f>IF(O156="","",IF(O156="home",D156,IF(O156="away",E156,"Draw")))</f>
        <v>Draw</v>
      </c>
      <c r="R156">
        <f t="shared" si="7"/>
        <v>3.3</v>
      </c>
      <c r="S156" t="str">
        <f t="shared" si="8"/>
        <v>FALSE</v>
      </c>
    </row>
    <row r="157" spans="1:19" hidden="1" x14ac:dyDescent="0.2">
      <c r="A157">
        <v>2006</v>
      </c>
      <c r="B157">
        <f>B156+1</f>
        <v>28</v>
      </c>
      <c r="C157">
        <v>2</v>
      </c>
      <c r="D157" t="s">
        <v>8</v>
      </c>
      <c r="E157" t="s">
        <v>15</v>
      </c>
      <c r="F157">
        <v>2</v>
      </c>
      <c r="G157">
        <v>0</v>
      </c>
      <c r="H157" s="12">
        <v>1.2</v>
      </c>
      <c r="I157" s="12">
        <v>5</v>
      </c>
      <c r="J157" s="12">
        <v>11</v>
      </c>
      <c r="K157" t="str">
        <f>IF($H157&lt;$J157,$D157,$E157)</f>
        <v>Brazil</v>
      </c>
      <c r="L157">
        <f>IF($H157&lt;$J157,$H157,$J157)</f>
        <v>1.2</v>
      </c>
      <c r="M157" t="str">
        <f>IF($H157&gt;$J157,$D157,$E157)</f>
        <v>Australia</v>
      </c>
      <c r="N157">
        <f>IF($H157&gt;$J157,$H157,$J157)</f>
        <v>11</v>
      </c>
      <c r="O157" t="str">
        <f>IF(F157="","",IF(F157&gt;G157,"home",IF(G157&gt;F157,"away","draw")))</f>
        <v>home</v>
      </c>
      <c r="P157" t="str">
        <f>IF(O157="","",IF(O157="home",IF(H157&lt;J157,"favourite","outsider"),IF(O157="away",IF(J157&lt;H157,"favourite","outsider"),"draw")))</f>
        <v>favourite</v>
      </c>
      <c r="Q157" t="str">
        <f>IF(O157="","",IF(O157="home",D157,IF(O157="away",E157,"Draw")))</f>
        <v>Brazil</v>
      </c>
      <c r="R157">
        <f t="shared" si="7"/>
        <v>1.2</v>
      </c>
      <c r="S157" t="str">
        <f t="shared" si="8"/>
        <v>TRUE</v>
      </c>
    </row>
    <row r="158" spans="1:19" hidden="1" x14ac:dyDescent="0.2">
      <c r="A158">
        <v>2006</v>
      </c>
      <c r="B158">
        <f>B157+1</f>
        <v>29</v>
      </c>
      <c r="C158">
        <v>2</v>
      </c>
      <c r="D158" t="s">
        <v>26</v>
      </c>
      <c r="E158" t="s">
        <v>39</v>
      </c>
      <c r="F158">
        <v>1</v>
      </c>
      <c r="G158">
        <v>1</v>
      </c>
      <c r="H158" s="12">
        <v>1.44</v>
      </c>
      <c r="I158" s="12">
        <v>3.5</v>
      </c>
      <c r="J158" s="12">
        <v>7</v>
      </c>
      <c r="K158" t="str">
        <f>IF($H158&lt;$J158,$D158,$E158)</f>
        <v>France</v>
      </c>
      <c r="L158">
        <f>IF($H158&lt;$J158,$H158,$J158)</f>
        <v>1.44</v>
      </c>
      <c r="M158" t="str">
        <f>IF($H158&gt;$J158,$D158,$E158)</f>
        <v>South Korea</v>
      </c>
      <c r="N158">
        <f>IF($H158&gt;$J158,$H158,$J158)</f>
        <v>7</v>
      </c>
      <c r="O158" t="str">
        <f>IF(F158="","",IF(F158&gt;G158,"home",IF(G158&gt;F158,"away","draw")))</f>
        <v>draw</v>
      </c>
      <c r="P158" t="str">
        <f>IF(O158="","",IF(O158="home",IF(H158&lt;J158,"favourite","outsider"),IF(O158="away",IF(J158&lt;H158,"favourite","outsider"),"draw")))</f>
        <v>draw</v>
      </c>
      <c r="Q158" t="str">
        <f>IF(O158="","",IF(O158="home",D158,IF(O158="away",E158,"Draw")))</f>
        <v>Draw</v>
      </c>
      <c r="R158">
        <f t="shared" si="7"/>
        <v>3.5</v>
      </c>
      <c r="S158" t="str">
        <f t="shared" si="8"/>
        <v>FALSE</v>
      </c>
    </row>
    <row r="159" spans="1:19" hidden="1" x14ac:dyDescent="0.2">
      <c r="A159">
        <v>2006</v>
      </c>
      <c r="B159">
        <f>B158+1</f>
        <v>30</v>
      </c>
      <c r="C159">
        <v>2</v>
      </c>
      <c r="D159" t="s">
        <v>102</v>
      </c>
      <c r="E159" t="s">
        <v>24</v>
      </c>
      <c r="F159">
        <v>0</v>
      </c>
      <c r="G159">
        <v>2</v>
      </c>
      <c r="H159" s="12">
        <v>6.5</v>
      </c>
      <c r="I159" s="12">
        <v>3.6</v>
      </c>
      <c r="J159" s="12">
        <v>1.44</v>
      </c>
      <c r="K159" t="str">
        <f>IF($H159&lt;$J159,$D159,$E159)</f>
        <v>Switzerland</v>
      </c>
      <c r="L159">
        <f>IF($H159&lt;$J159,$H159,$J159)</f>
        <v>1.44</v>
      </c>
      <c r="M159" t="str">
        <f>IF($H159&gt;$J159,$D159,$E159)</f>
        <v>Togo</v>
      </c>
      <c r="N159">
        <f>IF($H159&gt;$J159,$H159,$J159)</f>
        <v>6.5</v>
      </c>
      <c r="O159" t="str">
        <f>IF(F159="","",IF(F159&gt;G159,"home",IF(G159&gt;F159,"away","draw")))</f>
        <v>away</v>
      </c>
      <c r="P159" t="str">
        <f>IF(O159="","",IF(O159="home",IF(H159&lt;J159,"favourite","outsider"),IF(O159="away",IF(J159&lt;H159,"favourite","outsider"),"draw")))</f>
        <v>favourite</v>
      </c>
      <c r="Q159" t="str">
        <f>IF(O159="","",IF(O159="home",D159,IF(O159="away",E159,"Draw")))</f>
        <v>Switzerland</v>
      </c>
      <c r="R159">
        <f t="shared" si="7"/>
        <v>1.44</v>
      </c>
      <c r="S159" t="str">
        <f t="shared" si="8"/>
        <v>TRUE</v>
      </c>
    </row>
    <row r="160" spans="1:19" hidden="1" x14ac:dyDescent="0.2">
      <c r="A160">
        <v>2006</v>
      </c>
      <c r="B160">
        <f>B159+1</f>
        <v>31</v>
      </c>
      <c r="C160">
        <v>2</v>
      </c>
      <c r="D160" t="s">
        <v>12</v>
      </c>
      <c r="E160" t="s">
        <v>92</v>
      </c>
      <c r="F160">
        <v>3</v>
      </c>
      <c r="G160">
        <v>1</v>
      </c>
      <c r="H160" s="12">
        <v>1.3</v>
      </c>
      <c r="I160" s="12">
        <v>4</v>
      </c>
      <c r="J160" s="12">
        <v>9.5</v>
      </c>
      <c r="K160" t="str">
        <f>IF($H160&lt;$J160,$D160,$E160)</f>
        <v>Spain</v>
      </c>
      <c r="L160">
        <f>IF($H160&lt;$J160,$H160,$J160)</f>
        <v>1.3</v>
      </c>
      <c r="M160" t="str">
        <f>IF($H160&gt;$J160,$D160,$E160)</f>
        <v>Tunisia</v>
      </c>
      <c r="N160">
        <f>IF($H160&gt;$J160,$H160,$J160)</f>
        <v>9.5</v>
      </c>
      <c r="O160" t="str">
        <f>IF(F160="","",IF(F160&gt;G160,"home",IF(G160&gt;F160,"away","draw")))</f>
        <v>home</v>
      </c>
      <c r="P160" t="str">
        <f>IF(O160="","",IF(O160="home",IF(H160&lt;J160,"favourite","outsider"),IF(O160="away",IF(J160&lt;H160,"favourite","outsider"),"draw")))</f>
        <v>favourite</v>
      </c>
      <c r="Q160" t="str">
        <f>IF(O160="","",IF(O160="home",D160,IF(O160="away",E160,"Draw")))</f>
        <v>Spain</v>
      </c>
      <c r="R160">
        <f t="shared" si="7"/>
        <v>1.3</v>
      </c>
      <c r="S160" t="str">
        <f t="shared" si="8"/>
        <v>TRUE</v>
      </c>
    </row>
    <row r="161" spans="1:19" hidden="1" x14ac:dyDescent="0.2">
      <c r="A161">
        <v>2006</v>
      </c>
      <c r="B161">
        <f>B160+1</f>
        <v>32</v>
      </c>
      <c r="C161">
        <v>2</v>
      </c>
      <c r="D161" t="s">
        <v>85</v>
      </c>
      <c r="E161" t="s">
        <v>103</v>
      </c>
      <c r="F161">
        <v>0</v>
      </c>
      <c r="G161">
        <v>4</v>
      </c>
      <c r="H161" s="12">
        <v>7</v>
      </c>
      <c r="I161" s="12">
        <v>3.75</v>
      </c>
      <c r="J161" s="12">
        <v>1.4</v>
      </c>
      <c r="K161" t="str">
        <f>IF($H161&lt;$J161,$D161,$E161)</f>
        <v>Ukraine</v>
      </c>
      <c r="L161">
        <f>IF($H161&lt;$J161,$H161,$J161)</f>
        <v>1.4</v>
      </c>
      <c r="M161" t="str">
        <f>IF($H161&gt;$J161,$D161,$E161)</f>
        <v>Saudi Arabia</v>
      </c>
      <c r="N161">
        <f>IF($H161&gt;$J161,$H161,$J161)</f>
        <v>7</v>
      </c>
      <c r="O161" t="str">
        <f>IF(F161="","",IF(F161&gt;G161,"home",IF(G161&gt;F161,"away","draw")))</f>
        <v>away</v>
      </c>
      <c r="P161" t="str">
        <f>IF(O161="","",IF(O161="home",IF(H161&lt;J161,"favourite","outsider"),IF(O161="away",IF(J161&lt;H161,"favourite","outsider"),"draw")))</f>
        <v>favourite</v>
      </c>
      <c r="Q161" t="str">
        <f>IF(O161="","",IF(O161="home",D161,IF(O161="away",E161,"Draw")))</f>
        <v>Ukraine</v>
      </c>
      <c r="R161">
        <f t="shared" si="7"/>
        <v>1.4</v>
      </c>
      <c r="S161" t="str">
        <f t="shared" si="8"/>
        <v>TRUE</v>
      </c>
    </row>
    <row r="162" spans="1:19" hidden="1" x14ac:dyDescent="0.2">
      <c r="A162">
        <v>2006</v>
      </c>
      <c r="B162">
        <f>B161+1</f>
        <v>33</v>
      </c>
      <c r="C162">
        <v>3</v>
      </c>
      <c r="D162" t="s">
        <v>25</v>
      </c>
      <c r="E162" t="s">
        <v>30</v>
      </c>
      <c r="F162">
        <v>0</v>
      </c>
      <c r="G162">
        <v>3</v>
      </c>
      <c r="H162" s="12">
        <v>1</v>
      </c>
      <c r="I162" s="12">
        <v>1</v>
      </c>
      <c r="J162" s="12">
        <v>1</v>
      </c>
      <c r="K162" t="str">
        <f>IF($H162&lt;$J162,$D162,$E162)</f>
        <v>Germany</v>
      </c>
      <c r="L162">
        <f>IF($H162&lt;$J162,$H162,$J162)</f>
        <v>1</v>
      </c>
      <c r="M162" t="str">
        <f>IF($H162&gt;$J162,$D162,$E162)</f>
        <v>Germany</v>
      </c>
      <c r="N162">
        <f>IF($H162&gt;$J162,$H162,$J162)</f>
        <v>1</v>
      </c>
      <c r="O162" t="str">
        <f>IF(F162="","",IF(F162&gt;G162,"home",IF(G162&gt;F162,"away","draw")))</f>
        <v>away</v>
      </c>
      <c r="P162" t="s">
        <v>120</v>
      </c>
      <c r="Q162" t="str">
        <f>IF(O162="","",IF(O162="home",D162,IF(O162="away",E162,"Draw")))</f>
        <v>Germany</v>
      </c>
      <c r="R162">
        <f t="shared" si="7"/>
        <v>1</v>
      </c>
      <c r="S162" t="str">
        <f t="shared" si="8"/>
        <v>TRUE</v>
      </c>
    </row>
    <row r="163" spans="1:19" hidden="1" x14ac:dyDescent="0.2">
      <c r="A163">
        <v>2006</v>
      </c>
      <c r="B163">
        <f>B162+1</f>
        <v>34</v>
      </c>
      <c r="C163">
        <v>3</v>
      </c>
      <c r="D163" t="s">
        <v>19</v>
      </c>
      <c r="E163" t="s">
        <v>93</v>
      </c>
      <c r="F163">
        <v>1</v>
      </c>
      <c r="G163">
        <v>2</v>
      </c>
      <c r="H163" s="12">
        <v>4.75</v>
      </c>
      <c r="I163" s="12">
        <v>3.45</v>
      </c>
      <c r="J163" s="12">
        <v>1.71</v>
      </c>
      <c r="K163" t="str">
        <f>IF($H163&lt;$J163,$D163,$E163)</f>
        <v>Poland</v>
      </c>
      <c r="L163">
        <f>IF($H163&lt;$J163,$H163,$J163)</f>
        <v>1.71</v>
      </c>
      <c r="M163" t="str">
        <f>IF($H163&gt;$J163,$D163,$E163)</f>
        <v>Costa Rica</v>
      </c>
      <c r="N163">
        <f>IF($H163&gt;$J163,$H163,$J163)</f>
        <v>4.75</v>
      </c>
      <c r="O163" t="str">
        <f>IF(F163="","",IF(F163&gt;G163,"home",IF(G163&gt;F163,"away","draw")))</f>
        <v>away</v>
      </c>
      <c r="P163" t="str">
        <f>IF(O163="","",IF(O163="home",IF(H163&lt;J163,"favourite","outsider"),IF(O163="away",IF(J163&lt;H163,"favourite","outsider"),"draw")))</f>
        <v>favourite</v>
      </c>
      <c r="Q163" t="str">
        <f>IF(O163="","",IF(O163="home",D163,IF(O163="away",E163,"Draw")))</f>
        <v>Poland</v>
      </c>
      <c r="R163">
        <f t="shared" si="7"/>
        <v>1.71</v>
      </c>
      <c r="S163" t="str">
        <f t="shared" si="8"/>
        <v>TRUE</v>
      </c>
    </row>
    <row r="164" spans="1:19" hidden="1" x14ac:dyDescent="0.2">
      <c r="A164">
        <v>2006</v>
      </c>
      <c r="B164">
        <f>B163+1</f>
        <v>35</v>
      </c>
      <c r="C164">
        <v>3</v>
      </c>
      <c r="D164" t="s">
        <v>90</v>
      </c>
      <c r="E164" t="s">
        <v>20</v>
      </c>
      <c r="F164">
        <v>2</v>
      </c>
      <c r="G164">
        <v>2</v>
      </c>
      <c r="H164" s="12">
        <v>3.1</v>
      </c>
      <c r="I164" s="12">
        <v>2.62</v>
      </c>
      <c r="J164" s="12">
        <v>2.37</v>
      </c>
      <c r="K164" t="str">
        <f>IF($H164&lt;$J164,$D164,$E164)</f>
        <v>England</v>
      </c>
      <c r="L164">
        <f>IF($H164&lt;$J164,$H164,$J164)</f>
        <v>2.37</v>
      </c>
      <c r="M164" t="str">
        <f>IF($H164&gt;$J164,$D164,$E164)</f>
        <v>Sweden</v>
      </c>
      <c r="N164">
        <f>IF($H164&gt;$J164,$H164,$J164)</f>
        <v>3.1</v>
      </c>
      <c r="O164" t="str">
        <f>IF(F164="","",IF(F164&gt;G164,"home",IF(G164&gt;F164,"away","draw")))</f>
        <v>draw</v>
      </c>
      <c r="P164" t="str">
        <f>IF(O164="","",IF(O164="home",IF(H164&lt;J164,"favourite","outsider"),IF(O164="away",IF(J164&lt;H164,"favourite","outsider"),"draw")))</f>
        <v>draw</v>
      </c>
      <c r="Q164" t="str">
        <f>IF(O164="","",IF(O164="home",D164,IF(O164="away",E164,"Draw")))</f>
        <v>Draw</v>
      </c>
      <c r="R164">
        <f t="shared" si="7"/>
        <v>2.62</v>
      </c>
      <c r="S164" t="str">
        <f t="shared" si="8"/>
        <v>FALSE</v>
      </c>
    </row>
    <row r="165" spans="1:19" hidden="1" x14ac:dyDescent="0.2">
      <c r="A165">
        <v>2006</v>
      </c>
      <c r="B165">
        <f>B164+1</f>
        <v>36</v>
      </c>
      <c r="C165">
        <v>3</v>
      </c>
      <c r="D165" t="s">
        <v>75</v>
      </c>
      <c r="E165" t="s">
        <v>98</v>
      </c>
      <c r="F165">
        <v>2</v>
      </c>
      <c r="G165">
        <v>0</v>
      </c>
      <c r="H165" s="12">
        <v>1.8</v>
      </c>
      <c r="I165" s="12">
        <v>3.75</v>
      </c>
      <c r="J165" s="12">
        <v>3.3</v>
      </c>
      <c r="K165" t="str">
        <f>IF($H165&lt;$J165,$D165,$E165)</f>
        <v>Paraguay</v>
      </c>
      <c r="L165">
        <f>IF($H165&lt;$J165,$H165,$J165)</f>
        <v>1.8</v>
      </c>
      <c r="M165" t="str">
        <f>IF($H165&gt;$J165,$D165,$E165)</f>
        <v>Trinidad &amp; Tobago</v>
      </c>
      <c r="N165">
        <f>IF($H165&gt;$J165,$H165,$J165)</f>
        <v>3.3</v>
      </c>
      <c r="O165" t="str">
        <f>IF(F165="","",IF(F165&gt;G165,"home",IF(G165&gt;F165,"away","draw")))</f>
        <v>home</v>
      </c>
      <c r="P165" t="str">
        <f>IF(O165="","",IF(O165="home",IF(H165&lt;J165,"favourite","outsider"),IF(O165="away",IF(J165&lt;H165,"favourite","outsider"),"draw")))</f>
        <v>favourite</v>
      </c>
      <c r="Q165" t="str">
        <f>IF(O165="","",IF(O165="home",D165,IF(O165="away",E165,"Draw")))</f>
        <v>Paraguay</v>
      </c>
      <c r="R165">
        <f t="shared" si="7"/>
        <v>1.8</v>
      </c>
      <c r="S165" t="str">
        <f t="shared" si="8"/>
        <v>TRUE</v>
      </c>
    </row>
    <row r="166" spans="1:19" hidden="1" x14ac:dyDescent="0.2">
      <c r="A166">
        <v>2006</v>
      </c>
      <c r="B166">
        <f>B165+1</f>
        <v>37</v>
      </c>
      <c r="C166">
        <v>3</v>
      </c>
      <c r="D166" t="s">
        <v>13</v>
      </c>
      <c r="E166" t="s">
        <v>28</v>
      </c>
      <c r="F166">
        <v>0</v>
      </c>
      <c r="G166">
        <v>0</v>
      </c>
      <c r="H166" s="12">
        <v>3.4</v>
      </c>
      <c r="I166" s="12">
        <v>3</v>
      </c>
      <c r="J166" s="12">
        <v>2</v>
      </c>
      <c r="K166" t="str">
        <f>IF($H166&lt;$J166,$D166,$E166)</f>
        <v>Argentina</v>
      </c>
      <c r="L166">
        <f>IF($H166&lt;$J166,$H166,$J166)</f>
        <v>2</v>
      </c>
      <c r="M166" t="str">
        <f>IF($H166&gt;$J166,$D166,$E166)</f>
        <v>Netherlands</v>
      </c>
      <c r="N166">
        <f>IF($H166&gt;$J166,$H166,$J166)</f>
        <v>3.4</v>
      </c>
      <c r="O166" t="str">
        <f>IF(F166="","",IF(F166&gt;G166,"home",IF(G166&gt;F166,"away","draw")))</f>
        <v>draw</v>
      </c>
      <c r="P166" t="str">
        <f>IF(O166="","",IF(O166="home",IF(H166&lt;J166,"favourite","outsider"),IF(O166="away",IF(J166&lt;H166,"favourite","outsider"),"draw")))</f>
        <v>draw</v>
      </c>
      <c r="Q166" t="str">
        <f>IF(O166="","",IF(O166="home",D166,IF(O166="away",E166,"Draw")))</f>
        <v>Draw</v>
      </c>
      <c r="R166">
        <f t="shared" si="7"/>
        <v>3</v>
      </c>
      <c r="S166" t="str">
        <f t="shared" si="8"/>
        <v>FALSE</v>
      </c>
    </row>
    <row r="167" spans="1:19" hidden="1" x14ac:dyDescent="0.2">
      <c r="A167">
        <v>2006</v>
      </c>
      <c r="B167">
        <f>B166+1</f>
        <v>38</v>
      </c>
      <c r="C167">
        <v>3</v>
      </c>
      <c r="D167" t="s">
        <v>22</v>
      </c>
      <c r="E167" t="s">
        <v>99</v>
      </c>
      <c r="F167">
        <v>3</v>
      </c>
      <c r="G167">
        <v>2</v>
      </c>
      <c r="H167" s="12">
        <v>2.1</v>
      </c>
      <c r="I167" s="12">
        <v>3.2</v>
      </c>
      <c r="J167" s="12">
        <v>3</v>
      </c>
      <c r="K167" t="str">
        <f>IF($H167&lt;$J167,$D167,$E167)</f>
        <v>Ivory Coast</v>
      </c>
      <c r="L167">
        <f>IF($H167&lt;$J167,$H167,$J167)</f>
        <v>2.1</v>
      </c>
      <c r="M167" t="str">
        <f>IF($H167&gt;$J167,$D167,$E167)</f>
        <v>Serbia &amp; Montenegro</v>
      </c>
      <c r="N167">
        <f>IF($H167&gt;$J167,$H167,$J167)</f>
        <v>3</v>
      </c>
      <c r="O167" t="str">
        <f>IF(F167="","",IF(F167&gt;G167,"home",IF(G167&gt;F167,"away","draw")))</f>
        <v>home</v>
      </c>
      <c r="P167" t="str">
        <f>IF(O167="","",IF(O167="home",IF(H167&lt;J167,"favourite","outsider"),IF(O167="away",IF(J167&lt;H167,"favourite","outsider"),"draw")))</f>
        <v>favourite</v>
      </c>
      <c r="Q167" t="str">
        <f>IF(O167="","",IF(O167="home",D167,IF(O167="away",E167,"Draw")))</f>
        <v>Ivory Coast</v>
      </c>
      <c r="R167">
        <f t="shared" si="7"/>
        <v>2.1</v>
      </c>
      <c r="S167" t="str">
        <f t="shared" si="8"/>
        <v>TRUE</v>
      </c>
    </row>
    <row r="168" spans="1:19" hidden="1" x14ac:dyDescent="0.2">
      <c r="A168">
        <v>2006</v>
      </c>
      <c r="B168">
        <f>B167+1</f>
        <v>39</v>
      </c>
      <c r="C168">
        <v>3</v>
      </c>
      <c r="D168" t="s">
        <v>31</v>
      </c>
      <c r="E168" t="s">
        <v>10</v>
      </c>
      <c r="F168">
        <v>2</v>
      </c>
      <c r="G168">
        <v>1</v>
      </c>
      <c r="H168" s="12">
        <v>2.2000000000000002</v>
      </c>
      <c r="I168" s="12">
        <v>2.62</v>
      </c>
      <c r="J168" s="12">
        <v>3.5</v>
      </c>
      <c r="K168" t="str">
        <f>IF($H168&lt;$J168,$D168,$E168)</f>
        <v>Portugal</v>
      </c>
      <c r="L168">
        <f>IF($H168&lt;$J168,$H168,$J168)</f>
        <v>2.2000000000000002</v>
      </c>
      <c r="M168" t="str">
        <f>IF($H168&gt;$J168,$D168,$E168)</f>
        <v>Mexico</v>
      </c>
      <c r="N168">
        <f>IF($H168&gt;$J168,$H168,$J168)</f>
        <v>3.5</v>
      </c>
      <c r="O168" t="str">
        <f>IF(F168="","",IF(F168&gt;G168,"home",IF(G168&gt;F168,"away","draw")))</f>
        <v>home</v>
      </c>
      <c r="P168" t="str">
        <f>IF(O168="","",IF(O168="home",IF(H168&lt;J168,"favourite","outsider"),IF(O168="away",IF(J168&lt;H168,"favourite","outsider"),"draw")))</f>
        <v>favourite</v>
      </c>
      <c r="Q168" t="str">
        <f>IF(O168="","",IF(O168="home",D168,IF(O168="away",E168,"Draw")))</f>
        <v>Portugal</v>
      </c>
      <c r="R168">
        <f t="shared" si="7"/>
        <v>2.2000000000000002</v>
      </c>
      <c r="S168" t="str">
        <f t="shared" si="8"/>
        <v>TRUE</v>
      </c>
    </row>
    <row r="169" spans="1:19" hidden="1" x14ac:dyDescent="0.2">
      <c r="A169">
        <v>2006</v>
      </c>
      <c r="B169">
        <f>B168+1</f>
        <v>40</v>
      </c>
      <c r="C169">
        <v>3</v>
      </c>
      <c r="D169" t="s">
        <v>32</v>
      </c>
      <c r="E169" t="s">
        <v>100</v>
      </c>
      <c r="F169">
        <v>1</v>
      </c>
      <c r="G169">
        <v>1</v>
      </c>
      <c r="H169" s="12">
        <v>2.4</v>
      </c>
      <c r="I169" s="12">
        <v>3.1</v>
      </c>
      <c r="J169" s="12">
        <v>2.6</v>
      </c>
      <c r="K169" t="str">
        <f>IF($H169&lt;$J169,$D169,$E169)</f>
        <v>Iran</v>
      </c>
      <c r="L169">
        <f>IF($H169&lt;$J169,$H169,$J169)</f>
        <v>2.4</v>
      </c>
      <c r="M169" t="str">
        <f>IF($H169&gt;$J169,$D169,$E169)</f>
        <v>Angola</v>
      </c>
      <c r="N169">
        <f>IF($H169&gt;$J169,$H169,$J169)</f>
        <v>2.6</v>
      </c>
      <c r="O169" t="str">
        <f>IF(F169="","",IF(F169&gt;G169,"home",IF(G169&gt;F169,"away","draw")))</f>
        <v>draw</v>
      </c>
      <c r="P169" t="str">
        <f>IF(O169="","",IF(O169="home",IF(H169&lt;J169,"favourite","outsider"),IF(O169="away",IF(J169&lt;H169,"favourite","outsider"),"draw")))</f>
        <v>draw</v>
      </c>
      <c r="Q169" t="str">
        <f>IF(O169="","",IF(O169="home",D169,IF(O169="away",E169,"Draw")))</f>
        <v>Draw</v>
      </c>
      <c r="R169">
        <f t="shared" si="7"/>
        <v>3.1</v>
      </c>
      <c r="S169" t="str">
        <f t="shared" si="8"/>
        <v>FALSE</v>
      </c>
    </row>
    <row r="170" spans="1:19" hidden="1" x14ac:dyDescent="0.2">
      <c r="A170">
        <v>2006</v>
      </c>
      <c r="B170">
        <f>B169+1</f>
        <v>41</v>
      </c>
      <c r="C170">
        <v>3</v>
      </c>
      <c r="D170" t="s">
        <v>34</v>
      </c>
      <c r="E170" t="s">
        <v>35</v>
      </c>
      <c r="F170">
        <v>2</v>
      </c>
      <c r="G170">
        <v>1</v>
      </c>
      <c r="H170" s="12">
        <v>2.2000000000000002</v>
      </c>
      <c r="I170" s="12">
        <v>3.25</v>
      </c>
      <c r="J170" s="12">
        <v>2.75</v>
      </c>
      <c r="K170" t="str">
        <f>IF($H170&lt;$J170,$D170,$E170)</f>
        <v>Ghana</v>
      </c>
      <c r="L170">
        <f>IF($H170&lt;$J170,$H170,$J170)</f>
        <v>2.2000000000000002</v>
      </c>
      <c r="M170" t="str">
        <f>IF($H170&gt;$J170,$D170,$E170)</f>
        <v>USA</v>
      </c>
      <c r="N170">
        <f>IF($H170&gt;$J170,$H170,$J170)</f>
        <v>2.75</v>
      </c>
      <c r="O170" t="str">
        <f>IF(F170="","",IF(F170&gt;G170,"home",IF(G170&gt;F170,"away","draw")))</f>
        <v>home</v>
      </c>
      <c r="P170" t="str">
        <f>IF(O170="","",IF(O170="home",IF(H170&lt;J170,"favourite","outsider"),IF(O170="away",IF(J170&lt;H170,"favourite","outsider"),"draw")))</f>
        <v>favourite</v>
      </c>
      <c r="Q170" t="str">
        <f>IF(O170="","",IF(O170="home",D170,IF(O170="away",E170,"Draw")))</f>
        <v>Ghana</v>
      </c>
      <c r="R170">
        <f t="shared" si="7"/>
        <v>2.2000000000000002</v>
      </c>
      <c r="S170" t="str">
        <f t="shared" si="8"/>
        <v>TRUE</v>
      </c>
    </row>
    <row r="171" spans="1:19" hidden="1" x14ac:dyDescent="0.2">
      <c r="A171">
        <v>2006</v>
      </c>
      <c r="B171">
        <f>B170+1</f>
        <v>42</v>
      </c>
      <c r="C171">
        <v>3</v>
      </c>
      <c r="D171" t="s">
        <v>101</v>
      </c>
      <c r="E171" t="s">
        <v>21</v>
      </c>
      <c r="F171">
        <v>0</v>
      </c>
      <c r="G171">
        <v>2</v>
      </c>
      <c r="H171" s="12">
        <v>3.95</v>
      </c>
      <c r="I171" s="12">
        <v>3.15</v>
      </c>
      <c r="J171" s="12">
        <v>1.95</v>
      </c>
      <c r="K171" t="str">
        <f>IF($H171&lt;$J171,$D171,$E171)</f>
        <v>Italy</v>
      </c>
      <c r="L171">
        <f>IF($H171&lt;$J171,$H171,$J171)</f>
        <v>1.95</v>
      </c>
      <c r="M171" t="str">
        <f>IF($H171&gt;$J171,$D171,$E171)</f>
        <v>Czech Republic</v>
      </c>
      <c r="N171">
        <f>IF($H171&gt;$J171,$H171,$J171)</f>
        <v>3.95</v>
      </c>
      <c r="O171" t="str">
        <f>IF(F171="","",IF(F171&gt;G171,"home",IF(G171&gt;F171,"away","draw")))</f>
        <v>away</v>
      </c>
      <c r="P171" t="str">
        <f>IF(O171="","",IF(O171="home",IF(H171&lt;J171,"favourite","outsider"),IF(O171="away",IF(J171&lt;H171,"favourite","outsider"),"draw")))</f>
        <v>favourite</v>
      </c>
      <c r="Q171" t="str">
        <f>IF(O171="","",IF(O171="home",D171,IF(O171="away",E171,"Draw")))</f>
        <v>Italy</v>
      </c>
      <c r="R171">
        <f t="shared" si="7"/>
        <v>1.95</v>
      </c>
      <c r="S171" t="str">
        <f t="shared" si="8"/>
        <v>TRUE</v>
      </c>
    </row>
    <row r="172" spans="1:19" hidden="1" x14ac:dyDescent="0.2">
      <c r="A172">
        <v>2006</v>
      </c>
      <c r="B172">
        <f>B171+1</f>
        <v>43</v>
      </c>
      <c r="C172">
        <v>3</v>
      </c>
      <c r="D172" t="s">
        <v>23</v>
      </c>
      <c r="E172" t="s">
        <v>8</v>
      </c>
      <c r="F172">
        <v>1</v>
      </c>
      <c r="G172">
        <v>4</v>
      </c>
      <c r="H172" s="12">
        <v>12</v>
      </c>
      <c r="I172" s="12">
        <v>5.25</v>
      </c>
      <c r="J172" s="12">
        <v>1.21</v>
      </c>
      <c r="K172" t="str">
        <f>IF($H172&lt;$J172,$D172,$E172)</f>
        <v>Brazil</v>
      </c>
      <c r="L172">
        <f>IF($H172&lt;$J172,$H172,$J172)</f>
        <v>1.21</v>
      </c>
      <c r="M172" t="str">
        <f>IF($H172&gt;$J172,$D172,$E172)</f>
        <v>Japan</v>
      </c>
      <c r="N172">
        <f>IF($H172&gt;$J172,$H172,$J172)</f>
        <v>12</v>
      </c>
      <c r="O172" t="str">
        <f>IF(F172="","",IF(F172&gt;G172,"home",IF(G172&gt;F172,"away","draw")))</f>
        <v>away</v>
      </c>
      <c r="P172" t="str">
        <f>IF(O172="","",IF(O172="home",IF(H172&lt;J172,"favourite","outsider"),IF(O172="away",IF(J172&lt;H172,"favourite","outsider"),"draw")))</f>
        <v>favourite</v>
      </c>
      <c r="Q172" t="str">
        <f>IF(O172="","",IF(O172="home",D172,IF(O172="away",E172,"Draw")))</f>
        <v>Brazil</v>
      </c>
      <c r="R172">
        <f t="shared" si="7"/>
        <v>1.21</v>
      </c>
      <c r="S172" t="str">
        <f t="shared" si="8"/>
        <v>TRUE</v>
      </c>
    </row>
    <row r="173" spans="1:19" hidden="1" x14ac:dyDescent="0.2">
      <c r="A173">
        <v>2006</v>
      </c>
      <c r="B173">
        <f>B172+1</f>
        <v>44</v>
      </c>
      <c r="C173">
        <v>3</v>
      </c>
      <c r="D173" t="s">
        <v>9</v>
      </c>
      <c r="E173" t="s">
        <v>15</v>
      </c>
      <c r="F173">
        <v>2</v>
      </c>
      <c r="G173">
        <v>2</v>
      </c>
      <c r="H173" s="12">
        <v>2.2200000000000002</v>
      </c>
      <c r="I173" s="12">
        <v>3.22</v>
      </c>
      <c r="J173" s="12">
        <v>3</v>
      </c>
      <c r="K173" t="str">
        <f>IF($H173&lt;$J173,$D173,$E173)</f>
        <v>Croatia</v>
      </c>
      <c r="L173">
        <f>IF($H173&lt;$J173,$H173,$J173)</f>
        <v>2.2200000000000002</v>
      </c>
      <c r="M173" t="str">
        <f>IF($H173&gt;$J173,$D173,$E173)</f>
        <v>Australia</v>
      </c>
      <c r="N173">
        <f>IF($H173&gt;$J173,$H173,$J173)</f>
        <v>3</v>
      </c>
      <c r="O173" t="str">
        <f>IF(F173="","",IF(F173&gt;G173,"home",IF(G173&gt;F173,"away","draw")))</f>
        <v>draw</v>
      </c>
      <c r="P173" t="str">
        <f>IF(O173="","",IF(O173="home",IF(H173&lt;J173,"favourite","outsider"),IF(O173="away",IF(J173&lt;H173,"favourite","outsider"),"draw")))</f>
        <v>draw</v>
      </c>
      <c r="Q173" t="str">
        <f>IF(O173="","",IF(O173="home",D173,IF(O173="away",E173,"Draw")))</f>
        <v>Draw</v>
      </c>
      <c r="R173">
        <f t="shared" si="7"/>
        <v>3.22</v>
      </c>
      <c r="S173" t="str">
        <f t="shared" si="8"/>
        <v>FALSE</v>
      </c>
    </row>
    <row r="174" spans="1:19" hidden="1" x14ac:dyDescent="0.2">
      <c r="A174">
        <v>2006</v>
      </c>
      <c r="B174">
        <f>B173+1</f>
        <v>45</v>
      </c>
      <c r="C174">
        <v>3</v>
      </c>
      <c r="D174" t="s">
        <v>102</v>
      </c>
      <c r="E174" t="s">
        <v>26</v>
      </c>
      <c r="F174">
        <v>0</v>
      </c>
      <c r="G174">
        <v>2</v>
      </c>
      <c r="H174" s="12">
        <v>16.05</v>
      </c>
      <c r="I174" s="12">
        <v>7.2</v>
      </c>
      <c r="J174" s="12">
        <v>1.1399999999999999</v>
      </c>
      <c r="K174" t="str">
        <f>IF($H174&lt;$J174,$D174,$E174)</f>
        <v>France</v>
      </c>
      <c r="L174">
        <f>IF($H174&lt;$J174,$H174,$J174)</f>
        <v>1.1399999999999999</v>
      </c>
      <c r="M174" t="str">
        <f>IF($H174&gt;$J174,$D174,$E174)</f>
        <v>Togo</v>
      </c>
      <c r="N174">
        <f>IF($H174&gt;$J174,$H174,$J174)</f>
        <v>16.05</v>
      </c>
      <c r="O174" t="str">
        <f>IF(F174="","",IF(F174&gt;G174,"home",IF(G174&gt;F174,"away","draw")))</f>
        <v>away</v>
      </c>
      <c r="P174" t="str">
        <f>IF(O174="","",IF(O174="home",IF(H174&lt;J174,"favourite","outsider"),IF(O174="away",IF(J174&lt;H174,"favourite","outsider"),"draw")))</f>
        <v>favourite</v>
      </c>
      <c r="Q174" t="str">
        <f>IF(O174="","",IF(O174="home",D174,IF(O174="away",E174,"Draw")))</f>
        <v>France</v>
      </c>
      <c r="R174">
        <f t="shared" si="7"/>
        <v>1.1399999999999999</v>
      </c>
      <c r="S174" t="str">
        <f t="shared" si="8"/>
        <v>TRUE</v>
      </c>
    </row>
    <row r="175" spans="1:19" hidden="1" x14ac:dyDescent="0.2">
      <c r="A175">
        <v>2006</v>
      </c>
      <c r="B175">
        <f>B174+1</f>
        <v>46</v>
      </c>
      <c r="C175">
        <v>3</v>
      </c>
      <c r="D175" t="s">
        <v>24</v>
      </c>
      <c r="E175" t="s">
        <v>39</v>
      </c>
      <c r="F175">
        <v>2</v>
      </c>
      <c r="G175">
        <v>0</v>
      </c>
      <c r="H175" s="12">
        <v>2.02</v>
      </c>
      <c r="I175" s="12">
        <v>2.89</v>
      </c>
      <c r="J175" s="12">
        <v>4.3</v>
      </c>
      <c r="K175" t="str">
        <f>IF($H175&lt;$J175,$D175,$E175)</f>
        <v>Switzerland</v>
      </c>
      <c r="L175">
        <f>IF($H175&lt;$J175,$H175,$J175)</f>
        <v>2.02</v>
      </c>
      <c r="M175" t="str">
        <f>IF($H175&gt;$J175,$D175,$E175)</f>
        <v>South Korea</v>
      </c>
      <c r="N175">
        <f>IF($H175&gt;$J175,$H175,$J175)</f>
        <v>4.3</v>
      </c>
      <c r="O175" t="str">
        <f>IF(F175="","",IF(F175&gt;G175,"home",IF(G175&gt;F175,"away","draw")))</f>
        <v>home</v>
      </c>
      <c r="P175" t="str">
        <f>IF(O175="","",IF(O175="home",IF(H175&lt;J175,"favourite","outsider"),IF(O175="away",IF(J175&lt;H175,"favourite","outsider"),"draw")))</f>
        <v>favourite</v>
      </c>
      <c r="Q175" t="str">
        <f>IF(O175="","",IF(O175="home",D175,IF(O175="away",E175,"Draw")))</f>
        <v>Switzerland</v>
      </c>
      <c r="R175">
        <f t="shared" si="7"/>
        <v>2.02</v>
      </c>
      <c r="S175" t="str">
        <f t="shared" si="8"/>
        <v>TRUE</v>
      </c>
    </row>
    <row r="176" spans="1:19" hidden="1" x14ac:dyDescent="0.2">
      <c r="A176">
        <v>2006</v>
      </c>
      <c r="B176">
        <f>B175+1</f>
        <v>47</v>
      </c>
      <c r="C176">
        <v>3</v>
      </c>
      <c r="D176" t="s">
        <v>103</v>
      </c>
      <c r="E176" t="s">
        <v>92</v>
      </c>
      <c r="F176">
        <v>1</v>
      </c>
      <c r="G176">
        <v>0</v>
      </c>
      <c r="H176" s="12">
        <v>1.61</v>
      </c>
      <c r="I176" s="12">
        <v>3.55</v>
      </c>
      <c r="J176" s="12">
        <v>6.1</v>
      </c>
      <c r="K176" t="str">
        <f>IF($H176&lt;$J176,$D176,$E176)</f>
        <v>Ukraine</v>
      </c>
      <c r="L176">
        <f>IF($H176&lt;$J176,$H176,$J176)</f>
        <v>1.61</v>
      </c>
      <c r="M176" t="str">
        <f>IF($H176&gt;$J176,$D176,$E176)</f>
        <v>Tunisia</v>
      </c>
      <c r="N176">
        <f>IF($H176&gt;$J176,$H176,$J176)</f>
        <v>6.1</v>
      </c>
      <c r="O176" t="str">
        <f>IF(F176="","",IF(F176&gt;G176,"home",IF(G176&gt;F176,"away","draw")))</f>
        <v>home</v>
      </c>
      <c r="P176" t="str">
        <f>IF(O176="","",IF(O176="home",IF(H176&lt;J176,"favourite","outsider"),IF(O176="away",IF(J176&lt;H176,"favourite","outsider"),"draw")))</f>
        <v>favourite</v>
      </c>
      <c r="Q176" t="str">
        <f>IF(O176="","",IF(O176="home",D176,IF(O176="away",E176,"Draw")))</f>
        <v>Ukraine</v>
      </c>
      <c r="R176">
        <f t="shared" si="7"/>
        <v>1.61</v>
      </c>
      <c r="S176" t="str">
        <f t="shared" si="8"/>
        <v>TRUE</v>
      </c>
    </row>
    <row r="177" spans="1:19" hidden="1" x14ac:dyDescent="0.2">
      <c r="A177">
        <v>2006</v>
      </c>
      <c r="B177">
        <f>B176+1</f>
        <v>48</v>
      </c>
      <c r="C177">
        <v>3</v>
      </c>
      <c r="D177" t="s">
        <v>85</v>
      </c>
      <c r="E177" t="s">
        <v>12</v>
      </c>
      <c r="F177">
        <v>0</v>
      </c>
      <c r="G177">
        <v>1</v>
      </c>
      <c r="H177" s="12">
        <v>16.239999999999998</v>
      </c>
      <c r="I177" s="12">
        <v>6.69</v>
      </c>
      <c r="J177" s="12">
        <v>1.1499999999999999</v>
      </c>
      <c r="K177" t="str">
        <f>IF($H177&lt;$J177,$D177,$E177)</f>
        <v>Spain</v>
      </c>
      <c r="L177">
        <f>IF($H177&lt;$J177,$H177,$J177)</f>
        <v>1.1499999999999999</v>
      </c>
      <c r="M177" t="str">
        <f>IF($H177&gt;$J177,$D177,$E177)</f>
        <v>Saudi Arabia</v>
      </c>
      <c r="N177">
        <f>IF($H177&gt;$J177,$H177,$J177)</f>
        <v>16.239999999999998</v>
      </c>
      <c r="O177" t="str">
        <f>IF(F177="","",IF(F177&gt;G177,"home",IF(G177&gt;F177,"away","draw")))</f>
        <v>away</v>
      </c>
      <c r="P177" t="str">
        <f>IF(O177="","",IF(O177="home",IF(H177&lt;J177,"favourite","outsider"),IF(O177="away",IF(J177&lt;H177,"favourite","outsider"),"draw")))</f>
        <v>favourite</v>
      </c>
      <c r="Q177" t="str">
        <f>IF(O177="","",IF(O177="home",D177,IF(O177="away",E177,"Draw")))</f>
        <v>Spain</v>
      </c>
      <c r="R177">
        <f t="shared" si="7"/>
        <v>1.1499999999999999</v>
      </c>
      <c r="S177" t="str">
        <f t="shared" si="8"/>
        <v>TRUE</v>
      </c>
    </row>
    <row r="178" spans="1:19" x14ac:dyDescent="0.2">
      <c r="A178">
        <v>2006</v>
      </c>
      <c r="B178">
        <v>49</v>
      </c>
      <c r="C178" t="s">
        <v>166</v>
      </c>
      <c r="D178" t="s">
        <v>160</v>
      </c>
      <c r="E178" t="s">
        <v>90</v>
      </c>
      <c r="F178">
        <v>2</v>
      </c>
      <c r="G178">
        <v>0</v>
      </c>
      <c r="H178" s="12">
        <v>1.6</v>
      </c>
      <c r="I178" s="12">
        <v>3.65</v>
      </c>
      <c r="J178" s="12">
        <v>5.89</v>
      </c>
      <c r="K178" t="str">
        <f>IF($H178&lt;$J178,$D178,$E178)</f>
        <v xml:space="preserve">Germany </v>
      </c>
      <c r="L178">
        <f>IF($H178&lt;$J178,$H178,$J178)</f>
        <v>1.6</v>
      </c>
      <c r="M178" t="str">
        <f>IF($H178&gt;$J178,$D178,$E178)</f>
        <v>Sweden</v>
      </c>
      <c r="N178">
        <f>IF($H178&gt;$J178,$H178,$J178)</f>
        <v>5.89</v>
      </c>
      <c r="O178" t="str">
        <f>IF(F178="","",IF(F178&gt;G178,"home",IF(G178&gt;F178,"away","draw")))</f>
        <v>home</v>
      </c>
      <c r="P178" t="str">
        <f>IF(O178="","",IF(O178="home",IF(H178&lt;J178,"favourite","outsider"),IF(O178="away",IF(J178&lt;H178,"favourite","outsider"),"draw")))</f>
        <v>favourite</v>
      </c>
      <c r="Q178" t="str">
        <f>IF(O178="","",IF(O178="home",D178,IF(O178="away",E178,"Draw")))</f>
        <v xml:space="preserve">Germany </v>
      </c>
      <c r="R178">
        <f t="shared" si="7"/>
        <v>1.6</v>
      </c>
      <c r="S178" t="str">
        <f t="shared" si="8"/>
        <v>TRUE</v>
      </c>
    </row>
    <row r="179" spans="1:19" x14ac:dyDescent="0.2">
      <c r="A179">
        <v>2006</v>
      </c>
      <c r="B179">
        <v>50</v>
      </c>
      <c r="C179" t="s">
        <v>166</v>
      </c>
      <c r="D179" t="s">
        <v>169</v>
      </c>
      <c r="E179" t="s">
        <v>10</v>
      </c>
      <c r="F179">
        <v>1</v>
      </c>
      <c r="G179">
        <v>1</v>
      </c>
      <c r="H179" s="12">
        <v>1.36</v>
      </c>
      <c r="I179" s="12">
        <v>4.2699999999999996</v>
      </c>
      <c r="J179" s="12">
        <v>10.18</v>
      </c>
      <c r="K179" t="str">
        <f>IF($H179&lt;$J179,$D179,$E179)</f>
        <v xml:space="preserve">Argentina </v>
      </c>
      <c r="L179">
        <f>IF($H179&lt;$J179,$H179,$J179)</f>
        <v>1.36</v>
      </c>
      <c r="M179" t="str">
        <f>IF($H179&gt;$J179,$D179,$E179)</f>
        <v>Mexico</v>
      </c>
      <c r="N179">
        <f>IF($H179&gt;$J179,$H179,$J179)</f>
        <v>10.18</v>
      </c>
      <c r="O179" t="str">
        <f>IF(F179="","",IF(F179&gt;G179,"home",IF(G179&gt;F179,"away","draw")))</f>
        <v>draw</v>
      </c>
      <c r="P179" t="str">
        <f>IF(O179="","",IF(O179="home",IF(H179&lt;J179,"favourite","outsider"),IF(O179="away",IF(J179&lt;H179,"favourite","outsider"),"draw")))</f>
        <v>draw</v>
      </c>
      <c r="Q179" t="str">
        <f>IF(O179="","",IF(O179="home",D179,IF(O179="away",E179,"Draw")))</f>
        <v>Draw</v>
      </c>
      <c r="R179">
        <f t="shared" si="7"/>
        <v>4.2699999999999996</v>
      </c>
      <c r="S179" t="str">
        <f t="shared" si="8"/>
        <v>FALSE</v>
      </c>
    </row>
    <row r="180" spans="1:19" x14ac:dyDescent="0.2">
      <c r="A180">
        <v>2006</v>
      </c>
      <c r="B180">
        <v>51</v>
      </c>
      <c r="C180" t="s">
        <v>166</v>
      </c>
      <c r="D180" t="s">
        <v>165</v>
      </c>
      <c r="E180" t="s">
        <v>25</v>
      </c>
      <c r="F180">
        <v>1</v>
      </c>
      <c r="G180">
        <v>0</v>
      </c>
      <c r="H180" s="12">
        <v>1.49</v>
      </c>
      <c r="I180" s="12">
        <v>3.86</v>
      </c>
      <c r="J180" s="12">
        <v>7.37</v>
      </c>
      <c r="K180" t="str">
        <f>IF($H180&lt;$J180,$D180,$E180)</f>
        <v xml:space="preserve">England </v>
      </c>
      <c r="L180">
        <f>IF($H180&lt;$J180,$H180,$J180)</f>
        <v>1.49</v>
      </c>
      <c r="M180" t="str">
        <f>IF($H180&gt;$J180,$D180,$E180)</f>
        <v>Ecuador</v>
      </c>
      <c r="N180">
        <f>IF($H180&gt;$J180,$H180,$J180)</f>
        <v>7.37</v>
      </c>
      <c r="O180" t="str">
        <f>IF(F180="","",IF(F180&gt;G180,"home",IF(G180&gt;F180,"away","draw")))</f>
        <v>home</v>
      </c>
      <c r="P180" t="str">
        <f>IF(O180="","",IF(O180="home",IF(H180&lt;J180,"favourite","outsider"),IF(O180="away",IF(J180&lt;H180,"favourite","outsider"),"draw")))</f>
        <v>favourite</v>
      </c>
      <c r="Q180" t="str">
        <f>IF(O180="","",IF(O180="home",D180,IF(O180="away",E180,"Draw")))</f>
        <v xml:space="preserve">England </v>
      </c>
      <c r="R180">
        <f t="shared" si="7"/>
        <v>1.49</v>
      </c>
      <c r="S180" t="str">
        <f t="shared" si="8"/>
        <v>TRUE</v>
      </c>
    </row>
    <row r="181" spans="1:19" x14ac:dyDescent="0.2">
      <c r="A181">
        <v>2006</v>
      </c>
      <c r="B181">
        <v>52</v>
      </c>
      <c r="C181" t="s">
        <v>166</v>
      </c>
      <c r="D181" t="s">
        <v>162</v>
      </c>
      <c r="E181" t="s">
        <v>13</v>
      </c>
      <c r="F181">
        <v>1</v>
      </c>
      <c r="G181">
        <v>0</v>
      </c>
      <c r="H181" s="12">
        <v>3.12</v>
      </c>
      <c r="I181" s="12">
        <v>3.07</v>
      </c>
      <c r="J181" s="12">
        <v>2.44</v>
      </c>
      <c r="K181" t="str">
        <f>IF($H181&lt;$J181,$D181,$E181)</f>
        <v>Netherlands</v>
      </c>
      <c r="L181">
        <f>IF($H181&lt;$J181,$H181,$J181)</f>
        <v>2.44</v>
      </c>
      <c r="M181" t="str">
        <f>IF($H181&gt;$J181,$D181,$E181)</f>
        <v xml:space="preserve">Portugal </v>
      </c>
      <c r="N181">
        <f>IF($H181&gt;$J181,$H181,$J181)</f>
        <v>3.12</v>
      </c>
      <c r="O181" t="str">
        <f>IF(F181="","",IF(F181&gt;G181,"home",IF(G181&gt;F181,"away","draw")))</f>
        <v>home</v>
      </c>
      <c r="P181" t="str">
        <f>IF(O181="","",IF(O181="home",IF(H181&lt;J181,"favourite","outsider"),IF(O181="away",IF(J181&lt;H181,"favourite","outsider"),"draw")))</f>
        <v>outsider</v>
      </c>
      <c r="Q181" t="str">
        <f>IF(O181="","",IF(O181="home",D181,IF(O181="away",E181,"Draw")))</f>
        <v xml:space="preserve">Portugal </v>
      </c>
      <c r="R181">
        <f t="shared" si="7"/>
        <v>3.12</v>
      </c>
      <c r="S181" t="str">
        <f t="shared" si="8"/>
        <v>FALSE</v>
      </c>
    </row>
    <row r="182" spans="1:19" x14ac:dyDescent="0.2">
      <c r="A182">
        <v>2006</v>
      </c>
      <c r="B182">
        <v>53</v>
      </c>
      <c r="C182" t="s">
        <v>166</v>
      </c>
      <c r="D182" t="s">
        <v>158</v>
      </c>
      <c r="E182" t="s">
        <v>15</v>
      </c>
      <c r="F182">
        <v>1</v>
      </c>
      <c r="G182">
        <v>0</v>
      </c>
      <c r="H182" s="12">
        <v>1.52</v>
      </c>
      <c r="I182" s="12">
        <v>3.82</v>
      </c>
      <c r="J182" s="12">
        <v>6.95</v>
      </c>
      <c r="K182" t="str">
        <f>IF($H182&lt;$J182,$D182,$E182)</f>
        <v xml:space="preserve">Italy </v>
      </c>
      <c r="L182">
        <f>IF($H182&lt;$J182,$H182,$J182)</f>
        <v>1.52</v>
      </c>
      <c r="M182" t="str">
        <f>IF($H182&gt;$J182,$D182,$E182)</f>
        <v>Australia</v>
      </c>
      <c r="N182">
        <f>IF($H182&gt;$J182,$H182,$J182)</f>
        <v>6.95</v>
      </c>
      <c r="O182" t="str">
        <f>IF(F182="","",IF(F182&gt;G182,"home",IF(G182&gt;F182,"away","draw")))</f>
        <v>home</v>
      </c>
      <c r="P182" t="str">
        <f>IF(O182="","",IF(O182="home",IF(H182&lt;J182,"favourite","outsider"),IF(O182="away",IF(J182&lt;H182,"favourite","outsider"),"draw")))</f>
        <v>favourite</v>
      </c>
      <c r="Q182" t="str">
        <f>IF(O182="","",IF(O182="home",D182,IF(O182="away",E182,"Draw")))</f>
        <v xml:space="preserve">Italy </v>
      </c>
      <c r="R182">
        <f t="shared" si="7"/>
        <v>1.52</v>
      </c>
      <c r="S182" t="str">
        <f t="shared" si="8"/>
        <v>TRUE</v>
      </c>
    </row>
    <row r="183" spans="1:19" x14ac:dyDescent="0.2">
      <c r="A183">
        <v>2006</v>
      </c>
      <c r="B183">
        <v>54</v>
      </c>
      <c r="C183" t="s">
        <v>166</v>
      </c>
      <c r="D183" t="s">
        <v>168</v>
      </c>
      <c r="E183" t="s">
        <v>103</v>
      </c>
      <c r="F183">
        <v>0</v>
      </c>
      <c r="G183">
        <v>0</v>
      </c>
      <c r="H183" s="12">
        <v>2.37</v>
      </c>
      <c r="I183" s="12">
        <v>3.11</v>
      </c>
      <c r="J183" s="12">
        <v>3.17</v>
      </c>
      <c r="K183" t="str">
        <f>IF($H183&lt;$J183,$D183,$E183)</f>
        <v xml:space="preserve">Switzerland </v>
      </c>
      <c r="L183">
        <f>IF($H183&lt;$J183,$H183,$J183)</f>
        <v>2.37</v>
      </c>
      <c r="M183" t="str">
        <f>IF($H183&gt;$J183,$D183,$E183)</f>
        <v>Ukraine</v>
      </c>
      <c r="N183">
        <f>IF($H183&gt;$J183,$H183,$J183)</f>
        <v>3.17</v>
      </c>
      <c r="O183" t="str">
        <f>IF(F183="","",IF(F183&gt;G183,"home",IF(G183&gt;F183,"away","draw")))</f>
        <v>draw</v>
      </c>
      <c r="P183" t="str">
        <f>IF(O183="","",IF(O183="home",IF(H183&lt;J183,"favourite","outsider"),IF(O183="away",IF(J183&lt;H183,"favourite","outsider"),"draw")))</f>
        <v>draw</v>
      </c>
      <c r="Q183" t="str">
        <f>IF(O183="","",IF(O183="home",D183,IF(O183="away",E183,"Draw")))</f>
        <v>Draw</v>
      </c>
      <c r="R183">
        <f t="shared" si="7"/>
        <v>3.11</v>
      </c>
      <c r="S183" t="str">
        <f t="shared" si="8"/>
        <v>FALSE</v>
      </c>
    </row>
    <row r="184" spans="1:19" x14ac:dyDescent="0.2">
      <c r="A184">
        <v>2006</v>
      </c>
      <c r="B184">
        <v>55</v>
      </c>
      <c r="C184" t="s">
        <v>166</v>
      </c>
      <c r="D184" t="s">
        <v>164</v>
      </c>
      <c r="E184" t="s">
        <v>34</v>
      </c>
      <c r="F184">
        <v>3</v>
      </c>
      <c r="G184">
        <v>0</v>
      </c>
      <c r="H184" s="12">
        <v>1.27</v>
      </c>
      <c r="I184" s="12">
        <v>5.41</v>
      </c>
      <c r="J184" s="12">
        <v>10.34</v>
      </c>
      <c r="K184" t="str">
        <f>IF($H184&lt;$J184,$D184,$E184)</f>
        <v xml:space="preserve">Brazil </v>
      </c>
      <c r="L184">
        <f>IF($H184&lt;$J184,$H184,$J184)</f>
        <v>1.27</v>
      </c>
      <c r="M184" t="str">
        <f>IF($H184&gt;$J184,$D184,$E184)</f>
        <v>Ghana</v>
      </c>
      <c r="N184">
        <f>IF($H184&gt;$J184,$H184,$J184)</f>
        <v>10.34</v>
      </c>
      <c r="O184" t="str">
        <f>IF(F184="","",IF(F184&gt;G184,"home",IF(G184&gt;F184,"away","draw")))</f>
        <v>home</v>
      </c>
      <c r="P184" t="str">
        <f>IF(O184="","",IF(O184="home",IF(H184&lt;J184,"favourite","outsider"),IF(O184="away",IF(J184&lt;H184,"favourite","outsider"),"draw")))</f>
        <v>favourite</v>
      </c>
      <c r="Q184" t="str">
        <f>IF(O184="","",IF(O184="home",D184,IF(O184="away",E184,"Draw")))</f>
        <v xml:space="preserve">Brazil </v>
      </c>
      <c r="R184">
        <f t="shared" si="7"/>
        <v>1.27</v>
      </c>
      <c r="S184" t="str">
        <f t="shared" si="8"/>
        <v>TRUE</v>
      </c>
    </row>
    <row r="185" spans="1:19" x14ac:dyDescent="0.2">
      <c r="A185">
        <v>2006</v>
      </c>
      <c r="B185">
        <v>56</v>
      </c>
      <c r="C185" t="s">
        <v>166</v>
      </c>
      <c r="D185" t="s">
        <v>167</v>
      </c>
      <c r="E185" t="s">
        <v>26</v>
      </c>
      <c r="F185">
        <v>1</v>
      </c>
      <c r="G185">
        <v>3</v>
      </c>
      <c r="H185" s="12">
        <v>2.37</v>
      </c>
      <c r="I185" s="12">
        <v>3.01</v>
      </c>
      <c r="J185" s="12">
        <v>3.21</v>
      </c>
      <c r="K185" t="str">
        <f>IF($H185&lt;$J185,$D185,$E185)</f>
        <v xml:space="preserve">Spain </v>
      </c>
      <c r="L185">
        <f>IF($H185&lt;$J185,$H185,$J185)</f>
        <v>2.37</v>
      </c>
      <c r="M185" t="str">
        <f>IF($H185&gt;$J185,$D185,$E185)</f>
        <v>France</v>
      </c>
      <c r="N185">
        <f>IF($H185&gt;$J185,$H185,$J185)</f>
        <v>3.21</v>
      </c>
      <c r="O185" t="str">
        <f>IF(F185="","",IF(F185&gt;G185,"home",IF(G185&gt;F185,"away","draw")))</f>
        <v>away</v>
      </c>
      <c r="P185" t="str">
        <f>IF(O185="","",IF(O185="home",IF(H185&lt;J185,"favourite","outsider"),IF(O185="away",IF(J185&lt;H185,"favourite","outsider"),"draw")))</f>
        <v>outsider</v>
      </c>
      <c r="Q185" t="str">
        <f>IF(O185="","",IF(O185="home",D185,IF(O185="away",E185,"Draw")))</f>
        <v>France</v>
      </c>
      <c r="R185">
        <f t="shared" si="7"/>
        <v>3.21</v>
      </c>
      <c r="S185" t="str">
        <f t="shared" si="8"/>
        <v>FALSE</v>
      </c>
    </row>
    <row r="186" spans="1:19" hidden="1" x14ac:dyDescent="0.2">
      <c r="A186">
        <v>2006</v>
      </c>
      <c r="B186">
        <v>57</v>
      </c>
      <c r="C186" t="s">
        <v>163</v>
      </c>
      <c r="D186" t="s">
        <v>160</v>
      </c>
      <c r="E186" t="s">
        <v>28</v>
      </c>
      <c r="F186">
        <v>1</v>
      </c>
      <c r="G186">
        <v>1</v>
      </c>
      <c r="H186" s="12">
        <v>2.5</v>
      </c>
      <c r="I186" s="12">
        <v>3.07</v>
      </c>
      <c r="J186" s="12">
        <v>2.99</v>
      </c>
      <c r="K186" t="str">
        <f>IF($H186&lt;$J186,$D186,$E186)</f>
        <v xml:space="preserve">Germany </v>
      </c>
      <c r="L186">
        <f>IF($H186&lt;$J186,$H186,$J186)</f>
        <v>2.5</v>
      </c>
      <c r="M186" t="str">
        <f>IF($H186&gt;$J186,$D186,$E186)</f>
        <v>Argentina</v>
      </c>
      <c r="N186">
        <f>IF($H186&gt;$J186,$H186,$J186)</f>
        <v>2.99</v>
      </c>
      <c r="O186" t="str">
        <f>IF(F186="","",IF(F186&gt;G186,"home",IF(G186&gt;F186,"away","draw")))</f>
        <v>draw</v>
      </c>
      <c r="P186" t="str">
        <f>IF(O186="","",IF(O186="home",IF(H186&lt;J186,"favourite","outsider"),IF(O186="away",IF(J186&lt;H186,"favourite","outsider"),"draw")))</f>
        <v>draw</v>
      </c>
      <c r="Q186" t="str">
        <f>IF(O186="","",IF(O186="home",D186,IF(O186="away",E186,"Draw")))</f>
        <v>Draw</v>
      </c>
      <c r="R186">
        <f t="shared" si="7"/>
        <v>3.07</v>
      </c>
      <c r="S186" t="str">
        <f t="shared" si="8"/>
        <v>FALSE</v>
      </c>
    </row>
    <row r="187" spans="1:19" hidden="1" x14ac:dyDescent="0.2">
      <c r="A187">
        <v>2006</v>
      </c>
      <c r="B187">
        <v>58</v>
      </c>
      <c r="C187" t="s">
        <v>163</v>
      </c>
      <c r="D187" t="s">
        <v>158</v>
      </c>
      <c r="E187" t="s">
        <v>103</v>
      </c>
      <c r="F187">
        <v>3</v>
      </c>
      <c r="G187">
        <v>0</v>
      </c>
      <c r="H187" s="12">
        <v>1.57</v>
      </c>
      <c r="I187" s="12">
        <v>3.48</v>
      </c>
      <c r="J187" s="12">
        <v>6.94</v>
      </c>
      <c r="K187" t="str">
        <f>IF($H187&lt;$J187,$D187,$E187)</f>
        <v xml:space="preserve">Italy </v>
      </c>
      <c r="L187">
        <f>IF($H187&lt;$J187,$H187,$J187)</f>
        <v>1.57</v>
      </c>
      <c r="M187" t="str">
        <f>IF($H187&gt;$J187,$D187,$E187)</f>
        <v>Ukraine</v>
      </c>
      <c r="N187">
        <f>IF($H187&gt;$J187,$H187,$J187)</f>
        <v>6.94</v>
      </c>
      <c r="O187" t="str">
        <f>IF(F187="","",IF(F187&gt;G187,"home",IF(G187&gt;F187,"away","draw")))</f>
        <v>home</v>
      </c>
      <c r="P187" t="str">
        <f>IF(O187="","",IF(O187="home",IF(H187&lt;J187,"favourite","outsider"),IF(O187="away",IF(J187&lt;H187,"favourite","outsider"),"draw")))</f>
        <v>favourite</v>
      </c>
      <c r="Q187" t="str">
        <f>IF(O187="","",IF(O187="home",D187,IF(O187="away",E187,"Draw")))</f>
        <v xml:space="preserve">Italy </v>
      </c>
      <c r="R187">
        <f t="shared" si="7"/>
        <v>1.57</v>
      </c>
      <c r="S187" t="str">
        <f t="shared" si="8"/>
        <v>TRUE</v>
      </c>
    </row>
    <row r="188" spans="1:19" hidden="1" x14ac:dyDescent="0.2">
      <c r="A188">
        <v>2006</v>
      </c>
      <c r="B188">
        <v>59</v>
      </c>
      <c r="C188" t="s">
        <v>163</v>
      </c>
      <c r="D188" t="s">
        <v>165</v>
      </c>
      <c r="E188" t="s">
        <v>31</v>
      </c>
      <c r="F188">
        <v>0</v>
      </c>
      <c r="G188">
        <v>0</v>
      </c>
      <c r="H188" s="12">
        <v>2.1</v>
      </c>
      <c r="I188" s="12">
        <v>2.99</v>
      </c>
      <c r="J188" s="12">
        <v>4</v>
      </c>
      <c r="K188" t="str">
        <f>IF($H188&lt;$J188,$D188,$E188)</f>
        <v xml:space="preserve">England </v>
      </c>
      <c r="L188">
        <f>IF($H188&lt;$J188,$H188,$J188)</f>
        <v>2.1</v>
      </c>
      <c r="M188" t="str">
        <f>IF($H188&gt;$J188,$D188,$E188)</f>
        <v>Portugal</v>
      </c>
      <c r="N188">
        <f>IF($H188&gt;$J188,$H188,$J188)</f>
        <v>4</v>
      </c>
      <c r="O188" t="str">
        <f>IF(F188="","",IF(F188&gt;G188,"home",IF(G188&gt;F188,"away","draw")))</f>
        <v>draw</v>
      </c>
      <c r="P188" t="str">
        <f>IF(O188="","",IF(O188="home",IF(H188&lt;J188,"favourite","outsider"),IF(O188="away",IF(J188&lt;H188,"favourite","outsider"),"draw")))</f>
        <v>draw</v>
      </c>
      <c r="Q188" t="str">
        <f>IF(O188="","",IF(O188="home",D188,IF(O188="away",E188,"Draw")))</f>
        <v>Draw</v>
      </c>
      <c r="R188">
        <f t="shared" si="7"/>
        <v>2.99</v>
      </c>
      <c r="S188" t="str">
        <f t="shared" si="8"/>
        <v>FALSE</v>
      </c>
    </row>
    <row r="189" spans="1:19" hidden="1" x14ac:dyDescent="0.2">
      <c r="A189">
        <v>2006</v>
      </c>
      <c r="B189">
        <v>60</v>
      </c>
      <c r="C189" t="s">
        <v>163</v>
      </c>
      <c r="D189" t="s">
        <v>164</v>
      </c>
      <c r="E189" t="s">
        <v>26</v>
      </c>
      <c r="F189">
        <v>0</v>
      </c>
      <c r="G189">
        <v>1</v>
      </c>
      <c r="H189" s="12">
        <v>1.75</v>
      </c>
      <c r="I189" s="12">
        <v>3.41</v>
      </c>
      <c r="J189" s="12">
        <v>4.99</v>
      </c>
      <c r="K189" t="str">
        <f>IF($H189&lt;$J189,$D189,$E189)</f>
        <v xml:space="preserve">Brazil </v>
      </c>
      <c r="L189">
        <f>IF($H189&lt;$J189,$H189,$J189)</f>
        <v>1.75</v>
      </c>
      <c r="M189" t="str">
        <f>IF($H189&gt;$J189,$D189,$E189)</f>
        <v>France</v>
      </c>
      <c r="N189">
        <f>IF($H189&gt;$J189,$H189,$J189)</f>
        <v>4.99</v>
      </c>
      <c r="O189" t="str">
        <f>IF(F189="","",IF(F189&gt;G189,"home",IF(G189&gt;F189,"away","draw")))</f>
        <v>away</v>
      </c>
      <c r="P189" t="str">
        <f>IF(O189="","",IF(O189="home",IF(H189&lt;J189,"favourite","outsider"),IF(O189="away",IF(J189&lt;H189,"favourite","outsider"),"draw")))</f>
        <v>outsider</v>
      </c>
      <c r="Q189" t="str">
        <f>IF(O189="","",IF(O189="home",D189,IF(O189="away",E189,"Draw")))</f>
        <v>France</v>
      </c>
      <c r="R189">
        <f t="shared" si="7"/>
        <v>4.99</v>
      </c>
      <c r="S189" t="str">
        <f t="shared" si="8"/>
        <v>FALSE</v>
      </c>
    </row>
    <row r="190" spans="1:19" hidden="1" x14ac:dyDescent="0.2">
      <c r="A190">
        <v>2006</v>
      </c>
      <c r="B190">
        <v>61</v>
      </c>
      <c r="C190" t="s">
        <v>161</v>
      </c>
      <c r="D190" t="s">
        <v>160</v>
      </c>
      <c r="E190" t="s">
        <v>21</v>
      </c>
      <c r="F190">
        <v>0</v>
      </c>
      <c r="G190">
        <v>0</v>
      </c>
      <c r="H190" s="12">
        <v>2.46</v>
      </c>
      <c r="I190" s="12">
        <v>2.89</v>
      </c>
      <c r="J190" s="12">
        <v>3.27</v>
      </c>
      <c r="K190" t="str">
        <f>IF($H190&lt;$J190,$D190,$E190)</f>
        <v xml:space="preserve">Germany </v>
      </c>
      <c r="L190">
        <f>IF($H190&lt;$J190,$H190,$J190)</f>
        <v>2.46</v>
      </c>
      <c r="M190" t="str">
        <f>IF($H190&gt;$J190,$D190,$E190)</f>
        <v>Italy</v>
      </c>
      <c r="N190">
        <f>IF($H190&gt;$J190,$H190,$J190)</f>
        <v>3.27</v>
      </c>
      <c r="O190" t="str">
        <f>IF(F190="","",IF(F190&gt;G190,"home",IF(G190&gt;F190,"away","draw")))</f>
        <v>draw</v>
      </c>
      <c r="P190" t="str">
        <f>IF(O190="","",IF(O190="home",IF(H190&lt;J190,"favourite","outsider"),IF(O190="away",IF(J190&lt;H190,"favourite","outsider"),"draw")))</f>
        <v>draw</v>
      </c>
      <c r="Q190" t="str">
        <f>IF(O190="","",IF(O190="home",D190,IF(O190="away",E190,"Draw")))</f>
        <v>Draw</v>
      </c>
      <c r="R190">
        <f t="shared" si="7"/>
        <v>2.89</v>
      </c>
      <c r="S190" t="str">
        <f t="shared" si="8"/>
        <v>FALSE</v>
      </c>
    </row>
    <row r="191" spans="1:19" hidden="1" x14ac:dyDescent="0.2">
      <c r="A191">
        <v>2006</v>
      </c>
      <c r="B191">
        <v>62</v>
      </c>
      <c r="C191" t="s">
        <v>161</v>
      </c>
      <c r="D191" t="s">
        <v>162</v>
      </c>
      <c r="E191" t="s">
        <v>26</v>
      </c>
      <c r="F191">
        <v>0</v>
      </c>
      <c r="G191">
        <v>1</v>
      </c>
      <c r="H191" s="12">
        <v>3.92</v>
      </c>
      <c r="I191" s="12">
        <v>2.86</v>
      </c>
      <c r="J191" s="12">
        <v>2.2000000000000002</v>
      </c>
      <c r="K191" t="str">
        <f>IF($H191&lt;$J191,$D191,$E191)</f>
        <v>France</v>
      </c>
      <c r="L191">
        <f>IF($H191&lt;$J191,$H191,$J191)</f>
        <v>2.2000000000000002</v>
      </c>
      <c r="M191" t="str">
        <f>IF($H191&gt;$J191,$D191,$E191)</f>
        <v xml:space="preserve">Portugal </v>
      </c>
      <c r="N191">
        <f>IF($H191&gt;$J191,$H191,$J191)</f>
        <v>3.92</v>
      </c>
      <c r="O191" t="str">
        <f>IF(F191="","",IF(F191&gt;G191,"home",IF(G191&gt;F191,"away","draw")))</f>
        <v>away</v>
      </c>
      <c r="P191" t="str">
        <f>IF(O191="","",IF(O191="home",IF(H191&lt;J191,"favourite","outsider"),IF(O191="away",IF(J191&lt;H191,"favourite","outsider"),"draw")))</f>
        <v>favourite</v>
      </c>
      <c r="Q191" t="str">
        <f>IF(O191="","",IF(O191="home",D191,IF(O191="away",E191,"Draw")))</f>
        <v>France</v>
      </c>
      <c r="R191">
        <f t="shared" si="7"/>
        <v>2.2000000000000002</v>
      </c>
      <c r="S191" t="str">
        <f t="shared" si="8"/>
        <v>TRUE</v>
      </c>
    </row>
    <row r="192" spans="1:19" hidden="1" x14ac:dyDescent="0.2">
      <c r="A192">
        <v>2006</v>
      </c>
      <c r="B192">
        <v>63</v>
      </c>
      <c r="C192" t="s">
        <v>159</v>
      </c>
      <c r="D192" t="s">
        <v>160</v>
      </c>
      <c r="E192" t="s">
        <v>31</v>
      </c>
      <c r="F192">
        <v>3</v>
      </c>
      <c r="G192">
        <v>1</v>
      </c>
      <c r="H192" s="12">
        <v>1.88</v>
      </c>
      <c r="I192" s="12">
        <v>3.41</v>
      </c>
      <c r="J192" s="12">
        <v>4.3</v>
      </c>
      <c r="K192" t="str">
        <f>IF($H192&lt;$J192,$D192,$E192)</f>
        <v xml:space="preserve">Germany </v>
      </c>
      <c r="L192">
        <f>IF($H192&lt;$J192,$H192,$J192)</f>
        <v>1.88</v>
      </c>
      <c r="M192" t="str">
        <f>IF($H192&gt;$J192,$D192,$E192)</f>
        <v>Portugal</v>
      </c>
      <c r="N192">
        <f>IF($H192&gt;$J192,$H192,$J192)</f>
        <v>4.3</v>
      </c>
      <c r="O192" t="str">
        <f>IF(F192="","",IF(F192&gt;G192,"home",IF(G192&gt;F192,"away","draw")))</f>
        <v>home</v>
      </c>
      <c r="P192" t="str">
        <f>IF(O192="","",IF(O192="home",IF(H192&lt;J192,"favourite","outsider"),IF(O192="away",IF(J192&lt;H192,"favourite","outsider"),"draw")))</f>
        <v>favourite</v>
      </c>
      <c r="Q192" t="str">
        <f>IF(O192="","",IF(O192="home",D192,IF(O192="away",E192,"Draw")))</f>
        <v xml:space="preserve">Germany </v>
      </c>
      <c r="R192">
        <f t="shared" si="7"/>
        <v>1.88</v>
      </c>
      <c r="S192" t="str">
        <f t="shared" si="8"/>
        <v>TRUE</v>
      </c>
    </row>
    <row r="193" spans="1:19" hidden="1" x14ac:dyDescent="0.2">
      <c r="A193">
        <v>2006</v>
      </c>
      <c r="B193">
        <v>64</v>
      </c>
      <c r="C193" t="s">
        <v>157</v>
      </c>
      <c r="D193" t="s">
        <v>158</v>
      </c>
      <c r="E193" t="s">
        <v>26</v>
      </c>
      <c r="F193">
        <v>1</v>
      </c>
      <c r="G193">
        <v>1</v>
      </c>
      <c r="H193" s="12">
        <v>2.54</v>
      </c>
      <c r="I193" s="12">
        <v>2.81</v>
      </c>
      <c r="J193" s="12">
        <v>3.24</v>
      </c>
      <c r="K193" t="str">
        <f>IF($H193&lt;$J193,$D193,$E193)</f>
        <v xml:space="preserve">Italy </v>
      </c>
      <c r="L193">
        <f>IF($H193&lt;$J193,$H193,$J193)</f>
        <v>2.54</v>
      </c>
      <c r="M193" t="str">
        <f>IF($H193&gt;$J193,$D193,$E193)</f>
        <v>France</v>
      </c>
      <c r="N193">
        <f>IF($H193&gt;$J193,$H193,$J193)</f>
        <v>3.24</v>
      </c>
      <c r="O193" t="str">
        <f>IF(F193="","",IF(F193&gt;G193,"home",IF(G193&gt;F193,"away","draw")))</f>
        <v>draw</v>
      </c>
      <c r="P193" t="str">
        <f>IF(O193="","",IF(O193="home",IF(H193&lt;J193,"favourite","outsider"),IF(O193="away",IF(J193&lt;H193,"favourite","outsider"),"draw")))</f>
        <v>draw</v>
      </c>
      <c r="Q193" t="str">
        <f>IF(O193="","",IF(O193="home",D193,IF(O193="away",E193,"Draw")))</f>
        <v>Draw</v>
      </c>
      <c r="R193">
        <f t="shared" si="7"/>
        <v>2.81</v>
      </c>
      <c r="S193" t="str">
        <f t="shared" si="8"/>
        <v>FALSE</v>
      </c>
    </row>
    <row r="194" spans="1:19" hidden="1" x14ac:dyDescent="0.2">
      <c r="A194">
        <v>2010</v>
      </c>
      <c r="B194">
        <v>1</v>
      </c>
      <c r="C194">
        <v>1</v>
      </c>
      <c r="D194" t="s">
        <v>71</v>
      </c>
      <c r="E194" t="s">
        <v>10</v>
      </c>
      <c r="F194">
        <v>1</v>
      </c>
      <c r="G194">
        <v>1</v>
      </c>
      <c r="H194" s="12">
        <v>2.96</v>
      </c>
      <c r="I194" s="12">
        <v>3.13</v>
      </c>
      <c r="J194" s="12">
        <v>2.57</v>
      </c>
      <c r="K194" t="str">
        <f>IF($H194&lt;$J194,$D194,$E194)</f>
        <v>Mexico</v>
      </c>
      <c r="L194">
        <f>IF($H194&lt;$J194,$H194,$J194)</f>
        <v>2.57</v>
      </c>
      <c r="M194" t="str">
        <f>IF($H194&gt;$J194,$D194,$E194)</f>
        <v>South Africa</v>
      </c>
      <c r="N194">
        <f>IF($H194&gt;$J194,$H194,$J194)</f>
        <v>2.96</v>
      </c>
      <c r="O194" t="str">
        <f>IF(F194="","",IF(F194&gt;G194,"home",IF(G194&gt;F194,"away","draw")))</f>
        <v>draw</v>
      </c>
      <c r="P194" t="str">
        <f>IF(O194="","",IF(O194="home",IF(H194&lt;J194,"favourite","outsider"),IF(O194="away",IF(J194&lt;H194,"favourite","outsider"),"draw")))</f>
        <v>draw</v>
      </c>
      <c r="Q194" t="str">
        <f>IF(O194="","",IF(O194="home",D194,IF(O194="away",E194,"Draw")))</f>
        <v>Draw</v>
      </c>
      <c r="R194">
        <f t="shared" si="7"/>
        <v>3.13</v>
      </c>
      <c r="S194" t="str">
        <f t="shared" ref="S194:S240" si="9">IF(P194="","",IF(P194="favourite","TRUE","FALSE"))</f>
        <v>FALSE</v>
      </c>
    </row>
    <row r="195" spans="1:19" hidden="1" x14ac:dyDescent="0.2">
      <c r="A195">
        <v>2010</v>
      </c>
      <c r="B195">
        <f>B194+1</f>
        <v>2</v>
      </c>
      <c r="C195">
        <v>1</v>
      </c>
      <c r="D195" t="s">
        <v>18</v>
      </c>
      <c r="E195" t="s">
        <v>26</v>
      </c>
      <c r="F195">
        <v>0</v>
      </c>
      <c r="G195">
        <v>0</v>
      </c>
      <c r="H195" s="12">
        <v>3.57</v>
      </c>
      <c r="I195" s="12">
        <v>3.15</v>
      </c>
      <c r="J195" s="12">
        <v>2.21</v>
      </c>
      <c r="K195" t="str">
        <f>IF($H195&lt;$J195,$D195,$E195)</f>
        <v>France</v>
      </c>
      <c r="L195">
        <f>IF($H195&lt;$J195,$H195,$J195)</f>
        <v>2.21</v>
      </c>
      <c r="M195" t="str">
        <f>IF($H195&gt;$J195,$D195,$E195)</f>
        <v>Uruguay</v>
      </c>
      <c r="N195">
        <f>IF($H195&gt;$J195,$H195,$J195)</f>
        <v>3.57</v>
      </c>
      <c r="O195" t="str">
        <f>IF(F195="","",IF(F195&gt;G195,"home",IF(G195&gt;F195,"away","draw")))</f>
        <v>draw</v>
      </c>
      <c r="P195" t="str">
        <f>IF(O195="","",IF(O195="home",IF(H195&lt;J195,"favourite","outsider"),IF(O195="away",IF(J195&lt;H195,"favourite","outsider"),"draw")))</f>
        <v>draw</v>
      </c>
      <c r="Q195" t="str">
        <f>IF(O195="","",IF(O195="home",D195,IF(O195="away",E195,"Draw")))</f>
        <v>Draw</v>
      </c>
      <c r="R195">
        <f t="shared" ref="R195:R209" si="10">IF(O195="","",IF(O195="home",H195,IF(O195="away",J195,I195)))</f>
        <v>3.15</v>
      </c>
      <c r="S195" t="str">
        <f t="shared" si="9"/>
        <v>FALSE</v>
      </c>
    </row>
    <row r="196" spans="1:19" hidden="1" x14ac:dyDescent="0.2">
      <c r="A196">
        <v>2010</v>
      </c>
      <c r="B196">
        <f>B195+1</f>
        <v>3</v>
      </c>
      <c r="C196">
        <v>1</v>
      </c>
      <c r="D196" t="s">
        <v>39</v>
      </c>
      <c r="E196" t="s">
        <v>17</v>
      </c>
      <c r="F196">
        <v>2</v>
      </c>
      <c r="G196">
        <v>0</v>
      </c>
      <c r="H196" s="12">
        <v>2.72</v>
      </c>
      <c r="I196" s="12">
        <v>3.01</v>
      </c>
      <c r="J196" s="12">
        <v>2.87</v>
      </c>
      <c r="K196" t="str">
        <f>IF($H196&lt;$J196,$D196,$E196)</f>
        <v>South Korea</v>
      </c>
      <c r="L196">
        <f>IF($H196&lt;$J196,$H196,$J196)</f>
        <v>2.72</v>
      </c>
      <c r="M196" t="str">
        <f>IF($H196&gt;$J196,$D196,$E196)</f>
        <v>Greece</v>
      </c>
      <c r="N196">
        <f>IF($H196&gt;$J196,$H196,$J196)</f>
        <v>2.87</v>
      </c>
      <c r="O196" t="str">
        <f>IF(F196="","",IF(F196&gt;G196,"home",IF(G196&gt;F196,"away","draw")))</f>
        <v>home</v>
      </c>
      <c r="P196" t="str">
        <f>IF(O196="","",IF(O196="home",IF(H196&lt;J196,"favourite","outsider"),IF(O196="away",IF(J196&lt;H196,"favourite","outsider"),"draw")))</f>
        <v>favourite</v>
      </c>
      <c r="Q196" t="str">
        <f>IF(O196="","",IF(O196="home",D196,IF(O196="away",E196,"Draw")))</f>
        <v>South Korea</v>
      </c>
      <c r="R196">
        <f t="shared" si="10"/>
        <v>2.72</v>
      </c>
      <c r="S196" t="str">
        <f t="shared" si="9"/>
        <v>TRUE</v>
      </c>
    </row>
    <row r="197" spans="1:19" hidden="1" x14ac:dyDescent="0.2">
      <c r="A197">
        <v>2010</v>
      </c>
      <c r="B197">
        <f>B196+1</f>
        <v>4</v>
      </c>
      <c r="C197">
        <v>1</v>
      </c>
      <c r="D197" t="s">
        <v>28</v>
      </c>
      <c r="E197" t="s">
        <v>33</v>
      </c>
      <c r="F197">
        <v>1</v>
      </c>
      <c r="G197">
        <v>0</v>
      </c>
      <c r="H197" s="12">
        <v>1.39</v>
      </c>
      <c r="I197" s="12">
        <v>4.58</v>
      </c>
      <c r="J197" s="12">
        <v>8.9600000000000009</v>
      </c>
      <c r="K197" t="str">
        <f>IF($H197&lt;$J197,$D197,$E197)</f>
        <v>Argentina</v>
      </c>
      <c r="L197">
        <f>IF($H197&lt;$J197,$H197,$J197)</f>
        <v>1.39</v>
      </c>
      <c r="M197" t="str">
        <f>IF($H197&gt;$J197,$D197,$E197)</f>
        <v>Nigeria</v>
      </c>
      <c r="N197">
        <f>IF($H197&gt;$J197,$H197,$J197)</f>
        <v>8.9600000000000009</v>
      </c>
      <c r="O197" t="str">
        <f>IF(F197="","",IF(F197&gt;G197,"home",IF(G197&gt;F197,"away","draw")))</f>
        <v>home</v>
      </c>
      <c r="P197" t="str">
        <f>IF(O197="","",IF(O197="home",IF(H197&lt;J197,"favourite","outsider"),IF(O197="away",IF(J197&lt;H197,"favourite","outsider"),"draw")))</f>
        <v>favourite</v>
      </c>
      <c r="Q197" t="str">
        <f>IF(O197="","",IF(O197="home",D197,IF(O197="away",E197,"Draw")))</f>
        <v>Argentina</v>
      </c>
      <c r="R197">
        <f t="shared" si="10"/>
        <v>1.39</v>
      </c>
      <c r="S197" t="str">
        <f t="shared" si="9"/>
        <v>TRUE</v>
      </c>
    </row>
    <row r="198" spans="1:19" hidden="1" x14ac:dyDescent="0.2">
      <c r="A198">
        <v>2010</v>
      </c>
      <c r="B198">
        <f>B197+1</f>
        <v>5</v>
      </c>
      <c r="C198">
        <v>1</v>
      </c>
      <c r="D198" t="s">
        <v>20</v>
      </c>
      <c r="E198" t="s">
        <v>35</v>
      </c>
      <c r="F198">
        <v>1</v>
      </c>
      <c r="G198">
        <v>1</v>
      </c>
      <c r="H198" s="12">
        <v>1.51</v>
      </c>
      <c r="I198" s="12">
        <v>4.12</v>
      </c>
      <c r="J198" s="12">
        <v>7</v>
      </c>
      <c r="K198" t="str">
        <f>IF($H198&lt;$J198,$D198,$E198)</f>
        <v>England</v>
      </c>
      <c r="L198">
        <f>IF($H198&lt;$J198,$H198,$J198)</f>
        <v>1.51</v>
      </c>
      <c r="M198" t="str">
        <f>IF($H198&gt;$J198,$D198,$E198)</f>
        <v>USA</v>
      </c>
      <c r="N198">
        <f>IF($H198&gt;$J198,$H198,$J198)</f>
        <v>7</v>
      </c>
      <c r="O198" t="str">
        <f>IF(F198="","",IF(F198&gt;G198,"home",IF(G198&gt;F198,"away","draw")))</f>
        <v>draw</v>
      </c>
      <c r="P198" t="str">
        <f>IF(O198="","",IF(O198="home",IF(H198&lt;J198,"favourite","outsider"),IF(O198="away",IF(J198&lt;H198,"favourite","outsider"),"draw")))</f>
        <v>draw</v>
      </c>
      <c r="Q198" t="str">
        <f>IF(O198="","",IF(O198="home",D198,IF(O198="away",E198,"Draw")))</f>
        <v>Draw</v>
      </c>
      <c r="R198">
        <f t="shared" si="10"/>
        <v>4.12</v>
      </c>
      <c r="S198" t="str">
        <f t="shared" si="9"/>
        <v>FALSE</v>
      </c>
    </row>
    <row r="199" spans="1:19" hidden="1" x14ac:dyDescent="0.2">
      <c r="A199">
        <v>2010</v>
      </c>
      <c r="B199">
        <f>B198+1</f>
        <v>6</v>
      </c>
      <c r="C199">
        <v>1</v>
      </c>
      <c r="D199" t="s">
        <v>37</v>
      </c>
      <c r="E199" t="s">
        <v>72</v>
      </c>
      <c r="F199">
        <v>0</v>
      </c>
      <c r="G199">
        <v>1</v>
      </c>
      <c r="H199" s="12">
        <v>3.73</v>
      </c>
      <c r="I199" s="12">
        <v>3.14</v>
      </c>
      <c r="J199" s="12">
        <v>2.14</v>
      </c>
      <c r="K199" t="str">
        <f>IF($H199&lt;$J199,$D199,$E199)</f>
        <v>Slovenia</v>
      </c>
      <c r="L199">
        <f>IF($H199&lt;$J199,$H199,$J199)</f>
        <v>2.14</v>
      </c>
      <c r="M199" t="str">
        <f>IF($H199&gt;$J199,$D199,$E199)</f>
        <v>Algeria</v>
      </c>
      <c r="N199">
        <f>IF($H199&gt;$J199,$H199,$J199)</f>
        <v>3.73</v>
      </c>
      <c r="O199" t="str">
        <f>IF(F199="","",IF(F199&gt;G199,"home",IF(G199&gt;F199,"away","draw")))</f>
        <v>away</v>
      </c>
      <c r="P199" t="str">
        <f>IF(O199="","",IF(O199="home",IF(H199&lt;J199,"favourite","outsider"),IF(O199="away",IF(J199&lt;H199,"favourite","outsider"),"draw")))</f>
        <v>favourite</v>
      </c>
      <c r="Q199" t="str">
        <f>IF(O199="","",IF(O199="home",D199,IF(O199="away",E199,"Draw")))</f>
        <v>Slovenia</v>
      </c>
      <c r="R199">
        <f t="shared" si="10"/>
        <v>2.14</v>
      </c>
      <c r="S199" t="str">
        <f t="shared" si="9"/>
        <v>TRUE</v>
      </c>
    </row>
    <row r="200" spans="1:19" hidden="1" x14ac:dyDescent="0.2">
      <c r="A200">
        <v>2010</v>
      </c>
      <c r="B200">
        <f>B199+1</f>
        <v>7</v>
      </c>
      <c r="C200">
        <v>1</v>
      </c>
      <c r="D200" t="s">
        <v>73</v>
      </c>
      <c r="E200" t="s">
        <v>34</v>
      </c>
      <c r="F200">
        <v>0</v>
      </c>
      <c r="G200">
        <v>1</v>
      </c>
      <c r="H200" s="12">
        <v>2.0099999999999998</v>
      </c>
      <c r="I200" s="12">
        <v>3.22</v>
      </c>
      <c r="J200" s="12">
        <v>4.07</v>
      </c>
      <c r="K200" t="str">
        <f>IF($H200&lt;$J200,$D200,$E200)</f>
        <v>Serbia</v>
      </c>
      <c r="L200">
        <f>IF($H200&lt;$J200,$H200,$J200)</f>
        <v>2.0099999999999998</v>
      </c>
      <c r="M200" t="str">
        <f>IF($H200&gt;$J200,$D200,$E200)</f>
        <v>Ghana</v>
      </c>
      <c r="N200">
        <f>IF($H200&gt;$J200,$H200,$J200)</f>
        <v>4.07</v>
      </c>
      <c r="O200" t="str">
        <f>IF(F200="","",IF(F200&gt;G200,"home",IF(G200&gt;F200,"away","draw")))</f>
        <v>away</v>
      </c>
      <c r="P200" t="str">
        <f>IF(O200="","",IF(O200="home",IF(H200&lt;J200,"favourite","outsider"),IF(O200="away",IF(J200&lt;H200,"favourite","outsider"),"draw")))</f>
        <v>outsider</v>
      </c>
      <c r="Q200" t="str">
        <f>IF(O200="","",IF(O200="home",D200,IF(O200="away",E200,"Draw")))</f>
        <v>Ghana</v>
      </c>
      <c r="R200">
        <f t="shared" si="10"/>
        <v>4.07</v>
      </c>
      <c r="S200" t="str">
        <f t="shared" si="9"/>
        <v>FALSE</v>
      </c>
    </row>
    <row r="201" spans="1:19" hidden="1" x14ac:dyDescent="0.2">
      <c r="A201">
        <v>2010</v>
      </c>
      <c r="B201">
        <f>B200+1</f>
        <v>8</v>
      </c>
      <c r="C201">
        <v>1</v>
      </c>
      <c r="D201" t="s">
        <v>30</v>
      </c>
      <c r="E201" t="s">
        <v>15</v>
      </c>
      <c r="F201">
        <v>4</v>
      </c>
      <c r="G201">
        <v>0</v>
      </c>
      <c r="H201" s="12">
        <v>1.52</v>
      </c>
      <c r="I201" s="12">
        <v>3.89</v>
      </c>
      <c r="J201" s="12">
        <v>7.34</v>
      </c>
      <c r="K201" t="str">
        <f>IF($H201&lt;$J201,$D201,$E201)</f>
        <v>Germany</v>
      </c>
      <c r="L201">
        <f>IF($H201&lt;$J201,$H201,$J201)</f>
        <v>1.52</v>
      </c>
      <c r="M201" t="str">
        <f>IF($H201&gt;$J201,$D201,$E201)</f>
        <v>Australia</v>
      </c>
      <c r="N201">
        <f>IF($H201&gt;$J201,$H201,$J201)</f>
        <v>7.34</v>
      </c>
      <c r="O201" t="str">
        <f>IF(F201="","",IF(F201&gt;G201,"home",IF(G201&gt;F201,"away","draw")))</f>
        <v>home</v>
      </c>
      <c r="P201" t="str">
        <f>IF(O201="","",IF(O201="home",IF(H201&lt;J201,"favourite","outsider"),IF(O201="away",IF(J201&lt;H201,"favourite","outsider"),"draw")))</f>
        <v>favourite</v>
      </c>
      <c r="Q201" t="str">
        <f>IF(O201="","",IF(O201="home",D201,IF(O201="away",E201,"Draw")))</f>
        <v>Germany</v>
      </c>
      <c r="R201">
        <f t="shared" si="10"/>
        <v>1.52</v>
      </c>
      <c r="S201" t="str">
        <f t="shared" si="9"/>
        <v>TRUE</v>
      </c>
    </row>
    <row r="202" spans="1:19" hidden="1" x14ac:dyDescent="0.2">
      <c r="A202">
        <v>2010</v>
      </c>
      <c r="B202">
        <f>B201+1</f>
        <v>9</v>
      </c>
      <c r="C202">
        <v>1</v>
      </c>
      <c r="D202" t="s">
        <v>13</v>
      </c>
      <c r="E202" t="s">
        <v>74</v>
      </c>
      <c r="F202">
        <v>2</v>
      </c>
      <c r="G202">
        <v>0</v>
      </c>
      <c r="H202" s="12">
        <v>1.51</v>
      </c>
      <c r="I202" s="12">
        <v>4.01</v>
      </c>
      <c r="J202" s="12">
        <v>7.3</v>
      </c>
      <c r="K202" t="str">
        <f>IF($H202&lt;$J202,$D202,$E202)</f>
        <v>Netherlands</v>
      </c>
      <c r="L202">
        <f>IF($H202&lt;$J202,$H202,$J202)</f>
        <v>1.51</v>
      </c>
      <c r="M202" t="str">
        <f>IF($H202&gt;$J202,$D202,$E202)</f>
        <v>Denmark</v>
      </c>
      <c r="N202">
        <f>IF($H202&gt;$J202,$H202,$J202)</f>
        <v>7.3</v>
      </c>
      <c r="O202" t="str">
        <f>IF(F202="","",IF(F202&gt;G202,"home",IF(G202&gt;F202,"away","draw")))</f>
        <v>home</v>
      </c>
      <c r="P202" t="str">
        <f>IF(O202="","",IF(O202="home",IF(H202&lt;J202,"favourite","outsider"),IF(O202="away",IF(J202&lt;H202,"favourite","outsider"),"draw")))</f>
        <v>favourite</v>
      </c>
      <c r="Q202" t="str">
        <f>IF(O202="","",IF(O202="home",D202,IF(O202="away",E202,"Draw")))</f>
        <v>Netherlands</v>
      </c>
      <c r="R202">
        <f t="shared" si="10"/>
        <v>1.51</v>
      </c>
      <c r="S202" t="str">
        <f t="shared" si="9"/>
        <v>TRUE</v>
      </c>
    </row>
    <row r="203" spans="1:19" hidden="1" x14ac:dyDescent="0.2">
      <c r="A203">
        <v>2010</v>
      </c>
      <c r="B203">
        <f>B202+1</f>
        <v>10</v>
      </c>
      <c r="C203">
        <v>1</v>
      </c>
      <c r="D203" t="s">
        <v>23</v>
      </c>
      <c r="E203" t="s">
        <v>11</v>
      </c>
      <c r="F203">
        <v>1</v>
      </c>
      <c r="G203">
        <v>0</v>
      </c>
      <c r="H203" s="12">
        <v>3.66</v>
      </c>
      <c r="I203" s="12">
        <v>3.12</v>
      </c>
      <c r="J203" s="12">
        <v>2.19</v>
      </c>
      <c r="K203" t="str">
        <f>IF($H203&lt;$J203,$D203,$E203)</f>
        <v>Cameroon</v>
      </c>
      <c r="L203">
        <f>IF($H203&lt;$J203,$H203,$J203)</f>
        <v>2.19</v>
      </c>
      <c r="M203" t="str">
        <f>IF($H203&gt;$J203,$D203,$E203)</f>
        <v>Japan</v>
      </c>
      <c r="N203">
        <f>IF($H203&gt;$J203,$H203,$J203)</f>
        <v>3.66</v>
      </c>
      <c r="O203" t="str">
        <f>IF(F203="","",IF(F203&gt;G203,"home",IF(G203&gt;F203,"away","draw")))</f>
        <v>home</v>
      </c>
      <c r="P203" t="str">
        <f>IF(O203="","",IF(O203="home",IF(H203&lt;J203,"favourite","outsider"),IF(O203="away",IF(J203&lt;H203,"favourite","outsider"),"draw")))</f>
        <v>outsider</v>
      </c>
      <c r="Q203" t="str">
        <f>IF(O203="","",IF(O203="home",D203,IF(O203="away",E203,"Draw")))</f>
        <v>Japan</v>
      </c>
      <c r="R203">
        <f t="shared" si="10"/>
        <v>3.66</v>
      </c>
      <c r="S203" t="str">
        <f t="shared" si="9"/>
        <v>FALSE</v>
      </c>
    </row>
    <row r="204" spans="1:19" hidden="1" x14ac:dyDescent="0.2">
      <c r="A204">
        <v>2010</v>
      </c>
      <c r="B204">
        <f>B203+1</f>
        <v>11</v>
      </c>
      <c r="C204">
        <v>1</v>
      </c>
      <c r="D204" t="s">
        <v>21</v>
      </c>
      <c r="E204" t="s">
        <v>75</v>
      </c>
      <c r="F204">
        <v>1</v>
      </c>
      <c r="G204">
        <v>1</v>
      </c>
      <c r="H204" s="12">
        <v>2.1800000000000002</v>
      </c>
      <c r="I204" s="12">
        <v>3.04</v>
      </c>
      <c r="J204" s="12">
        <v>3.82</v>
      </c>
      <c r="K204" t="str">
        <f>IF($H204&lt;$J204,$D204,$E204)</f>
        <v>Italy</v>
      </c>
      <c r="L204">
        <f>IF($H204&lt;$J204,$H204,$J204)</f>
        <v>2.1800000000000002</v>
      </c>
      <c r="M204" t="str">
        <f>IF($H204&gt;$J204,$D204,$E204)</f>
        <v>Paraguay</v>
      </c>
      <c r="N204">
        <f>IF($H204&gt;$J204,$H204,$J204)</f>
        <v>3.82</v>
      </c>
      <c r="O204" t="str">
        <f>IF(F204="","",IF(F204&gt;G204,"home",IF(G204&gt;F204,"away","draw")))</f>
        <v>draw</v>
      </c>
      <c r="P204" t="str">
        <f>IF(O204="","",IF(O204="home",IF(H204&lt;J204,"favourite","outsider"),IF(O204="away",IF(J204&lt;H204,"favourite","outsider"),"draw")))</f>
        <v>draw</v>
      </c>
      <c r="Q204" t="str">
        <f>IF(O204="","",IF(O204="home",D204,IF(O204="away",E204,"Draw")))</f>
        <v>Draw</v>
      </c>
      <c r="R204">
        <f t="shared" si="10"/>
        <v>3.04</v>
      </c>
      <c r="S204" t="str">
        <f t="shared" si="9"/>
        <v>FALSE</v>
      </c>
    </row>
    <row r="205" spans="1:19" hidden="1" x14ac:dyDescent="0.2">
      <c r="A205">
        <v>2010</v>
      </c>
      <c r="B205">
        <f>B204+1</f>
        <v>12</v>
      </c>
      <c r="C205">
        <v>1</v>
      </c>
      <c r="D205" t="s">
        <v>77</v>
      </c>
      <c r="E205" t="s">
        <v>76</v>
      </c>
      <c r="F205">
        <v>1</v>
      </c>
      <c r="G205">
        <v>1</v>
      </c>
      <c r="H205" s="12">
        <v>7.65</v>
      </c>
      <c r="I205" s="12">
        <v>3.94</v>
      </c>
      <c r="J205" s="12">
        <v>1.5</v>
      </c>
      <c r="K205" t="str">
        <f>IF($H205&lt;$J205,$D205,$E205)</f>
        <v>Slovakia</v>
      </c>
      <c r="L205">
        <f>IF($H205&lt;$J205,$H205,$J205)</f>
        <v>1.5</v>
      </c>
      <c r="M205" t="str">
        <f>IF($H205&gt;$J205,$D205,$E205)</f>
        <v>New Zealand</v>
      </c>
      <c r="N205">
        <f>IF($H205&gt;$J205,$H205,$J205)</f>
        <v>7.65</v>
      </c>
      <c r="O205" t="str">
        <f>IF(F205="","",IF(F205&gt;G205,"home",IF(G205&gt;F205,"away","draw")))</f>
        <v>draw</v>
      </c>
      <c r="P205" t="str">
        <f>IF(O205="","",IF(O205="home",IF(H205&lt;J205,"favourite","outsider"),IF(O205="away",IF(J205&lt;H205,"favourite","outsider"),"draw")))</f>
        <v>draw</v>
      </c>
      <c r="Q205" t="str">
        <f>IF(O205="","",IF(O205="home",D205,IF(O205="away",E205,"Draw")))</f>
        <v>Draw</v>
      </c>
      <c r="R205">
        <f t="shared" si="10"/>
        <v>3.94</v>
      </c>
      <c r="S205" t="str">
        <f t="shared" si="9"/>
        <v>FALSE</v>
      </c>
    </row>
    <row r="206" spans="1:19" hidden="1" x14ac:dyDescent="0.2">
      <c r="A206">
        <v>2010</v>
      </c>
      <c r="B206">
        <f>B205+1</f>
        <v>13</v>
      </c>
      <c r="C206">
        <v>1</v>
      </c>
      <c r="D206" t="s">
        <v>22</v>
      </c>
      <c r="E206" t="s">
        <v>31</v>
      </c>
      <c r="F206">
        <v>0</v>
      </c>
      <c r="G206">
        <v>0</v>
      </c>
      <c r="H206" s="12">
        <v>3.96</v>
      </c>
      <c r="I206" s="12">
        <v>3.2</v>
      </c>
      <c r="J206" s="12">
        <v>2.06</v>
      </c>
      <c r="K206" t="str">
        <f>IF($H206&lt;$J206,$D206,$E206)</f>
        <v>Portugal</v>
      </c>
      <c r="L206">
        <f>IF($H206&lt;$J206,$H206,$J206)</f>
        <v>2.06</v>
      </c>
      <c r="M206" t="str">
        <f>IF($H206&gt;$J206,$D206,$E206)</f>
        <v>Ivory Coast</v>
      </c>
      <c r="N206">
        <f>IF($H206&gt;$J206,$H206,$J206)</f>
        <v>3.96</v>
      </c>
      <c r="O206" t="str">
        <f>IF(F206="","",IF(F206&gt;G206,"home",IF(G206&gt;F206,"away","draw")))</f>
        <v>draw</v>
      </c>
      <c r="P206" t="str">
        <f>IF(O206="","",IF(O206="home",IF(H206&lt;J206,"favourite","outsider"),IF(O206="away",IF(J206&lt;H206,"favourite","outsider"),"draw")))</f>
        <v>draw</v>
      </c>
      <c r="Q206" t="str">
        <f>IF(O206="","",IF(O206="home",D206,IF(O206="away",E206,"Draw")))</f>
        <v>Draw</v>
      </c>
      <c r="R206">
        <f t="shared" si="10"/>
        <v>3.2</v>
      </c>
      <c r="S206" t="str">
        <f t="shared" si="9"/>
        <v>FALSE</v>
      </c>
    </row>
    <row r="207" spans="1:19" hidden="1" x14ac:dyDescent="0.2">
      <c r="A207">
        <v>2010</v>
      </c>
      <c r="B207">
        <f>B206+1</f>
        <v>14</v>
      </c>
      <c r="C207">
        <v>1</v>
      </c>
      <c r="D207" t="s">
        <v>8</v>
      </c>
      <c r="E207" t="s">
        <v>78</v>
      </c>
      <c r="F207">
        <v>2</v>
      </c>
      <c r="G207">
        <v>1</v>
      </c>
      <c r="H207" s="12">
        <v>1.1000000000000001</v>
      </c>
      <c r="I207" s="12">
        <v>9.61</v>
      </c>
      <c r="J207" s="12">
        <v>32.67</v>
      </c>
      <c r="K207" t="str">
        <f>IF($H207&lt;$J207,$D207,$E207)</f>
        <v>Brazil</v>
      </c>
      <c r="L207">
        <f>IF($H207&lt;$J207,$H207,$J207)</f>
        <v>1.1000000000000001</v>
      </c>
      <c r="M207" t="str">
        <f>IF($H207&gt;$J207,$D207,$E207)</f>
        <v>North Korea</v>
      </c>
      <c r="N207">
        <f>IF($H207&gt;$J207,$H207,$J207)</f>
        <v>32.67</v>
      </c>
      <c r="O207" t="str">
        <f>IF(F207="","",IF(F207&gt;G207,"home",IF(G207&gt;F207,"away","draw")))</f>
        <v>home</v>
      </c>
      <c r="P207" t="str">
        <f>IF(O207="","",IF(O207="home",IF(H207&lt;J207,"favourite","outsider"),IF(O207="away",IF(J207&lt;H207,"favourite","outsider"),"draw")))</f>
        <v>favourite</v>
      </c>
      <c r="Q207" t="str">
        <f>IF(O207="","",IF(O207="home",D207,IF(O207="away",E207,"Draw")))</f>
        <v>Brazil</v>
      </c>
      <c r="R207">
        <f t="shared" si="10"/>
        <v>1.1000000000000001</v>
      </c>
      <c r="S207" t="str">
        <f t="shared" si="9"/>
        <v>TRUE</v>
      </c>
    </row>
    <row r="208" spans="1:19" hidden="1" x14ac:dyDescent="0.2">
      <c r="A208">
        <v>2010</v>
      </c>
      <c r="B208">
        <f>B207+1</f>
        <v>15</v>
      </c>
      <c r="C208">
        <v>1</v>
      </c>
      <c r="D208" t="s">
        <v>27</v>
      </c>
      <c r="E208" t="s">
        <v>14</v>
      </c>
      <c r="F208">
        <v>0</v>
      </c>
      <c r="G208">
        <v>1</v>
      </c>
      <c r="H208" s="12">
        <v>5.81</v>
      </c>
      <c r="I208" s="12">
        <v>3.46</v>
      </c>
      <c r="J208" s="12">
        <v>1.7</v>
      </c>
      <c r="K208" t="str">
        <f>IF($H208&lt;$J208,$D208,$E208)</f>
        <v>Chile</v>
      </c>
      <c r="L208">
        <f>IF($H208&lt;$J208,$H208,$J208)</f>
        <v>1.7</v>
      </c>
      <c r="M208" t="str">
        <f>IF($H208&gt;$J208,$D208,$E208)</f>
        <v>Honduras</v>
      </c>
      <c r="N208">
        <f>IF($H208&gt;$J208,$H208,$J208)</f>
        <v>5.81</v>
      </c>
      <c r="O208" t="str">
        <f>IF(F208="","",IF(F208&gt;G208,"home",IF(G208&gt;F208,"away","draw")))</f>
        <v>away</v>
      </c>
      <c r="P208" t="str">
        <f>IF(O208="","",IF(O208="home",IF(H208&lt;J208,"favourite","outsider"),IF(O208="away",IF(J208&lt;H208,"favourite","outsider"),"draw")))</f>
        <v>favourite</v>
      </c>
      <c r="Q208" t="str">
        <f>IF(O208="","",IF(O208="home",D208,IF(O208="away",E208,"Draw")))</f>
        <v>Chile</v>
      </c>
      <c r="R208">
        <f t="shared" si="10"/>
        <v>1.7</v>
      </c>
      <c r="S208" t="str">
        <f t="shared" si="9"/>
        <v>TRUE</v>
      </c>
    </row>
    <row r="209" spans="1:19" hidden="1" x14ac:dyDescent="0.2">
      <c r="A209">
        <v>2010</v>
      </c>
      <c r="B209">
        <f>B208+1</f>
        <v>16</v>
      </c>
      <c r="C209">
        <v>1</v>
      </c>
      <c r="D209" t="s">
        <v>12</v>
      </c>
      <c r="E209" t="s">
        <v>24</v>
      </c>
      <c r="F209">
        <v>0</v>
      </c>
      <c r="G209">
        <v>1</v>
      </c>
      <c r="H209" s="12">
        <v>1.27</v>
      </c>
      <c r="I209" s="12">
        <v>5.3</v>
      </c>
      <c r="J209" s="12">
        <v>14.32</v>
      </c>
      <c r="K209" t="str">
        <f>IF($H209&lt;$J209,$D209,$E209)</f>
        <v>Spain</v>
      </c>
      <c r="L209">
        <f>IF($H209&lt;$J209,$H209,$J209)</f>
        <v>1.27</v>
      </c>
      <c r="M209" t="str">
        <f>IF($H209&gt;$J209,$D209,$E209)</f>
        <v>Switzerland</v>
      </c>
      <c r="N209">
        <f>IF($H209&gt;$J209,$H209,$J209)</f>
        <v>14.32</v>
      </c>
      <c r="O209" t="str">
        <f>IF(F209="","",IF(F209&gt;G209,"home",IF(G209&gt;F209,"away","draw")))</f>
        <v>away</v>
      </c>
      <c r="P209" t="str">
        <f>IF(O209="","",IF(O209="home",IF(H209&lt;J209,"favourite","outsider"),IF(O209="away",IF(J209&lt;H209,"favourite","outsider"),"draw")))</f>
        <v>outsider</v>
      </c>
      <c r="Q209" t="str">
        <f>IF(O209="","",IF(O209="home",D209,IF(O209="away",E209,"Draw")))</f>
        <v>Switzerland</v>
      </c>
      <c r="R209">
        <f t="shared" si="10"/>
        <v>14.32</v>
      </c>
      <c r="S209" t="str">
        <f t="shared" si="9"/>
        <v>FALSE</v>
      </c>
    </row>
    <row r="210" spans="1:19" hidden="1" x14ac:dyDescent="0.2">
      <c r="A210">
        <v>2010</v>
      </c>
      <c r="B210">
        <f>B209+1</f>
        <v>17</v>
      </c>
      <c r="C210">
        <v>2</v>
      </c>
      <c r="D210" t="s">
        <v>71</v>
      </c>
      <c r="E210" t="s">
        <v>18</v>
      </c>
      <c r="F210">
        <v>0</v>
      </c>
      <c r="G210">
        <v>3</v>
      </c>
      <c r="H210" s="12">
        <v>3.37</v>
      </c>
      <c r="I210" s="12">
        <v>3.02</v>
      </c>
      <c r="J210" s="12">
        <v>2.38</v>
      </c>
      <c r="K210" t="str">
        <f>IF($H210&lt;$J210,$D210,$E210)</f>
        <v>Uruguay</v>
      </c>
      <c r="L210">
        <f>IF($H210&lt;$J210,$H210,$J210)</f>
        <v>2.38</v>
      </c>
      <c r="M210" t="str">
        <f>IF($H210&gt;$J210,$D210,$E210)</f>
        <v>South Africa</v>
      </c>
      <c r="N210">
        <f>IF($H210&gt;$J210,$H210,$J210)</f>
        <v>3.37</v>
      </c>
      <c r="O210" t="str">
        <f>IF(F210="","",IF(F210&gt;G210,"home",IF(G210&gt;F210,"away","draw")))</f>
        <v>away</v>
      </c>
      <c r="P210" t="str">
        <f>IF(O210="","",IF(O210="home",IF(H210&lt;J210,"favourite","outsider"),IF(O210="away",IF(J210&lt;H210,"favourite","outsider"),"draw")))</f>
        <v>favourite</v>
      </c>
      <c r="Q210" t="str">
        <f>IF(O210="","",IF(O210="home",D210,IF(O210="away",E210,"Draw")))</f>
        <v>Uruguay</v>
      </c>
      <c r="R210">
        <f t="shared" ref="R210" si="11">IF(O210="","",IF(O210="home",H210,IF(O210="away",J210,I210)))</f>
        <v>2.38</v>
      </c>
      <c r="S210" t="str">
        <f t="shared" si="9"/>
        <v>TRUE</v>
      </c>
    </row>
    <row r="211" spans="1:19" hidden="1" x14ac:dyDescent="0.2">
      <c r="A211">
        <v>2010</v>
      </c>
      <c r="B211">
        <f>B210+1</f>
        <v>18</v>
      </c>
      <c r="C211">
        <v>2</v>
      </c>
      <c r="D211" t="s">
        <v>28</v>
      </c>
      <c r="E211" t="s">
        <v>39</v>
      </c>
      <c r="F211">
        <v>4</v>
      </c>
      <c r="G211">
        <v>1</v>
      </c>
      <c r="H211" s="12">
        <v>1.51</v>
      </c>
      <c r="I211" s="12">
        <v>3.87</v>
      </c>
      <c r="J211" s="12">
        <v>7.59</v>
      </c>
      <c r="K211" t="str">
        <f>IF($H211&lt;$J211,$D211,$E211)</f>
        <v>Argentina</v>
      </c>
      <c r="L211">
        <f>IF($H211&lt;$J211,$H211,$J211)</f>
        <v>1.51</v>
      </c>
      <c r="M211" t="str">
        <f>IF($H211&gt;$J211,$D211,$E211)</f>
        <v>South Korea</v>
      </c>
      <c r="N211">
        <f>IF($H211&gt;$J211,$H211,$J211)</f>
        <v>7.59</v>
      </c>
      <c r="O211" t="str">
        <f>IF(F211="","",IF(F211&gt;G211,"home",IF(G211&gt;F211,"away","draw")))</f>
        <v>home</v>
      </c>
      <c r="P211" t="str">
        <f>IF(O211="","",IF(O211="home",IF(H211&lt;J211,"favourite","outsider"),IF(O211="away",IF(J211&lt;H211,"favourite","outsider"),"draw")))</f>
        <v>favourite</v>
      </c>
      <c r="Q211" t="str">
        <f>IF(O211="","",IF(O211="home",D211,IF(O211="away",E211,"Draw")))</f>
        <v>Argentina</v>
      </c>
      <c r="R211">
        <f t="shared" ref="R211:R241" si="12">IF(O211="","",IF(O211="home",H211,IF(O211="away",J211,I211)))</f>
        <v>1.51</v>
      </c>
      <c r="S211" t="str">
        <f t="shared" si="9"/>
        <v>TRUE</v>
      </c>
    </row>
    <row r="212" spans="1:19" hidden="1" x14ac:dyDescent="0.2">
      <c r="A212">
        <v>2010</v>
      </c>
      <c r="B212">
        <f>B211+1</f>
        <v>19</v>
      </c>
      <c r="C212">
        <v>2</v>
      </c>
      <c r="D212" t="s">
        <v>17</v>
      </c>
      <c r="E212" t="s">
        <v>33</v>
      </c>
      <c r="F212">
        <v>2</v>
      </c>
      <c r="G212">
        <v>1</v>
      </c>
      <c r="H212" s="12">
        <v>3.79</v>
      </c>
      <c r="I212" s="12">
        <v>3.18</v>
      </c>
      <c r="J212" s="12">
        <v>2.12</v>
      </c>
      <c r="K212" t="str">
        <f>IF($H212&lt;$J212,$D212,$E212)</f>
        <v>Nigeria</v>
      </c>
      <c r="L212">
        <f>IF($H212&lt;$J212,$H212,$J212)</f>
        <v>2.12</v>
      </c>
      <c r="M212" t="str">
        <f>IF($H212&gt;$J212,$D212,$E212)</f>
        <v>Greece</v>
      </c>
      <c r="N212">
        <f>IF($H212&gt;$J212,$H212,$J212)</f>
        <v>3.79</v>
      </c>
      <c r="O212" t="str">
        <f>IF(F212="","",IF(F212&gt;G212,"home",IF(G212&gt;F212,"away","draw")))</f>
        <v>home</v>
      </c>
      <c r="P212" t="str">
        <f>IF(O212="","",IF(O212="home",IF(H212&lt;J212,"favourite","outsider"),IF(O212="away",IF(J212&lt;H212,"favourite","outsider"),"draw")))</f>
        <v>outsider</v>
      </c>
      <c r="Q212" t="str">
        <f>IF(O212="","",IF(O212="home",D212,IF(O212="away",E212,"Draw")))</f>
        <v>Greece</v>
      </c>
      <c r="R212">
        <f t="shared" si="12"/>
        <v>3.79</v>
      </c>
      <c r="S212" t="str">
        <f t="shared" si="9"/>
        <v>FALSE</v>
      </c>
    </row>
    <row r="213" spans="1:19" hidden="1" x14ac:dyDescent="0.2">
      <c r="A213">
        <v>2010</v>
      </c>
      <c r="B213">
        <f>B212+1</f>
        <v>20</v>
      </c>
      <c r="C213">
        <v>2</v>
      </c>
      <c r="D213" t="s">
        <v>26</v>
      </c>
      <c r="E213" t="s">
        <v>10</v>
      </c>
      <c r="F213">
        <v>0</v>
      </c>
      <c r="G213">
        <v>2</v>
      </c>
      <c r="H213" s="12">
        <v>2.09</v>
      </c>
      <c r="I213" s="12">
        <v>3.15</v>
      </c>
      <c r="J213" s="12">
        <v>3.95</v>
      </c>
      <c r="K213" t="str">
        <f>IF($H213&lt;$J213,$D213,$E213)</f>
        <v>France</v>
      </c>
      <c r="L213">
        <f>IF($H213&lt;$J213,$H213,$J213)</f>
        <v>2.09</v>
      </c>
      <c r="M213" t="str">
        <f>IF($H213&gt;$J213,$D213,$E213)</f>
        <v>Mexico</v>
      </c>
      <c r="N213">
        <f>IF($H213&gt;$J213,$H213,$J213)</f>
        <v>3.95</v>
      </c>
      <c r="O213" t="str">
        <f>IF(F213="","",IF(F213&gt;G213,"home",IF(G213&gt;F213,"away","draw")))</f>
        <v>away</v>
      </c>
      <c r="P213" t="str">
        <f>IF(O213="","",IF(O213="home",IF(H213&lt;J213,"favourite","outsider"),IF(O213="away",IF(J213&lt;H213,"favourite","outsider"),"draw")))</f>
        <v>outsider</v>
      </c>
      <c r="Q213" t="str">
        <f>IF(O213="","",IF(O213="home",D213,IF(O213="away",E213,"Draw")))</f>
        <v>Mexico</v>
      </c>
      <c r="R213">
        <f t="shared" si="12"/>
        <v>3.95</v>
      </c>
      <c r="S213" t="str">
        <f t="shared" si="9"/>
        <v>FALSE</v>
      </c>
    </row>
    <row r="214" spans="1:19" hidden="1" x14ac:dyDescent="0.2">
      <c r="A214">
        <v>2010</v>
      </c>
      <c r="B214">
        <f>B213+1</f>
        <v>21</v>
      </c>
      <c r="C214">
        <v>2</v>
      </c>
      <c r="D214" t="s">
        <v>30</v>
      </c>
      <c r="E214" t="s">
        <v>73</v>
      </c>
      <c r="F214">
        <v>0</v>
      </c>
      <c r="G214">
        <v>1</v>
      </c>
      <c r="H214" s="12">
        <v>1.64</v>
      </c>
      <c r="I214" s="12">
        <v>3.65</v>
      </c>
      <c r="J214" s="12">
        <v>5.74</v>
      </c>
      <c r="K214" t="str">
        <f>IF($H214&lt;$J214,$D214,$E214)</f>
        <v>Germany</v>
      </c>
      <c r="L214">
        <f>IF($H214&lt;$J214,$H214,$J214)</f>
        <v>1.64</v>
      </c>
      <c r="M214" t="str">
        <f>IF($H214&gt;$J214,$D214,$E214)</f>
        <v>Serbia</v>
      </c>
      <c r="N214">
        <f>IF($H214&gt;$J214,$H214,$J214)</f>
        <v>5.74</v>
      </c>
      <c r="O214" t="str">
        <f>IF(F214="","",IF(F214&gt;G214,"home",IF(G214&gt;F214,"away","draw")))</f>
        <v>away</v>
      </c>
      <c r="P214" t="str">
        <f>IF(O214="","",IF(O214="home",IF(H214&lt;J214,"favourite","outsider"),IF(O214="away",IF(J214&lt;H214,"favourite","outsider"),"draw")))</f>
        <v>outsider</v>
      </c>
      <c r="Q214" t="str">
        <f>IF(O214="","",IF(O214="home",D214,IF(O214="away",E214,"Draw")))</f>
        <v>Serbia</v>
      </c>
      <c r="R214">
        <f t="shared" si="12"/>
        <v>5.74</v>
      </c>
      <c r="S214" t="str">
        <f t="shared" si="9"/>
        <v>FALSE</v>
      </c>
    </row>
    <row r="215" spans="1:19" hidden="1" x14ac:dyDescent="0.2">
      <c r="A215">
        <v>2010</v>
      </c>
      <c r="B215">
        <f>B214+1</f>
        <v>22</v>
      </c>
      <c r="C215">
        <v>2</v>
      </c>
      <c r="D215" t="s">
        <v>72</v>
      </c>
      <c r="E215" t="s">
        <v>35</v>
      </c>
      <c r="F215">
        <v>2</v>
      </c>
      <c r="G215">
        <v>2</v>
      </c>
      <c r="H215" s="12">
        <v>3.75</v>
      </c>
      <c r="I215" s="12">
        <v>3.22</v>
      </c>
      <c r="J215" s="12">
        <v>2.12</v>
      </c>
      <c r="K215" t="str">
        <f>IF($H215&lt;$J215,$D215,$E215)</f>
        <v>USA</v>
      </c>
      <c r="L215">
        <f>IF($H215&lt;$J215,$H215,$J215)</f>
        <v>2.12</v>
      </c>
      <c r="M215" t="str">
        <f>IF($H215&gt;$J215,$D215,$E215)</f>
        <v>Slovenia</v>
      </c>
      <c r="N215">
        <f>IF($H215&gt;$J215,$H215,$J215)</f>
        <v>3.75</v>
      </c>
      <c r="O215" t="str">
        <f>IF(F215="","",IF(F215&gt;G215,"home",IF(G215&gt;F215,"away","draw")))</f>
        <v>draw</v>
      </c>
      <c r="P215" t="str">
        <f>IF(O215="","",IF(O215="home",IF(H215&lt;J215,"favourite","outsider"),IF(O215="away",IF(J215&lt;H215,"favourite","outsider"),"draw")))</f>
        <v>draw</v>
      </c>
      <c r="Q215" t="str">
        <f>IF(O215="","",IF(O215="home",D215,IF(O215="away",E215,"Draw")))</f>
        <v>Draw</v>
      </c>
      <c r="R215">
        <f t="shared" si="12"/>
        <v>3.22</v>
      </c>
      <c r="S215" t="str">
        <f t="shared" si="9"/>
        <v>FALSE</v>
      </c>
    </row>
    <row r="216" spans="1:19" hidden="1" x14ac:dyDescent="0.2">
      <c r="A216">
        <v>2010</v>
      </c>
      <c r="B216">
        <f>B215+1</f>
        <v>23</v>
      </c>
      <c r="C216">
        <v>2</v>
      </c>
      <c r="D216" t="s">
        <v>20</v>
      </c>
      <c r="E216" t="s">
        <v>37</v>
      </c>
      <c r="F216">
        <v>0</v>
      </c>
      <c r="G216">
        <v>0</v>
      </c>
      <c r="H216" s="12">
        <v>1.23</v>
      </c>
      <c r="I216" s="12">
        <v>5.88</v>
      </c>
      <c r="J216" s="12">
        <v>15.98</v>
      </c>
      <c r="K216" t="str">
        <f>IF($H216&lt;$J216,$D216,$E216)</f>
        <v>England</v>
      </c>
      <c r="L216">
        <f>IF($H216&lt;$J216,$H216,$J216)</f>
        <v>1.23</v>
      </c>
      <c r="M216" t="str">
        <f>IF($H216&gt;$J216,$D216,$E216)</f>
        <v>Algeria</v>
      </c>
      <c r="N216">
        <f>IF($H216&gt;$J216,$H216,$J216)</f>
        <v>15.98</v>
      </c>
      <c r="O216" t="str">
        <f>IF(F216="","",IF(F216&gt;G216,"home",IF(G216&gt;F216,"away","draw")))</f>
        <v>draw</v>
      </c>
      <c r="P216" t="str">
        <f>IF(O216="","",IF(O216="home",IF(H216&lt;J216,"favourite","outsider"),IF(O216="away",IF(J216&lt;H216,"favourite","outsider"),"draw")))</f>
        <v>draw</v>
      </c>
      <c r="Q216" t="str">
        <f>IF(O216="","",IF(O216="home",D216,IF(O216="away",E216,"Draw")))</f>
        <v>Draw</v>
      </c>
      <c r="R216">
        <f t="shared" si="12"/>
        <v>5.88</v>
      </c>
      <c r="S216" t="str">
        <f t="shared" si="9"/>
        <v>FALSE</v>
      </c>
    </row>
    <row r="217" spans="1:19" hidden="1" x14ac:dyDescent="0.2">
      <c r="A217">
        <v>2010</v>
      </c>
      <c r="B217">
        <f>B216+1</f>
        <v>24</v>
      </c>
      <c r="C217">
        <v>2</v>
      </c>
      <c r="D217" t="s">
        <v>13</v>
      </c>
      <c r="E217" t="s">
        <v>23</v>
      </c>
      <c r="F217">
        <v>1</v>
      </c>
      <c r="G217">
        <v>0</v>
      </c>
      <c r="H217" s="12">
        <v>1.44</v>
      </c>
      <c r="I217" s="12">
        <v>4.16</v>
      </c>
      <c r="J217" s="12">
        <v>8.9499999999999993</v>
      </c>
      <c r="K217" t="str">
        <f>IF($H217&lt;$J217,$D217,$E217)</f>
        <v>Netherlands</v>
      </c>
      <c r="L217">
        <f>IF($H217&lt;$J217,$H217,$J217)</f>
        <v>1.44</v>
      </c>
      <c r="M217" t="str">
        <f>IF($H217&gt;$J217,$D217,$E217)</f>
        <v>Japan</v>
      </c>
      <c r="N217">
        <f>IF($H217&gt;$J217,$H217,$J217)</f>
        <v>8.9499999999999993</v>
      </c>
      <c r="O217" t="str">
        <f>IF(F217="","",IF(F217&gt;G217,"home",IF(G217&gt;F217,"away","draw")))</f>
        <v>home</v>
      </c>
      <c r="P217" t="str">
        <f>IF(O217="","",IF(O217="home",IF(H217&lt;J217,"favourite","outsider"),IF(O217="away",IF(J217&lt;H217,"favourite","outsider"),"draw")))</f>
        <v>favourite</v>
      </c>
      <c r="Q217" t="str">
        <f>IF(O217="","",IF(O217="home",D217,IF(O217="away",E217,"Draw")))</f>
        <v>Netherlands</v>
      </c>
      <c r="R217">
        <f t="shared" si="12"/>
        <v>1.44</v>
      </c>
      <c r="S217" t="str">
        <f t="shared" si="9"/>
        <v>TRUE</v>
      </c>
    </row>
    <row r="218" spans="1:19" hidden="1" x14ac:dyDescent="0.2">
      <c r="A218">
        <v>2010</v>
      </c>
      <c r="B218">
        <f>B217+1</f>
        <v>25</v>
      </c>
      <c r="C218">
        <v>2</v>
      </c>
      <c r="D218" t="s">
        <v>34</v>
      </c>
      <c r="E218" t="s">
        <v>15</v>
      </c>
      <c r="F218">
        <v>1</v>
      </c>
      <c r="G218">
        <v>1</v>
      </c>
      <c r="H218" s="12">
        <v>2.37</v>
      </c>
      <c r="I218" s="12">
        <v>3.15</v>
      </c>
      <c r="J218" s="12">
        <v>3.23</v>
      </c>
      <c r="K218" t="str">
        <f>IF($H218&lt;$J218,$D218,$E218)</f>
        <v>Ghana</v>
      </c>
      <c r="L218">
        <f>IF($H218&lt;$J218,$H218,$J218)</f>
        <v>2.37</v>
      </c>
      <c r="M218" t="str">
        <f>IF($H218&gt;$J218,$D218,$E218)</f>
        <v>Australia</v>
      </c>
      <c r="N218">
        <f>IF($H218&gt;$J218,$H218,$J218)</f>
        <v>3.23</v>
      </c>
      <c r="O218" t="str">
        <f>IF(F218="","",IF(F218&gt;G218,"home",IF(G218&gt;F218,"away","draw")))</f>
        <v>draw</v>
      </c>
      <c r="P218" t="str">
        <f>IF(O218="","",IF(O218="home",IF(H218&lt;J218,"favourite","outsider"),IF(O218="away",IF(J218&lt;H218,"favourite","outsider"),"draw")))</f>
        <v>draw</v>
      </c>
      <c r="Q218" t="str">
        <f>IF(O218="","",IF(O218="home",D218,IF(O218="away",E218,"Draw")))</f>
        <v>Draw</v>
      </c>
      <c r="R218">
        <f t="shared" si="12"/>
        <v>3.15</v>
      </c>
      <c r="S218" t="str">
        <f t="shared" si="9"/>
        <v>FALSE</v>
      </c>
    </row>
    <row r="219" spans="1:19" hidden="1" x14ac:dyDescent="0.2">
      <c r="A219">
        <v>2010</v>
      </c>
      <c r="B219">
        <f>B218+1</f>
        <v>26</v>
      </c>
      <c r="C219">
        <v>2</v>
      </c>
      <c r="D219" t="s">
        <v>11</v>
      </c>
      <c r="E219" t="s">
        <v>74</v>
      </c>
      <c r="F219">
        <v>1</v>
      </c>
      <c r="G219">
        <v>2</v>
      </c>
      <c r="H219" s="12">
        <v>2.89</v>
      </c>
      <c r="I219" s="12">
        <v>3.2</v>
      </c>
      <c r="J219" s="12">
        <v>2.57</v>
      </c>
      <c r="K219" t="str">
        <f>IF($H219&lt;$J219,$D219,$E219)</f>
        <v>Denmark</v>
      </c>
      <c r="L219">
        <f>IF($H219&lt;$J219,$H219,$J219)</f>
        <v>2.57</v>
      </c>
      <c r="M219" t="str">
        <f>IF($H219&gt;$J219,$D219,$E219)</f>
        <v>Cameroon</v>
      </c>
      <c r="N219">
        <f>IF($H219&gt;$J219,$H219,$J219)</f>
        <v>2.89</v>
      </c>
      <c r="O219" t="str">
        <f>IF(F219="","",IF(F219&gt;G219,"home",IF(G219&gt;F219,"away","draw")))</f>
        <v>away</v>
      </c>
      <c r="P219" t="str">
        <f>IF(O219="","",IF(O219="home",IF(H219&lt;J219,"favourite","outsider"),IF(O219="away",IF(J219&lt;H219,"favourite","outsider"),"draw")))</f>
        <v>favourite</v>
      </c>
      <c r="Q219" t="str">
        <f>IF(O219="","",IF(O219="home",D219,IF(O219="away",E219,"Draw")))</f>
        <v>Denmark</v>
      </c>
      <c r="R219">
        <f t="shared" si="12"/>
        <v>2.57</v>
      </c>
      <c r="S219" t="str">
        <f t="shared" si="9"/>
        <v>TRUE</v>
      </c>
    </row>
    <row r="220" spans="1:19" hidden="1" x14ac:dyDescent="0.2">
      <c r="A220">
        <v>2010</v>
      </c>
      <c r="B220">
        <f>B219+1</f>
        <v>27</v>
      </c>
      <c r="C220">
        <v>2</v>
      </c>
      <c r="D220" t="s">
        <v>76</v>
      </c>
      <c r="E220" t="s">
        <v>75</v>
      </c>
      <c r="F220">
        <v>0</v>
      </c>
      <c r="G220">
        <v>2</v>
      </c>
      <c r="H220" s="12">
        <v>3.87</v>
      </c>
      <c r="I220" s="12">
        <v>3.24</v>
      </c>
      <c r="J220" s="12">
        <v>2.0699999999999998</v>
      </c>
      <c r="K220" t="str">
        <f>IF($H220&lt;$J220,$D220,$E220)</f>
        <v>Paraguay</v>
      </c>
      <c r="L220">
        <f>IF($H220&lt;$J220,$H220,$J220)</f>
        <v>2.0699999999999998</v>
      </c>
      <c r="M220" t="str">
        <f>IF($H220&gt;$J220,$D220,$E220)</f>
        <v>Slovakia</v>
      </c>
      <c r="N220">
        <f>IF($H220&gt;$J220,$H220,$J220)</f>
        <v>3.87</v>
      </c>
      <c r="O220" t="str">
        <f>IF(F220="","",IF(F220&gt;G220,"home",IF(G220&gt;F220,"away","draw")))</f>
        <v>away</v>
      </c>
      <c r="P220" t="str">
        <f>IF(O220="","",IF(O220="home",IF(H220&lt;J220,"favourite","outsider"),IF(O220="away",IF(J220&lt;H220,"favourite","outsider"),"draw")))</f>
        <v>favourite</v>
      </c>
      <c r="Q220" t="str">
        <f>IF(O220="","",IF(O220="home",D220,IF(O220="away",E220,"Draw")))</f>
        <v>Paraguay</v>
      </c>
      <c r="R220">
        <f t="shared" si="12"/>
        <v>2.0699999999999998</v>
      </c>
      <c r="S220" t="str">
        <f t="shared" si="9"/>
        <v>TRUE</v>
      </c>
    </row>
    <row r="221" spans="1:19" hidden="1" x14ac:dyDescent="0.2">
      <c r="A221">
        <v>2010</v>
      </c>
      <c r="B221">
        <f>B220+1</f>
        <v>28</v>
      </c>
      <c r="C221">
        <v>2</v>
      </c>
      <c r="D221" t="s">
        <v>21</v>
      </c>
      <c r="E221" t="s">
        <v>77</v>
      </c>
      <c r="F221">
        <v>1</v>
      </c>
      <c r="G221">
        <v>1</v>
      </c>
      <c r="H221" s="12">
        <v>1.22</v>
      </c>
      <c r="I221" s="12">
        <v>5.89</v>
      </c>
      <c r="J221" s="12">
        <v>16.73</v>
      </c>
      <c r="K221" t="str">
        <f>IF($H221&lt;$J221,$D221,$E221)</f>
        <v>Italy</v>
      </c>
      <c r="L221">
        <f>IF($H221&lt;$J221,$H221,$J221)</f>
        <v>1.22</v>
      </c>
      <c r="M221" t="str">
        <f>IF($H221&gt;$J221,$D221,$E221)</f>
        <v>New Zealand</v>
      </c>
      <c r="N221">
        <f>IF($H221&gt;$J221,$H221,$J221)</f>
        <v>16.73</v>
      </c>
      <c r="O221" t="str">
        <f>IF(F221="","",IF(F221&gt;G221,"home",IF(G221&gt;F221,"away","draw")))</f>
        <v>draw</v>
      </c>
      <c r="P221" t="str">
        <f>IF(O221="","",IF(O221="home",IF(H221&lt;J221,"favourite","outsider"),IF(O221="away",IF(J221&lt;H221,"favourite","outsider"),"draw")))</f>
        <v>draw</v>
      </c>
      <c r="Q221" t="str">
        <f>IF(O221="","",IF(O221="home",D221,IF(O221="away",E221,"Draw")))</f>
        <v>Draw</v>
      </c>
      <c r="R221">
        <f t="shared" si="12"/>
        <v>5.89</v>
      </c>
      <c r="S221" t="str">
        <f t="shared" si="9"/>
        <v>FALSE</v>
      </c>
    </row>
    <row r="222" spans="1:19" hidden="1" x14ac:dyDescent="0.2">
      <c r="A222">
        <v>2010</v>
      </c>
      <c r="B222">
        <f>B221+1</f>
        <v>29</v>
      </c>
      <c r="C222">
        <v>2</v>
      </c>
      <c r="D222" t="s">
        <v>8</v>
      </c>
      <c r="E222" t="s">
        <v>80</v>
      </c>
      <c r="F222">
        <v>3</v>
      </c>
      <c r="G222">
        <v>1</v>
      </c>
      <c r="H222" s="12">
        <v>1.73</v>
      </c>
      <c r="I222" s="12">
        <v>3.48</v>
      </c>
      <c r="J222" s="12">
        <v>5.42</v>
      </c>
      <c r="K222" t="str">
        <f>IF($H222&lt;$J222,$D222,$E222)</f>
        <v>Brazil</v>
      </c>
      <c r="L222">
        <f>IF($H222&lt;$J222,$H222,$J222)</f>
        <v>1.73</v>
      </c>
      <c r="M222" t="str">
        <f>IF($H222&gt;$J222,$D222,$E222)</f>
        <v>Ivory  Coast</v>
      </c>
      <c r="N222">
        <f>IF($H222&gt;$J222,$H222,$J222)</f>
        <v>5.42</v>
      </c>
      <c r="O222" t="str">
        <f>IF(F222="","",IF(F222&gt;G222,"home",IF(G222&gt;F222,"away","draw")))</f>
        <v>home</v>
      </c>
      <c r="P222" t="str">
        <f>IF(O222="","",IF(O222="home",IF(H222&lt;J222,"favourite","outsider"),IF(O222="away",IF(J222&lt;H222,"favourite","outsider"),"draw")))</f>
        <v>favourite</v>
      </c>
      <c r="Q222" t="str">
        <f>IF(O222="","",IF(O222="home",D222,IF(O222="away",E222,"Draw")))</f>
        <v>Brazil</v>
      </c>
      <c r="R222">
        <f t="shared" si="12"/>
        <v>1.73</v>
      </c>
      <c r="S222" t="str">
        <f t="shared" si="9"/>
        <v>TRUE</v>
      </c>
    </row>
    <row r="223" spans="1:19" hidden="1" x14ac:dyDescent="0.2">
      <c r="A223">
        <v>2010</v>
      </c>
      <c r="B223">
        <f>B222+1</f>
        <v>30</v>
      </c>
      <c r="C223">
        <v>2</v>
      </c>
      <c r="D223" t="s">
        <v>31</v>
      </c>
      <c r="E223" t="s">
        <v>78</v>
      </c>
      <c r="F223">
        <v>7</v>
      </c>
      <c r="G223">
        <v>0</v>
      </c>
      <c r="H223" s="12">
        <v>1.37</v>
      </c>
      <c r="I223" s="12">
        <v>4.4800000000000004</v>
      </c>
      <c r="J223" s="12">
        <v>10.32</v>
      </c>
      <c r="K223" t="str">
        <f>IF($H223&lt;$J223,$D223,$E223)</f>
        <v>Portugal</v>
      </c>
      <c r="L223">
        <f>IF($H223&lt;$J223,$H223,$J223)</f>
        <v>1.37</v>
      </c>
      <c r="M223" t="str">
        <f>IF($H223&gt;$J223,$D223,$E223)</f>
        <v>North Korea</v>
      </c>
      <c r="N223">
        <f>IF($H223&gt;$J223,$H223,$J223)</f>
        <v>10.32</v>
      </c>
      <c r="O223" t="str">
        <f>IF(F223="","",IF(F223&gt;G223,"home",IF(G223&gt;F223,"away","draw")))</f>
        <v>home</v>
      </c>
      <c r="P223" t="str">
        <f>IF(O223="","",IF(O223="home",IF(H223&lt;J223,"favourite","outsider"),IF(O223="away",IF(J223&lt;H223,"favourite","outsider"),"draw")))</f>
        <v>favourite</v>
      </c>
      <c r="Q223" t="str">
        <f>IF(O223="","",IF(O223="home",D223,IF(O223="away",E223,"Draw")))</f>
        <v>Portugal</v>
      </c>
      <c r="R223">
        <f t="shared" si="12"/>
        <v>1.37</v>
      </c>
      <c r="S223" t="str">
        <f t="shared" si="9"/>
        <v>TRUE</v>
      </c>
    </row>
    <row r="224" spans="1:19" hidden="1" x14ac:dyDescent="0.2">
      <c r="A224">
        <v>2010</v>
      </c>
      <c r="B224">
        <f>B223+1</f>
        <v>31</v>
      </c>
      <c r="C224">
        <v>2</v>
      </c>
      <c r="D224" t="s">
        <v>14</v>
      </c>
      <c r="E224" t="s">
        <v>24</v>
      </c>
      <c r="F224">
        <v>1</v>
      </c>
      <c r="G224">
        <v>0</v>
      </c>
      <c r="H224" s="12">
        <v>2.17</v>
      </c>
      <c r="I224" s="12">
        <v>3.18</v>
      </c>
      <c r="J224" s="12">
        <v>3.67</v>
      </c>
      <c r="K224" t="str">
        <f>IF($H224&lt;$J224,$D224,$E224)</f>
        <v>Chile</v>
      </c>
      <c r="L224">
        <f>IF($H224&lt;$J224,$H224,$J224)</f>
        <v>2.17</v>
      </c>
      <c r="M224" t="str">
        <f>IF($H224&gt;$J224,$D224,$E224)</f>
        <v>Switzerland</v>
      </c>
      <c r="N224">
        <f>IF($H224&gt;$J224,$H224,$J224)</f>
        <v>3.67</v>
      </c>
      <c r="O224" t="str">
        <f>IF(F224="","",IF(F224&gt;G224,"home",IF(G224&gt;F224,"away","draw")))</f>
        <v>home</v>
      </c>
      <c r="P224" t="str">
        <f>IF(O224="","",IF(O224="home",IF(H224&lt;J224,"favourite","outsider"),IF(O224="away",IF(J224&lt;H224,"favourite","outsider"),"draw")))</f>
        <v>favourite</v>
      </c>
      <c r="Q224" t="str">
        <f>IF(O224="","",IF(O224="home",D224,IF(O224="away",E224,"Draw")))</f>
        <v>Chile</v>
      </c>
      <c r="R224">
        <f t="shared" si="12"/>
        <v>2.17</v>
      </c>
      <c r="S224" t="str">
        <f t="shared" si="9"/>
        <v>TRUE</v>
      </c>
    </row>
    <row r="225" spans="1:19" hidden="1" x14ac:dyDescent="0.2">
      <c r="A225">
        <v>2010</v>
      </c>
      <c r="B225">
        <f>B224+1</f>
        <v>32</v>
      </c>
      <c r="C225">
        <v>2</v>
      </c>
      <c r="D225" t="s">
        <v>12</v>
      </c>
      <c r="E225" t="s">
        <v>27</v>
      </c>
      <c r="F225">
        <v>2</v>
      </c>
      <c r="G225">
        <v>0</v>
      </c>
      <c r="H225" s="12">
        <v>1.1200000000000001</v>
      </c>
      <c r="I225" s="12">
        <v>8.7799999999999994</v>
      </c>
      <c r="J225" s="12">
        <v>24.25</v>
      </c>
      <c r="K225" t="str">
        <f>IF($H225&lt;$J225,$D225,$E225)</f>
        <v>Spain</v>
      </c>
      <c r="L225">
        <f>IF($H225&lt;$J225,$H225,$J225)</f>
        <v>1.1200000000000001</v>
      </c>
      <c r="M225" t="str">
        <f>IF($H225&gt;$J225,$D225,$E225)</f>
        <v>Honduras</v>
      </c>
      <c r="N225">
        <f>IF($H225&gt;$J225,$H225,$J225)</f>
        <v>24.25</v>
      </c>
      <c r="O225" t="str">
        <f>IF(F225="","",IF(F225&gt;G225,"home",IF(G225&gt;F225,"away","draw")))</f>
        <v>home</v>
      </c>
      <c r="P225" t="str">
        <f>IF(O225="","",IF(O225="home",IF(H225&lt;J225,"favourite","outsider"),IF(O225="away",IF(J225&lt;H225,"favourite","outsider"),"draw")))</f>
        <v>favourite</v>
      </c>
      <c r="Q225" t="str">
        <f>IF(O225="","",IF(O225="home",D225,IF(O225="away",E225,"Draw")))</f>
        <v>Spain</v>
      </c>
      <c r="R225">
        <f t="shared" si="12"/>
        <v>1.1200000000000001</v>
      </c>
      <c r="S225" t="str">
        <f t="shared" si="9"/>
        <v>TRUE</v>
      </c>
    </row>
    <row r="226" spans="1:19" hidden="1" x14ac:dyDescent="0.2">
      <c r="A226">
        <v>2010</v>
      </c>
      <c r="B226">
        <f>B225+1</f>
        <v>33</v>
      </c>
      <c r="C226">
        <v>3</v>
      </c>
      <c r="D226" t="s">
        <v>10</v>
      </c>
      <c r="E226" t="s">
        <v>18</v>
      </c>
      <c r="F226">
        <v>0</v>
      </c>
      <c r="G226">
        <v>1</v>
      </c>
      <c r="H226" s="12">
        <v>3.74</v>
      </c>
      <c r="I226" s="12">
        <v>1.96</v>
      </c>
      <c r="J226" s="12">
        <v>3.65</v>
      </c>
      <c r="K226" t="str">
        <f>IF($H226&lt;$J226,$D226,$E226)</f>
        <v>Uruguay</v>
      </c>
      <c r="L226">
        <f>IF($H226&lt;$J226,$H226,$J226)</f>
        <v>3.65</v>
      </c>
      <c r="M226" t="str">
        <f>IF($H226&gt;$J226,$D226,$E226)</f>
        <v>Mexico</v>
      </c>
      <c r="N226">
        <f>IF($H226&gt;$J226,$H226,$J226)</f>
        <v>3.74</v>
      </c>
      <c r="O226" t="str">
        <f>IF(F226="","",IF(F226&gt;G226,"home",IF(G226&gt;F226,"away","draw")))</f>
        <v>away</v>
      </c>
      <c r="P226" t="str">
        <f>IF(O226="","",IF(O226="home",IF(H226&lt;J226,"favourite","outsider"),IF(O226="away",IF(J226&lt;H226,"favourite","outsider"),"draw")))</f>
        <v>favourite</v>
      </c>
      <c r="Q226" t="str">
        <f>IF(O226="","",IF(O226="home",D226,IF(O226="away",E226,"Draw")))</f>
        <v>Uruguay</v>
      </c>
      <c r="R226">
        <f t="shared" si="12"/>
        <v>3.65</v>
      </c>
      <c r="S226" t="str">
        <f t="shared" si="9"/>
        <v>TRUE</v>
      </c>
    </row>
    <row r="227" spans="1:19" hidden="1" x14ac:dyDescent="0.2">
      <c r="A227">
        <v>2010</v>
      </c>
      <c r="B227">
        <f>B226+1</f>
        <v>34</v>
      </c>
      <c r="C227">
        <v>3</v>
      </c>
      <c r="D227" t="s">
        <v>26</v>
      </c>
      <c r="E227" t="s">
        <v>71</v>
      </c>
      <c r="F227">
        <v>1</v>
      </c>
      <c r="G227">
        <v>2</v>
      </c>
      <c r="H227" s="12">
        <v>2.09</v>
      </c>
      <c r="I227" s="12">
        <v>3.48</v>
      </c>
      <c r="J227" s="12">
        <v>3.54</v>
      </c>
      <c r="K227" t="str">
        <f>IF($H227&lt;$J227,$D227,$E227)</f>
        <v>France</v>
      </c>
      <c r="L227">
        <f>IF($H227&lt;$J227,$H227,$J227)</f>
        <v>2.09</v>
      </c>
      <c r="M227" t="str">
        <f>IF($H227&gt;$J227,$D227,$E227)</f>
        <v>South Africa</v>
      </c>
      <c r="N227">
        <f>IF($H227&gt;$J227,$H227,$J227)</f>
        <v>3.54</v>
      </c>
      <c r="O227" t="str">
        <f>IF(F227="","",IF(F227&gt;G227,"home",IF(G227&gt;F227,"away","draw")))</f>
        <v>away</v>
      </c>
      <c r="P227" t="str">
        <f>IF(O227="","",IF(O227="home",IF(H227&lt;J227,"favourite","outsider"),IF(O227="away",IF(J227&lt;H227,"favourite","outsider"),"draw")))</f>
        <v>outsider</v>
      </c>
      <c r="Q227" t="str">
        <f>IF(O227="","",IF(O227="home",D227,IF(O227="away",E227,"Draw")))</f>
        <v>South Africa</v>
      </c>
      <c r="R227">
        <f t="shared" si="12"/>
        <v>3.54</v>
      </c>
      <c r="S227" t="str">
        <f t="shared" si="9"/>
        <v>FALSE</v>
      </c>
    </row>
    <row r="228" spans="1:19" hidden="1" x14ac:dyDescent="0.2">
      <c r="A228">
        <v>2010</v>
      </c>
      <c r="B228">
        <f>B227+1</f>
        <v>35</v>
      </c>
      <c r="C228">
        <v>3</v>
      </c>
      <c r="D228" t="s">
        <v>33</v>
      </c>
      <c r="E228" t="s">
        <v>39</v>
      </c>
      <c r="F228">
        <v>2</v>
      </c>
      <c r="G228">
        <v>2</v>
      </c>
      <c r="H228" s="12">
        <v>2.93</v>
      </c>
      <c r="I228" s="12">
        <v>3.3</v>
      </c>
      <c r="J228" s="12">
        <v>2.4700000000000002</v>
      </c>
      <c r="K228" t="str">
        <f>IF($H228&lt;$J228,$D228,$E228)</f>
        <v>South Korea</v>
      </c>
      <c r="L228">
        <f>IF($H228&lt;$J228,$H228,$J228)</f>
        <v>2.4700000000000002</v>
      </c>
      <c r="M228" t="str">
        <f>IF($H228&gt;$J228,$D228,$E228)</f>
        <v>Nigeria</v>
      </c>
      <c r="N228">
        <f>IF($H228&gt;$J228,$H228,$J228)</f>
        <v>2.93</v>
      </c>
      <c r="O228" t="str">
        <f>IF(F228="","",IF(F228&gt;G228,"home",IF(G228&gt;F228,"away","draw")))</f>
        <v>draw</v>
      </c>
      <c r="P228" t="str">
        <f>IF(O228="","",IF(O228="home",IF(H228&lt;J228,"favourite","outsider"),IF(O228="away",IF(J228&lt;H228,"favourite","outsider"),"draw")))</f>
        <v>draw</v>
      </c>
      <c r="Q228" t="str">
        <f>IF(O228="","",IF(O228="home",D228,IF(O228="away",E228,"Draw")))</f>
        <v>Draw</v>
      </c>
      <c r="R228">
        <f t="shared" si="12"/>
        <v>3.3</v>
      </c>
      <c r="S228" t="str">
        <f t="shared" si="9"/>
        <v>FALSE</v>
      </c>
    </row>
    <row r="229" spans="1:19" hidden="1" x14ac:dyDescent="0.2">
      <c r="A229">
        <v>2010</v>
      </c>
      <c r="B229">
        <f>B228+1</f>
        <v>36</v>
      </c>
      <c r="C229">
        <v>3</v>
      </c>
      <c r="D229" t="s">
        <v>17</v>
      </c>
      <c r="E229" t="s">
        <v>28</v>
      </c>
      <c r="F229">
        <v>0</v>
      </c>
      <c r="G229">
        <v>2</v>
      </c>
      <c r="H229" s="12">
        <v>7.35</v>
      </c>
      <c r="I229" s="12">
        <v>4.24</v>
      </c>
      <c r="J229" s="12">
        <v>1.48</v>
      </c>
      <c r="K229" t="str">
        <f>IF($H229&lt;$J229,$D229,$E229)</f>
        <v>Argentina</v>
      </c>
      <c r="L229">
        <f>IF($H229&lt;$J229,$H229,$J229)</f>
        <v>1.48</v>
      </c>
      <c r="M229" t="str">
        <f>IF($H229&gt;$J229,$D229,$E229)</f>
        <v>Greece</v>
      </c>
      <c r="N229">
        <f>IF($H229&gt;$J229,$H229,$J229)</f>
        <v>7.35</v>
      </c>
      <c r="O229" t="str">
        <f>IF(F229="","",IF(F229&gt;G229,"home",IF(G229&gt;F229,"away","draw")))</f>
        <v>away</v>
      </c>
      <c r="P229" t="str">
        <f>IF(O229="","",IF(O229="home",IF(H229&lt;J229,"favourite","outsider"),IF(O229="away",IF(J229&lt;H229,"favourite","outsider"),"draw")))</f>
        <v>favourite</v>
      </c>
      <c r="Q229" t="str">
        <f>IF(O229="","",IF(O229="home",D229,IF(O229="away",E229,"Draw")))</f>
        <v>Argentina</v>
      </c>
      <c r="R229">
        <f t="shared" si="12"/>
        <v>1.48</v>
      </c>
      <c r="S229" t="str">
        <f t="shared" si="9"/>
        <v>TRUE</v>
      </c>
    </row>
    <row r="230" spans="1:19" hidden="1" x14ac:dyDescent="0.2">
      <c r="A230">
        <v>2010</v>
      </c>
      <c r="B230">
        <f>B229+1</f>
        <v>37</v>
      </c>
      <c r="C230">
        <v>3</v>
      </c>
      <c r="D230" t="s">
        <v>35</v>
      </c>
      <c r="E230" t="s">
        <v>37</v>
      </c>
      <c r="F230">
        <v>1</v>
      </c>
      <c r="G230">
        <v>0</v>
      </c>
      <c r="H230" s="12">
        <v>1.87</v>
      </c>
      <c r="I230" s="12">
        <v>3.6</v>
      </c>
      <c r="J230" s="12">
        <v>4.22</v>
      </c>
      <c r="K230" t="str">
        <f>IF($H230&lt;$J230,$D230,$E230)</f>
        <v>USA</v>
      </c>
      <c r="L230">
        <f>IF($H230&lt;$J230,$H230,$J230)</f>
        <v>1.87</v>
      </c>
      <c r="M230" t="str">
        <f>IF($H230&gt;$J230,$D230,$E230)</f>
        <v>Algeria</v>
      </c>
      <c r="N230">
        <f>IF($H230&gt;$J230,$H230,$J230)</f>
        <v>4.22</v>
      </c>
      <c r="O230" t="str">
        <f>IF(F230="","",IF(F230&gt;G230,"home",IF(G230&gt;F230,"away","draw")))</f>
        <v>home</v>
      </c>
      <c r="P230" t="str">
        <f>IF(O230="","",IF(O230="home",IF(H230&lt;J230,"favourite","outsider"),IF(O230="away",IF(J230&lt;H230,"favourite","outsider"),"draw")))</f>
        <v>favourite</v>
      </c>
      <c r="Q230" t="str">
        <f>IF(O230="","",IF(O230="home",D230,IF(O230="away",E230,"Draw")))</f>
        <v>USA</v>
      </c>
      <c r="R230">
        <f t="shared" si="12"/>
        <v>1.87</v>
      </c>
      <c r="S230" t="str">
        <f t="shared" si="9"/>
        <v>TRUE</v>
      </c>
    </row>
    <row r="231" spans="1:19" hidden="1" x14ac:dyDescent="0.2">
      <c r="A231">
        <v>2010</v>
      </c>
      <c r="B231">
        <f>B230+1</f>
        <v>38</v>
      </c>
      <c r="C231">
        <v>3</v>
      </c>
      <c r="D231" t="s">
        <v>72</v>
      </c>
      <c r="E231" t="s">
        <v>20</v>
      </c>
      <c r="F231">
        <v>0</v>
      </c>
      <c r="G231">
        <v>1</v>
      </c>
      <c r="H231" s="12">
        <v>8.07</v>
      </c>
      <c r="I231" s="12">
        <v>4.3099999999999996</v>
      </c>
      <c r="J231" s="12">
        <v>1.45</v>
      </c>
      <c r="K231" t="str">
        <f>IF($H231&lt;$J231,$D231,$E231)</f>
        <v>England</v>
      </c>
      <c r="L231">
        <f>IF($H231&lt;$J231,$H231,$J231)</f>
        <v>1.45</v>
      </c>
      <c r="M231" t="str">
        <f>IF($H231&gt;$J231,$D231,$E231)</f>
        <v>Slovenia</v>
      </c>
      <c r="N231">
        <f>IF($H231&gt;$J231,$H231,$J231)</f>
        <v>8.07</v>
      </c>
      <c r="O231" t="str">
        <f>IF(F231="","",IF(F231&gt;G231,"home",IF(G231&gt;F231,"away","draw")))</f>
        <v>away</v>
      </c>
      <c r="P231" t="str">
        <f>IF(O231="","",IF(O231="home",IF(H231&lt;J231,"favourite","outsider"),IF(O231="away",IF(J231&lt;H231,"favourite","outsider"),"draw")))</f>
        <v>favourite</v>
      </c>
      <c r="Q231" t="str">
        <f>IF(O231="","",IF(O231="home",D231,IF(O231="away",E231,"Draw")))</f>
        <v>England</v>
      </c>
      <c r="R231">
        <f t="shared" si="12"/>
        <v>1.45</v>
      </c>
      <c r="S231" t="str">
        <f t="shared" si="9"/>
        <v>TRUE</v>
      </c>
    </row>
    <row r="232" spans="1:19" hidden="1" x14ac:dyDescent="0.2">
      <c r="A232">
        <v>2010</v>
      </c>
      <c r="B232">
        <f>B231+1</f>
        <v>39</v>
      </c>
      <c r="C232">
        <v>3</v>
      </c>
      <c r="D232" t="s">
        <v>34</v>
      </c>
      <c r="E232" t="s">
        <v>30</v>
      </c>
      <c r="F232">
        <v>0</v>
      </c>
      <c r="G232">
        <v>1</v>
      </c>
      <c r="H232" s="12">
        <v>7.8</v>
      </c>
      <c r="I232" s="12">
        <v>4.34</v>
      </c>
      <c r="J232" s="12">
        <v>1.45</v>
      </c>
      <c r="K232" t="str">
        <f>IF($H232&lt;$J232,$D232,$E232)</f>
        <v>Germany</v>
      </c>
      <c r="L232">
        <f>IF($H232&lt;$J232,$H232,$J232)</f>
        <v>1.45</v>
      </c>
      <c r="M232" t="str">
        <f>IF($H232&gt;$J232,$D232,$E232)</f>
        <v>Ghana</v>
      </c>
      <c r="N232">
        <f>IF($H232&gt;$J232,$H232,$J232)</f>
        <v>7.8</v>
      </c>
      <c r="O232" t="str">
        <f>IF(F232="","",IF(F232&gt;G232,"home",IF(G232&gt;F232,"away","draw")))</f>
        <v>away</v>
      </c>
      <c r="P232" t="str">
        <f>IF(O232="","",IF(O232="home",IF(H232&lt;J232,"favourite","outsider"),IF(O232="away",IF(J232&lt;H232,"favourite","outsider"),"draw")))</f>
        <v>favourite</v>
      </c>
      <c r="Q232" t="str">
        <f>IF(O232="","",IF(O232="home",D232,IF(O232="away",E232,"Draw")))</f>
        <v>Germany</v>
      </c>
      <c r="R232">
        <f t="shared" si="12"/>
        <v>1.45</v>
      </c>
      <c r="S232" t="str">
        <f t="shared" si="9"/>
        <v>TRUE</v>
      </c>
    </row>
    <row r="233" spans="1:19" hidden="1" x14ac:dyDescent="0.2">
      <c r="A233">
        <v>2010</v>
      </c>
      <c r="B233">
        <f>B232+1</f>
        <v>40</v>
      </c>
      <c r="C233">
        <v>3</v>
      </c>
      <c r="D233" t="s">
        <v>15</v>
      </c>
      <c r="E233" t="s">
        <v>73</v>
      </c>
      <c r="F233">
        <v>2</v>
      </c>
      <c r="G233">
        <v>1</v>
      </c>
      <c r="H233" s="12">
        <v>4.46</v>
      </c>
      <c r="I233" s="12">
        <v>3.59</v>
      </c>
      <c r="J233" s="12">
        <v>1.83</v>
      </c>
      <c r="K233" t="str">
        <f>IF($H233&lt;$J233,$D233,$E233)</f>
        <v>Serbia</v>
      </c>
      <c r="L233">
        <f>IF($H233&lt;$J233,$H233,$J233)</f>
        <v>1.83</v>
      </c>
      <c r="M233" t="str">
        <f>IF($H233&gt;$J233,$D233,$E233)</f>
        <v>Australia</v>
      </c>
      <c r="N233">
        <f>IF($H233&gt;$J233,$H233,$J233)</f>
        <v>4.46</v>
      </c>
      <c r="O233" t="str">
        <f>IF(F233="","",IF(F233&gt;G233,"home",IF(G233&gt;F233,"away","draw")))</f>
        <v>home</v>
      </c>
      <c r="P233" t="str">
        <f>IF(O233="","",IF(O233="home",IF(H233&lt;J233,"favourite","outsider"),IF(O233="away",IF(J233&lt;H233,"favourite","outsider"),"draw")))</f>
        <v>outsider</v>
      </c>
      <c r="Q233" t="str">
        <f>IF(O233="","",IF(O233="home",D233,IF(O233="away",E233,"Draw")))</f>
        <v>Australia</v>
      </c>
      <c r="R233">
        <f t="shared" si="12"/>
        <v>4.46</v>
      </c>
      <c r="S233" t="str">
        <f t="shared" si="9"/>
        <v>FALSE</v>
      </c>
    </row>
    <row r="234" spans="1:19" hidden="1" x14ac:dyDescent="0.2">
      <c r="A234">
        <v>2010</v>
      </c>
      <c r="B234">
        <f>B233+1</f>
        <v>41</v>
      </c>
      <c r="C234">
        <v>3</v>
      </c>
      <c r="D234" t="s">
        <v>76</v>
      </c>
      <c r="E234" t="s">
        <v>21</v>
      </c>
      <c r="F234">
        <v>3</v>
      </c>
      <c r="G234">
        <v>2</v>
      </c>
      <c r="H234" s="12">
        <v>6.97</v>
      </c>
      <c r="I234" s="12">
        <v>3.84</v>
      </c>
      <c r="J234" s="12">
        <v>1.55</v>
      </c>
      <c r="K234" t="str">
        <f>IF($H234&lt;$J234,$D234,$E234)</f>
        <v>Italy</v>
      </c>
      <c r="L234">
        <f>IF($H234&lt;$J234,$H234,$J234)</f>
        <v>1.55</v>
      </c>
      <c r="M234" t="str">
        <f>IF($H234&gt;$J234,$D234,$E234)</f>
        <v>Slovakia</v>
      </c>
      <c r="N234">
        <f>IF($H234&gt;$J234,$H234,$J234)</f>
        <v>6.97</v>
      </c>
      <c r="O234" t="str">
        <f>IF(F234="","",IF(F234&gt;G234,"home",IF(G234&gt;F234,"away","draw")))</f>
        <v>home</v>
      </c>
      <c r="P234" t="str">
        <f>IF(O234="","",IF(O234="home",IF(H234&lt;J234,"favourite","outsider"),IF(O234="away",IF(J234&lt;H234,"favourite","outsider"),"draw")))</f>
        <v>outsider</v>
      </c>
      <c r="Q234" t="str">
        <f>IF(O234="","",IF(O234="home",D234,IF(O234="away",E234,"Draw")))</f>
        <v>Slovakia</v>
      </c>
      <c r="R234">
        <f t="shared" si="12"/>
        <v>6.97</v>
      </c>
      <c r="S234" t="str">
        <f t="shared" si="9"/>
        <v>FALSE</v>
      </c>
    </row>
    <row r="235" spans="1:19" hidden="1" x14ac:dyDescent="0.2">
      <c r="A235">
        <v>2010</v>
      </c>
      <c r="B235">
        <f>B234+1</f>
        <v>42</v>
      </c>
      <c r="C235">
        <v>3</v>
      </c>
      <c r="D235" t="s">
        <v>75</v>
      </c>
      <c r="E235" t="s">
        <v>77</v>
      </c>
      <c r="F235">
        <v>0</v>
      </c>
      <c r="G235">
        <v>0</v>
      </c>
      <c r="H235" s="12">
        <v>1.39</v>
      </c>
      <c r="I235" s="12">
        <v>4.4800000000000004</v>
      </c>
      <c r="J235" s="12">
        <v>9.5299999999999994</v>
      </c>
      <c r="K235" t="str">
        <f>IF($H235&lt;$J235,$D235,$E235)</f>
        <v>Paraguay</v>
      </c>
      <c r="L235">
        <f>IF($H235&lt;$J235,$H235,$J235)</f>
        <v>1.39</v>
      </c>
      <c r="M235" t="str">
        <f>IF($H235&gt;$J235,$D235,$E235)</f>
        <v>New Zealand</v>
      </c>
      <c r="N235">
        <f>IF($H235&gt;$J235,$H235,$J235)</f>
        <v>9.5299999999999994</v>
      </c>
      <c r="O235" t="str">
        <f>IF(F235="","",IF(F235&gt;G235,"home",IF(G235&gt;F235,"away","draw")))</f>
        <v>draw</v>
      </c>
      <c r="P235" t="str">
        <f>IF(O235="","",IF(O235="home",IF(H235&lt;J235,"favourite","outsider"),IF(O235="away",IF(J235&lt;H235,"favourite","outsider"),"draw")))</f>
        <v>draw</v>
      </c>
      <c r="Q235" t="str">
        <f>IF(O235="","",IF(O235="home",D235,IF(O235="away",E235,"Draw")))</f>
        <v>Draw</v>
      </c>
      <c r="R235">
        <f t="shared" si="12"/>
        <v>4.4800000000000004</v>
      </c>
      <c r="S235" t="str">
        <f t="shared" si="9"/>
        <v>FALSE</v>
      </c>
    </row>
    <row r="236" spans="1:19" hidden="1" x14ac:dyDescent="0.2">
      <c r="A236">
        <v>2010</v>
      </c>
      <c r="B236">
        <f>B235+1</f>
        <v>43</v>
      </c>
      <c r="C236">
        <v>3</v>
      </c>
      <c r="D236" t="s">
        <v>74</v>
      </c>
      <c r="E236" t="s">
        <v>23</v>
      </c>
      <c r="F236">
        <v>1</v>
      </c>
      <c r="G236">
        <v>3</v>
      </c>
      <c r="H236" s="12">
        <v>2.2599999999999998</v>
      </c>
      <c r="I236" s="12">
        <v>3.24</v>
      </c>
      <c r="J236" s="12">
        <v>3.37</v>
      </c>
      <c r="K236" t="str">
        <f>IF($H236&lt;$J236,$D236,$E236)</f>
        <v>Denmark</v>
      </c>
      <c r="L236">
        <f>IF($H236&lt;$J236,$H236,$J236)</f>
        <v>2.2599999999999998</v>
      </c>
      <c r="M236" t="str">
        <f>IF($H236&gt;$J236,$D236,$E236)</f>
        <v>Japan</v>
      </c>
      <c r="N236">
        <f>IF($H236&gt;$J236,$H236,$J236)</f>
        <v>3.37</v>
      </c>
      <c r="O236" t="str">
        <f>IF(F236="","",IF(F236&gt;G236,"home",IF(G236&gt;F236,"away","draw")))</f>
        <v>away</v>
      </c>
      <c r="P236" t="str">
        <f>IF(O236="","",IF(O236="home",IF(H236&lt;J236,"favourite","outsider"),IF(O236="away",IF(J236&lt;H236,"favourite","outsider"),"draw")))</f>
        <v>outsider</v>
      </c>
      <c r="Q236" t="str">
        <f>IF(O236="","",IF(O236="home",D236,IF(O236="away",E236,"Draw")))</f>
        <v>Japan</v>
      </c>
      <c r="R236">
        <f t="shared" si="12"/>
        <v>3.37</v>
      </c>
      <c r="S236" t="str">
        <f t="shared" si="9"/>
        <v>FALSE</v>
      </c>
    </row>
    <row r="237" spans="1:19" hidden="1" x14ac:dyDescent="0.2">
      <c r="A237">
        <v>2010</v>
      </c>
      <c r="B237">
        <f>B236+1</f>
        <v>44</v>
      </c>
      <c r="C237">
        <v>3</v>
      </c>
      <c r="D237" t="s">
        <v>11</v>
      </c>
      <c r="E237" t="s">
        <v>13</v>
      </c>
      <c r="F237">
        <v>1</v>
      </c>
      <c r="G237">
        <v>2</v>
      </c>
      <c r="H237" s="12">
        <v>5.53</v>
      </c>
      <c r="I237" s="12">
        <v>3.81</v>
      </c>
      <c r="J237" s="12">
        <v>1.65</v>
      </c>
      <c r="K237" t="str">
        <f>IF($H237&lt;$J237,$D237,$E237)</f>
        <v>Netherlands</v>
      </c>
      <c r="L237">
        <f>IF($H237&lt;$J237,$H237,$J237)</f>
        <v>1.65</v>
      </c>
      <c r="M237" t="str">
        <f>IF($H237&gt;$J237,$D237,$E237)</f>
        <v>Cameroon</v>
      </c>
      <c r="N237">
        <f>IF($H237&gt;$J237,$H237,$J237)</f>
        <v>5.53</v>
      </c>
      <c r="O237" t="str">
        <f>IF(F237="","",IF(F237&gt;G237,"home",IF(G237&gt;F237,"away","draw")))</f>
        <v>away</v>
      </c>
      <c r="P237" t="str">
        <f>IF(O237="","",IF(O237="home",IF(H237&lt;J237,"favourite","outsider"),IF(O237="away",IF(J237&lt;H237,"favourite","outsider"),"draw")))</f>
        <v>favourite</v>
      </c>
      <c r="Q237" t="str">
        <f>IF(O237="","",IF(O237="home",D237,IF(O237="away",E237,"Draw")))</f>
        <v>Netherlands</v>
      </c>
      <c r="R237">
        <f t="shared" si="12"/>
        <v>1.65</v>
      </c>
      <c r="S237" t="str">
        <f t="shared" si="9"/>
        <v>TRUE</v>
      </c>
    </row>
    <row r="238" spans="1:19" hidden="1" x14ac:dyDescent="0.2">
      <c r="A238">
        <v>2010</v>
      </c>
      <c r="B238">
        <f>B237+1</f>
        <v>45</v>
      </c>
      <c r="C238">
        <v>3</v>
      </c>
      <c r="D238" t="s">
        <v>31</v>
      </c>
      <c r="E238" t="s">
        <v>8</v>
      </c>
      <c r="F238">
        <v>0</v>
      </c>
      <c r="G238">
        <v>0</v>
      </c>
      <c r="H238" s="12">
        <v>3.51</v>
      </c>
      <c r="I238" s="12">
        <v>2.92</v>
      </c>
      <c r="J238" s="12">
        <v>2.38</v>
      </c>
      <c r="K238" t="str">
        <f>IF($H238&lt;$J238,$D238,$E238)</f>
        <v>Brazil</v>
      </c>
      <c r="L238">
        <f>IF($H238&lt;$J238,$H238,$J238)</f>
        <v>2.38</v>
      </c>
      <c r="M238" t="str">
        <f>IF($H238&gt;$J238,$D238,$E238)</f>
        <v>Portugal</v>
      </c>
      <c r="N238">
        <f>IF($H238&gt;$J238,$H238,$J238)</f>
        <v>3.51</v>
      </c>
      <c r="O238" t="str">
        <f>IF(F238="","",IF(F238&gt;G238,"home",IF(G238&gt;F238,"away","draw")))</f>
        <v>draw</v>
      </c>
      <c r="P238" t="str">
        <f>IF(O238="","",IF(O238="home",IF(H238&lt;J238,"favourite","outsider"),IF(O238="away",IF(J238&lt;H238,"favourite","outsider"),"draw")))</f>
        <v>draw</v>
      </c>
      <c r="Q238" t="str">
        <f>IF(O238="","",IF(O238="home",D238,IF(O238="away",E238,"Draw")))</f>
        <v>Draw</v>
      </c>
      <c r="R238">
        <f t="shared" si="12"/>
        <v>2.92</v>
      </c>
      <c r="S238" t="str">
        <f t="shared" si="9"/>
        <v>FALSE</v>
      </c>
    </row>
    <row r="239" spans="1:19" hidden="1" x14ac:dyDescent="0.2">
      <c r="A239">
        <v>2010</v>
      </c>
      <c r="B239">
        <f>B238+1</f>
        <v>46</v>
      </c>
      <c r="C239">
        <v>3</v>
      </c>
      <c r="D239" t="s">
        <v>78</v>
      </c>
      <c r="E239" t="s">
        <v>80</v>
      </c>
      <c r="F239">
        <v>0</v>
      </c>
      <c r="G239">
        <v>3</v>
      </c>
      <c r="H239" s="12">
        <v>9.35</v>
      </c>
      <c r="I239" s="12">
        <v>4.99</v>
      </c>
      <c r="J239" s="12">
        <v>1.35</v>
      </c>
      <c r="K239" t="str">
        <f>IF($H239&lt;$J239,$D239,$E239)</f>
        <v>Ivory  Coast</v>
      </c>
      <c r="L239">
        <f>IF($H239&lt;$J239,$H239,$J239)</f>
        <v>1.35</v>
      </c>
      <c r="M239" t="str">
        <f>IF($H239&gt;$J239,$D239,$E239)</f>
        <v>North Korea</v>
      </c>
      <c r="N239">
        <f>IF($H239&gt;$J239,$H239,$J239)</f>
        <v>9.35</v>
      </c>
      <c r="O239" t="str">
        <f>IF(F239="","",IF(F239&gt;G239,"home",IF(G239&gt;F239,"away","draw")))</f>
        <v>away</v>
      </c>
      <c r="P239" t="str">
        <f>IF(O239="","",IF(O239="home",IF(H239&lt;J239,"favourite","outsider"),IF(O239="away",IF(J239&lt;H239,"favourite","outsider"),"draw")))</f>
        <v>favourite</v>
      </c>
      <c r="Q239" t="str">
        <f>IF(O239="","",IF(O239="home",D239,IF(O239="away",E239,"Draw")))</f>
        <v>Ivory  Coast</v>
      </c>
      <c r="R239">
        <f t="shared" si="12"/>
        <v>1.35</v>
      </c>
      <c r="S239" t="str">
        <f t="shared" si="9"/>
        <v>TRUE</v>
      </c>
    </row>
    <row r="240" spans="1:19" hidden="1" x14ac:dyDescent="0.2">
      <c r="A240">
        <v>2010</v>
      </c>
      <c r="B240">
        <f>B239+1</f>
        <v>47</v>
      </c>
      <c r="C240">
        <v>3</v>
      </c>
      <c r="D240" t="s">
        <v>24</v>
      </c>
      <c r="E240" t="s">
        <v>27</v>
      </c>
      <c r="F240">
        <v>0</v>
      </c>
      <c r="G240">
        <v>0</v>
      </c>
      <c r="H240" s="12">
        <v>1.55</v>
      </c>
      <c r="I240" s="12">
        <v>4.01</v>
      </c>
      <c r="J240" s="12">
        <v>6.62</v>
      </c>
      <c r="K240" t="str">
        <f>IF($H240&lt;$J240,$D240,$E240)</f>
        <v>Switzerland</v>
      </c>
      <c r="L240">
        <f>IF($H240&lt;$J240,$H240,$J240)</f>
        <v>1.55</v>
      </c>
      <c r="M240" t="str">
        <f>IF($H240&gt;$J240,$D240,$E240)</f>
        <v>Honduras</v>
      </c>
      <c r="N240">
        <f>IF($H240&gt;$J240,$H240,$J240)</f>
        <v>6.62</v>
      </c>
      <c r="O240" t="str">
        <f>IF(F240="","",IF(F240&gt;G240,"home",IF(G240&gt;F240,"away","draw")))</f>
        <v>draw</v>
      </c>
      <c r="P240" t="str">
        <f>IF(O240="","",IF(O240="home",IF(H240&lt;J240,"favourite","outsider"),IF(O240="away",IF(J240&lt;H240,"favourite","outsider"),"draw")))</f>
        <v>draw</v>
      </c>
      <c r="Q240" t="str">
        <f>IF(O240="","",IF(O240="home",D240,IF(O240="away",E240,"Draw")))</f>
        <v>Draw</v>
      </c>
      <c r="R240">
        <f t="shared" si="12"/>
        <v>4.01</v>
      </c>
      <c r="S240" t="str">
        <f t="shared" si="9"/>
        <v>FALSE</v>
      </c>
    </row>
    <row r="241" spans="1:19" hidden="1" x14ac:dyDescent="0.2">
      <c r="A241">
        <v>2010</v>
      </c>
      <c r="B241">
        <f>B240+1</f>
        <v>48</v>
      </c>
      <c r="C241">
        <v>3</v>
      </c>
      <c r="D241" t="s">
        <v>14</v>
      </c>
      <c r="E241" t="s">
        <v>12</v>
      </c>
      <c r="F241">
        <v>1</v>
      </c>
      <c r="G241">
        <v>2</v>
      </c>
      <c r="H241" s="12">
        <v>6.89</v>
      </c>
      <c r="I241" s="12">
        <v>4.1500000000000004</v>
      </c>
      <c r="J241" s="12">
        <v>1.51</v>
      </c>
      <c r="K241" t="str">
        <f>IF($H241&lt;$J241,$D241,$E241)</f>
        <v>Spain</v>
      </c>
      <c r="L241">
        <f>IF($H241&lt;$J241,$H241,$J241)</f>
        <v>1.51</v>
      </c>
      <c r="M241" t="str">
        <f>IF($H241&gt;$J241,$D241,$E241)</f>
        <v>Chile</v>
      </c>
      <c r="N241">
        <f>IF($H241&gt;$J241,$H241,$J241)</f>
        <v>6.89</v>
      </c>
      <c r="O241" t="str">
        <f>IF(F241="","",IF(F241&gt;G241,"home",IF(G241&gt;F241,"away","draw")))</f>
        <v>away</v>
      </c>
      <c r="P241" t="str">
        <f>IF(O241="","",IF(O241="home",IF(H241&lt;J241,"favourite","outsider"),IF(O241="away",IF(J241&lt;H241,"favourite","outsider"),"draw")))</f>
        <v>favourite</v>
      </c>
      <c r="Q241" t="str">
        <f>IF(O241="","",IF(O241="home",D241,IF(O241="away",E241,"Draw")))</f>
        <v>Spain</v>
      </c>
      <c r="R241">
        <f t="shared" si="12"/>
        <v>1.51</v>
      </c>
      <c r="S241" t="str">
        <f>IF(P241="","",IF(P241="favourite","TRUE","FALSE"))</f>
        <v>TRUE</v>
      </c>
    </row>
    <row r="242" spans="1:19" x14ac:dyDescent="0.2">
      <c r="A242">
        <v>2010</v>
      </c>
      <c r="B242">
        <v>49</v>
      </c>
      <c r="C242" t="s">
        <v>166</v>
      </c>
      <c r="D242" t="s">
        <v>170</v>
      </c>
      <c r="E242" t="s">
        <v>39</v>
      </c>
      <c r="F242">
        <v>2</v>
      </c>
      <c r="G242">
        <v>1</v>
      </c>
      <c r="H242" s="12">
        <v>1.84</v>
      </c>
      <c r="I242" s="12">
        <v>3.33</v>
      </c>
      <c r="J242" s="12">
        <v>4.9000000000000004</v>
      </c>
      <c r="K242" t="str">
        <f>IF($H242&lt;$J242,$D242,$E242)</f>
        <v xml:space="preserve">Uruguay </v>
      </c>
      <c r="L242">
        <f>IF($H242&lt;$J242,$H242,$J242)</f>
        <v>1.84</v>
      </c>
      <c r="M242" t="str">
        <f>IF($H242&gt;$J242,$D242,$E242)</f>
        <v>South Korea</v>
      </c>
      <c r="N242">
        <f>IF($H242&gt;$J242,$H242,$J242)</f>
        <v>4.9000000000000004</v>
      </c>
      <c r="O242" t="str">
        <f>IF(F242="","",IF(F242&gt;G242,"home",IF(G242&gt;F242,"away","draw")))</f>
        <v>home</v>
      </c>
      <c r="P242" t="str">
        <f>IF(O242="","",IF(O242="home",IF(H242&lt;J242,"favourite","outsider"),IF(O242="away",IF(J242&lt;H242,"favourite","outsider"),"draw")))</f>
        <v>favourite</v>
      </c>
      <c r="Q242" t="str">
        <f>IF(O242="","",IF(O242="home",D242,IF(O242="away",E242,"Draw")))</f>
        <v xml:space="preserve">Uruguay </v>
      </c>
      <c r="R242">
        <f t="shared" ref="R242:R249" si="13">IF(O242="","",IF(O242="home",H242,IF(O242="away",J242,I242)))</f>
        <v>1.84</v>
      </c>
      <c r="S242" t="str">
        <f t="shared" ref="S242:S249" si="14">IF(P242="","",IF(P242="favourite","TRUE","FALSE"))</f>
        <v>TRUE</v>
      </c>
    </row>
    <row r="243" spans="1:19" x14ac:dyDescent="0.2">
      <c r="A243">
        <v>2010</v>
      </c>
      <c r="B243">
        <v>50</v>
      </c>
      <c r="C243" t="s">
        <v>166</v>
      </c>
      <c r="D243" t="s">
        <v>171</v>
      </c>
      <c r="E243" t="s">
        <v>34</v>
      </c>
      <c r="F243">
        <v>1</v>
      </c>
      <c r="G243">
        <v>1</v>
      </c>
      <c r="H243" s="12">
        <v>2.41</v>
      </c>
      <c r="I243" s="12">
        <v>3.1</v>
      </c>
      <c r="J243" s="12">
        <v>3.22</v>
      </c>
      <c r="K243" t="str">
        <f>IF($H243&lt;$J243,$D243,$E243)</f>
        <v xml:space="preserve">USA </v>
      </c>
      <c r="L243">
        <f>IF($H243&lt;$J243,$H243,$J243)</f>
        <v>2.41</v>
      </c>
      <c r="M243" t="str">
        <f>IF($H243&gt;$J243,$D243,$E243)</f>
        <v>Ghana</v>
      </c>
      <c r="N243">
        <f>IF($H243&gt;$J243,$H243,$J243)</f>
        <v>3.22</v>
      </c>
      <c r="O243" t="str">
        <f>IF(F243="","",IF(F243&gt;G243,"home",IF(G243&gt;F243,"away","draw")))</f>
        <v>draw</v>
      </c>
      <c r="P243" t="str">
        <f>IF(O243="","",IF(O243="home",IF(H243&lt;J243,"favourite","outsider"),IF(O243="away",IF(J243&lt;H243,"favourite","outsider"),"draw")))</f>
        <v>draw</v>
      </c>
      <c r="Q243" t="str">
        <f>IF(O243="","",IF(O243="home",D243,IF(O243="away",E243,"Draw")))</f>
        <v>Draw</v>
      </c>
      <c r="R243">
        <f t="shared" si="13"/>
        <v>3.1</v>
      </c>
      <c r="S243" t="str">
        <f t="shared" si="14"/>
        <v>FALSE</v>
      </c>
    </row>
    <row r="244" spans="1:19" x14ac:dyDescent="0.2">
      <c r="A244">
        <v>2010</v>
      </c>
      <c r="B244">
        <v>51</v>
      </c>
      <c r="C244" t="s">
        <v>166</v>
      </c>
      <c r="D244" t="s">
        <v>160</v>
      </c>
      <c r="E244" t="s">
        <v>20</v>
      </c>
      <c r="F244">
        <v>4</v>
      </c>
      <c r="G244">
        <v>1</v>
      </c>
      <c r="H244" s="12">
        <v>2.96</v>
      </c>
      <c r="I244" s="12">
        <v>3.06</v>
      </c>
      <c r="J244" s="12">
        <v>2.6</v>
      </c>
      <c r="K244" t="str">
        <f>IF($H244&lt;$J244,$D244,$E244)</f>
        <v>England</v>
      </c>
      <c r="L244">
        <f>IF($H244&lt;$J244,$H244,$J244)</f>
        <v>2.6</v>
      </c>
      <c r="M244" t="str">
        <f>IF($H244&gt;$J244,$D244,$E244)</f>
        <v xml:space="preserve">Germany </v>
      </c>
      <c r="N244">
        <f>IF($H244&gt;$J244,$H244,$J244)</f>
        <v>2.96</v>
      </c>
      <c r="O244" t="str">
        <f>IF(F244="","",IF(F244&gt;G244,"home",IF(G244&gt;F244,"away","draw")))</f>
        <v>home</v>
      </c>
      <c r="P244" t="str">
        <f>IF(O244="","",IF(O244="home",IF(H244&lt;J244,"favourite","outsider"),IF(O244="away",IF(J244&lt;H244,"favourite","outsider"),"draw")))</f>
        <v>outsider</v>
      </c>
      <c r="Q244" t="str">
        <f>IF(O244="","",IF(O244="home",D244,IF(O244="away",E244,"Draw")))</f>
        <v xml:space="preserve">Germany </v>
      </c>
      <c r="R244">
        <f t="shared" si="13"/>
        <v>2.96</v>
      </c>
      <c r="S244" t="str">
        <f t="shared" si="14"/>
        <v>FALSE</v>
      </c>
    </row>
    <row r="245" spans="1:19" x14ac:dyDescent="0.2">
      <c r="A245">
        <v>2010</v>
      </c>
      <c r="B245">
        <v>52</v>
      </c>
      <c r="C245" t="s">
        <v>166</v>
      </c>
      <c r="D245" t="s">
        <v>169</v>
      </c>
      <c r="E245" t="s">
        <v>10</v>
      </c>
      <c r="F245">
        <v>3</v>
      </c>
      <c r="G245">
        <v>1</v>
      </c>
      <c r="H245" s="12">
        <v>1.61</v>
      </c>
      <c r="I245" s="12">
        <v>3.73</v>
      </c>
      <c r="J245" s="12">
        <v>6.24</v>
      </c>
      <c r="K245" t="str">
        <f>IF($H245&lt;$J245,$D245,$E245)</f>
        <v xml:space="preserve">Argentina </v>
      </c>
      <c r="L245">
        <f>IF($H245&lt;$J245,$H245,$J245)</f>
        <v>1.61</v>
      </c>
      <c r="M245" t="str">
        <f>IF($H245&gt;$J245,$D245,$E245)</f>
        <v>Mexico</v>
      </c>
      <c r="N245">
        <f>IF($H245&gt;$J245,$H245,$J245)</f>
        <v>6.24</v>
      </c>
      <c r="O245" t="str">
        <f>IF(F245="","",IF(F245&gt;G245,"home",IF(G245&gt;F245,"away","draw")))</f>
        <v>home</v>
      </c>
      <c r="P245" t="str">
        <f>IF(O245="","",IF(O245="home",IF(H245&lt;J245,"favourite","outsider"),IF(O245="away",IF(J245&lt;H245,"favourite","outsider"),"draw")))</f>
        <v>favourite</v>
      </c>
      <c r="Q245" t="str">
        <f>IF(O245="","",IF(O245="home",D245,IF(O245="away",E245,"Draw")))</f>
        <v xml:space="preserve">Argentina </v>
      </c>
      <c r="R245">
        <f t="shared" si="13"/>
        <v>1.61</v>
      </c>
      <c r="S245" t="str">
        <f t="shared" si="14"/>
        <v>TRUE</v>
      </c>
    </row>
    <row r="246" spans="1:19" x14ac:dyDescent="0.2">
      <c r="A246">
        <v>2010</v>
      </c>
      <c r="B246">
        <v>53</v>
      </c>
      <c r="C246" t="s">
        <v>166</v>
      </c>
      <c r="D246" t="s">
        <v>172</v>
      </c>
      <c r="E246" t="s">
        <v>76</v>
      </c>
      <c r="F246">
        <v>2</v>
      </c>
      <c r="G246">
        <v>1</v>
      </c>
      <c r="H246" s="12">
        <v>1.39</v>
      </c>
      <c r="I246" s="12">
        <v>4.5</v>
      </c>
      <c r="J246" s="12">
        <v>9.6300000000000008</v>
      </c>
      <c r="K246" t="str">
        <f>IF($H246&lt;$J246,$D246,$E246)</f>
        <v xml:space="preserve">Netherlands </v>
      </c>
      <c r="L246">
        <f>IF($H246&lt;$J246,$H246,$J246)</f>
        <v>1.39</v>
      </c>
      <c r="M246" t="str">
        <f>IF($H246&gt;$J246,$D246,$E246)</f>
        <v>Slovakia</v>
      </c>
      <c r="N246">
        <f>IF($H246&gt;$J246,$H246,$J246)</f>
        <v>9.6300000000000008</v>
      </c>
      <c r="O246" t="str">
        <f>IF(F246="","",IF(F246&gt;G246,"home",IF(G246&gt;F246,"away","draw")))</f>
        <v>home</v>
      </c>
      <c r="P246" t="str">
        <f>IF(O246="","",IF(O246="home",IF(H246&lt;J246,"favourite","outsider"),IF(O246="away",IF(J246&lt;H246,"favourite","outsider"),"draw")))</f>
        <v>favourite</v>
      </c>
      <c r="Q246" t="str">
        <f>IF(O246="","",IF(O246="home",D246,IF(O246="away",E246,"Draw")))</f>
        <v xml:space="preserve">Netherlands </v>
      </c>
      <c r="R246">
        <f t="shared" si="13"/>
        <v>1.39</v>
      </c>
      <c r="S246" t="str">
        <f t="shared" si="14"/>
        <v>TRUE</v>
      </c>
    </row>
    <row r="247" spans="1:19" x14ac:dyDescent="0.2">
      <c r="A247">
        <v>2010</v>
      </c>
      <c r="B247">
        <v>54</v>
      </c>
      <c r="C247" t="s">
        <v>166</v>
      </c>
      <c r="D247" t="s">
        <v>164</v>
      </c>
      <c r="E247" t="s">
        <v>14</v>
      </c>
      <c r="F247">
        <v>3</v>
      </c>
      <c r="G247">
        <v>0</v>
      </c>
      <c r="H247" s="12">
        <v>1.52</v>
      </c>
      <c r="I247" s="12">
        <v>3.82</v>
      </c>
      <c r="J247" s="12">
        <v>6.99</v>
      </c>
      <c r="K247" t="str">
        <f>IF($H247&lt;$J247,$D247,$E247)</f>
        <v xml:space="preserve">Brazil </v>
      </c>
      <c r="L247">
        <f>IF($H247&lt;$J247,$H247,$J247)</f>
        <v>1.52</v>
      </c>
      <c r="M247" t="str">
        <f>IF($H247&gt;$J247,$D247,$E247)</f>
        <v>Chile</v>
      </c>
      <c r="N247">
        <f>IF($H247&gt;$J247,$H247,$J247)</f>
        <v>6.99</v>
      </c>
      <c r="O247" t="str">
        <f>IF(F247="","",IF(F247&gt;G247,"home",IF(G247&gt;F247,"away","draw")))</f>
        <v>home</v>
      </c>
      <c r="P247" t="str">
        <f>IF(O247="","",IF(O247="home",IF(H247&lt;J247,"favourite","outsider"),IF(O247="away",IF(J247&lt;H247,"favourite","outsider"),"draw")))</f>
        <v>favourite</v>
      </c>
      <c r="Q247" t="str">
        <f>IF(O247="","",IF(O247="home",D247,IF(O247="away",E247,"Draw")))</f>
        <v xml:space="preserve">Brazil </v>
      </c>
      <c r="R247">
        <f t="shared" si="13"/>
        <v>1.52</v>
      </c>
      <c r="S247" t="str">
        <f t="shared" si="14"/>
        <v>TRUE</v>
      </c>
    </row>
    <row r="248" spans="1:19" x14ac:dyDescent="0.2">
      <c r="A248">
        <v>2010</v>
      </c>
      <c r="B248">
        <v>55</v>
      </c>
      <c r="C248" t="s">
        <v>166</v>
      </c>
      <c r="D248" t="s">
        <v>173</v>
      </c>
      <c r="E248" t="s">
        <v>23</v>
      </c>
      <c r="F248">
        <v>0</v>
      </c>
      <c r="G248">
        <v>0</v>
      </c>
      <c r="H248" s="12">
        <v>2.2000000000000002</v>
      </c>
      <c r="I248" s="12">
        <v>3.17</v>
      </c>
      <c r="J248" s="12">
        <v>3.6</v>
      </c>
      <c r="K248" t="str">
        <f>IF($H248&lt;$J248,$D248,$E248)</f>
        <v xml:space="preserve">Paraguay </v>
      </c>
      <c r="L248">
        <f>IF($H248&lt;$J248,$H248,$J248)</f>
        <v>2.2000000000000002</v>
      </c>
      <c r="M248" t="str">
        <f>IF($H248&gt;$J248,$D248,$E248)</f>
        <v>Japan</v>
      </c>
      <c r="N248">
        <f>IF($H248&gt;$J248,$H248,$J248)</f>
        <v>3.6</v>
      </c>
      <c r="O248" t="str">
        <f>IF(F248="","",IF(F248&gt;G248,"home",IF(G248&gt;F248,"away","draw")))</f>
        <v>draw</v>
      </c>
      <c r="P248" t="str">
        <f>IF(O248="","",IF(O248="home",IF(H248&lt;J248,"favourite","outsider"),IF(O248="away",IF(J248&lt;H248,"favourite","outsider"),"draw")))</f>
        <v>draw</v>
      </c>
      <c r="Q248" t="str">
        <f>IF(O248="","",IF(O248="home",D248,IF(O248="away",E248,"Draw")))</f>
        <v>Draw</v>
      </c>
      <c r="R248">
        <f t="shared" si="13"/>
        <v>3.17</v>
      </c>
      <c r="S248" t="str">
        <f t="shared" si="14"/>
        <v>FALSE</v>
      </c>
    </row>
    <row r="249" spans="1:19" x14ac:dyDescent="0.2">
      <c r="A249">
        <v>2010</v>
      </c>
      <c r="B249">
        <v>56</v>
      </c>
      <c r="C249" t="s">
        <v>166</v>
      </c>
      <c r="D249" t="s">
        <v>167</v>
      </c>
      <c r="E249" t="s">
        <v>31</v>
      </c>
      <c r="F249">
        <v>1</v>
      </c>
      <c r="G249">
        <v>0</v>
      </c>
      <c r="H249" s="12">
        <v>2</v>
      </c>
      <c r="I249" s="12">
        <v>3.23</v>
      </c>
      <c r="J249" s="12">
        <v>4.1900000000000004</v>
      </c>
      <c r="K249" t="str">
        <f>IF($H249&lt;$J249,$D249,$E249)</f>
        <v xml:space="preserve">Spain </v>
      </c>
      <c r="L249">
        <f>IF($H249&lt;$J249,$H249,$J249)</f>
        <v>2</v>
      </c>
      <c r="M249" t="str">
        <f>IF($H249&gt;$J249,$D249,$E249)</f>
        <v>Portugal</v>
      </c>
      <c r="N249">
        <f>IF($H249&gt;$J249,$H249,$J249)</f>
        <v>4.1900000000000004</v>
      </c>
      <c r="O249" t="str">
        <f>IF(F249="","",IF(F249&gt;G249,"home",IF(G249&gt;F249,"away","draw")))</f>
        <v>home</v>
      </c>
      <c r="P249" t="str">
        <f>IF(O249="","",IF(O249="home",IF(H249&lt;J249,"favourite","outsider"),IF(O249="away",IF(J249&lt;H249,"favourite","outsider"),"draw")))</f>
        <v>favourite</v>
      </c>
      <c r="Q249" t="str">
        <f>IF(O249="","",IF(O249="home",D249,IF(O249="away",E249,"Draw")))</f>
        <v xml:space="preserve">Spain </v>
      </c>
      <c r="R249">
        <f t="shared" si="13"/>
        <v>2</v>
      </c>
      <c r="S249" t="str">
        <f t="shared" si="14"/>
        <v>TRUE</v>
      </c>
    </row>
    <row r="250" spans="1:19" hidden="1" x14ac:dyDescent="0.2">
      <c r="A250">
        <v>2010</v>
      </c>
      <c r="B250">
        <v>57</v>
      </c>
      <c r="C250" t="s">
        <v>163</v>
      </c>
      <c r="D250" t="s">
        <v>172</v>
      </c>
      <c r="E250" t="s">
        <v>8</v>
      </c>
      <c r="F250">
        <v>2</v>
      </c>
      <c r="G250">
        <v>1</v>
      </c>
      <c r="H250" s="12">
        <v>4.0999999999999996</v>
      </c>
      <c r="I250" s="12">
        <v>3.28</v>
      </c>
      <c r="J250" s="12">
        <v>2</v>
      </c>
      <c r="K250" t="str">
        <f>IF($H250&lt;$J250,$D250,$E250)</f>
        <v>Brazil</v>
      </c>
      <c r="L250">
        <f>IF($H250&lt;$J250,$H250,$J250)</f>
        <v>2</v>
      </c>
      <c r="M250" t="str">
        <f>IF($H250&gt;$J250,$D250,$E250)</f>
        <v xml:space="preserve">Netherlands </v>
      </c>
      <c r="N250">
        <f>IF($H250&gt;$J250,$H250,$J250)</f>
        <v>4.0999999999999996</v>
      </c>
      <c r="O250" t="str">
        <f>IF(F250="","",IF(F250&gt;G250,"home",IF(G250&gt;F250,"away","draw")))</f>
        <v>home</v>
      </c>
      <c r="P250" t="str">
        <f>IF(O250="","",IF(O250="home",IF(H250&lt;J250,"favourite","outsider"),IF(O250="away",IF(J250&lt;H250,"favourite","outsider"),"draw")))</f>
        <v>outsider</v>
      </c>
      <c r="Q250" t="str">
        <f>IF(O250="","",IF(O250="home",D250,IF(O250="away",E250,"Draw")))</f>
        <v xml:space="preserve">Netherlands </v>
      </c>
      <c r="R250">
        <f t="shared" ref="R250:R289" si="15">IF(O250="","",IF(O250="home",H250,IF(O250="away",J250,I250)))</f>
        <v>4.0999999999999996</v>
      </c>
      <c r="S250" t="str">
        <f t="shared" ref="S250:S289" si="16">IF(P250="","",IF(P250="favourite","TRUE","FALSE"))</f>
        <v>FALSE</v>
      </c>
    </row>
    <row r="251" spans="1:19" hidden="1" x14ac:dyDescent="0.2">
      <c r="A251">
        <v>2010</v>
      </c>
      <c r="B251">
        <v>58</v>
      </c>
      <c r="C251" t="s">
        <v>163</v>
      </c>
      <c r="D251" t="s">
        <v>170</v>
      </c>
      <c r="E251" t="s">
        <v>34</v>
      </c>
      <c r="F251">
        <v>1</v>
      </c>
      <c r="G251">
        <v>1</v>
      </c>
      <c r="H251" s="12">
        <v>1.86</v>
      </c>
      <c r="I251" s="12">
        <v>3.37</v>
      </c>
      <c r="J251" s="12">
        <v>4.5199999999999996</v>
      </c>
      <c r="K251" t="str">
        <f>IF($H251&lt;$J251,$D251,$E251)</f>
        <v xml:space="preserve">Uruguay </v>
      </c>
      <c r="L251">
        <f>IF($H251&lt;$J251,$H251,$J251)</f>
        <v>1.86</v>
      </c>
      <c r="M251" t="str">
        <f>IF($H251&gt;$J251,$D251,$E251)</f>
        <v>Ghana</v>
      </c>
      <c r="N251">
        <f>IF($H251&gt;$J251,$H251,$J251)</f>
        <v>4.5199999999999996</v>
      </c>
      <c r="O251" t="str">
        <f>IF(F251="","",IF(F251&gt;G251,"home",IF(G251&gt;F251,"away","draw")))</f>
        <v>draw</v>
      </c>
      <c r="P251" t="str">
        <f>IF(O251="","",IF(O251="home",IF(H251&lt;J251,"favourite","outsider"),IF(O251="away",IF(J251&lt;H251,"favourite","outsider"),"draw")))</f>
        <v>draw</v>
      </c>
      <c r="Q251" t="str">
        <f>IF(O251="","",IF(O251="home",D251,IF(O251="away",E251,"Draw")))</f>
        <v>Draw</v>
      </c>
      <c r="R251">
        <f t="shared" si="15"/>
        <v>3.37</v>
      </c>
      <c r="S251" t="str">
        <f t="shared" si="16"/>
        <v>FALSE</v>
      </c>
    </row>
    <row r="252" spans="1:19" hidden="1" x14ac:dyDescent="0.2">
      <c r="A252">
        <v>2010</v>
      </c>
      <c r="B252">
        <v>59</v>
      </c>
      <c r="C252" t="s">
        <v>163</v>
      </c>
      <c r="D252" t="s">
        <v>169</v>
      </c>
      <c r="E252" t="s">
        <v>30</v>
      </c>
      <c r="F252">
        <v>0</v>
      </c>
      <c r="G252">
        <v>4</v>
      </c>
      <c r="H252" s="12">
        <v>2.3199999999999998</v>
      </c>
      <c r="I252" s="12">
        <v>3.29</v>
      </c>
      <c r="J252" s="12">
        <v>3.19</v>
      </c>
      <c r="K252" t="str">
        <f>IF($H252&lt;$J252,$D252,$E252)</f>
        <v xml:space="preserve">Argentina </v>
      </c>
      <c r="L252">
        <f>IF($H252&lt;$J252,$H252,$J252)</f>
        <v>2.3199999999999998</v>
      </c>
      <c r="M252" t="str">
        <f>IF($H252&gt;$J252,$D252,$E252)</f>
        <v>Germany</v>
      </c>
      <c r="N252">
        <f>IF($H252&gt;$J252,$H252,$J252)</f>
        <v>3.19</v>
      </c>
      <c r="O252" t="str">
        <f>IF(F252="","",IF(F252&gt;G252,"home",IF(G252&gt;F252,"away","draw")))</f>
        <v>away</v>
      </c>
      <c r="P252" t="str">
        <f>IF(O252="","",IF(O252="home",IF(H252&lt;J252,"favourite","outsider"),IF(O252="away",IF(J252&lt;H252,"favourite","outsider"),"draw")))</f>
        <v>outsider</v>
      </c>
      <c r="Q252" t="str">
        <f>IF(O252="","",IF(O252="home",D252,IF(O252="away",E252,"Draw")))</f>
        <v>Germany</v>
      </c>
      <c r="R252">
        <f t="shared" si="15"/>
        <v>3.19</v>
      </c>
      <c r="S252" t="str">
        <f t="shared" si="16"/>
        <v>FALSE</v>
      </c>
    </row>
    <row r="253" spans="1:19" hidden="1" x14ac:dyDescent="0.2">
      <c r="A253">
        <v>2010</v>
      </c>
      <c r="B253">
        <v>60</v>
      </c>
      <c r="C253" t="s">
        <v>163</v>
      </c>
      <c r="D253" t="s">
        <v>173</v>
      </c>
      <c r="E253" t="s">
        <v>12</v>
      </c>
      <c r="F253">
        <v>0</v>
      </c>
      <c r="G253">
        <v>1</v>
      </c>
      <c r="H253" s="12">
        <v>9</v>
      </c>
      <c r="I253" s="12">
        <v>4.2699999999999996</v>
      </c>
      <c r="J253" s="12">
        <v>1.42</v>
      </c>
      <c r="K253" t="str">
        <f>IF($H253&lt;$J253,$D253,$E253)</f>
        <v>Spain</v>
      </c>
      <c r="L253">
        <f>IF($H253&lt;$J253,$H253,$J253)</f>
        <v>1.42</v>
      </c>
      <c r="M253" t="str">
        <f>IF($H253&gt;$J253,$D253,$E253)</f>
        <v xml:space="preserve">Paraguay </v>
      </c>
      <c r="N253">
        <f>IF($H253&gt;$J253,$H253,$J253)</f>
        <v>9</v>
      </c>
      <c r="O253" t="str">
        <f>IF(F253="","",IF(F253&gt;G253,"home",IF(G253&gt;F253,"away","draw")))</f>
        <v>away</v>
      </c>
      <c r="P253" t="str">
        <f>IF(O253="","",IF(O253="home",IF(H253&lt;J253,"favourite","outsider"),IF(O253="away",IF(J253&lt;H253,"favourite","outsider"),"draw")))</f>
        <v>favourite</v>
      </c>
      <c r="Q253" t="str">
        <f>IF(O253="","",IF(O253="home",D253,IF(O253="away",E253,"Draw")))</f>
        <v>Spain</v>
      </c>
      <c r="R253">
        <f t="shared" si="15"/>
        <v>1.42</v>
      </c>
      <c r="S253" t="str">
        <f t="shared" si="16"/>
        <v>TRUE</v>
      </c>
    </row>
    <row r="254" spans="1:19" hidden="1" x14ac:dyDescent="0.2">
      <c r="A254">
        <v>2010</v>
      </c>
      <c r="B254">
        <v>61</v>
      </c>
      <c r="C254" t="s">
        <v>161</v>
      </c>
      <c r="D254" t="s">
        <v>170</v>
      </c>
      <c r="E254" t="s">
        <v>13</v>
      </c>
      <c r="F254">
        <v>2</v>
      </c>
      <c r="G254">
        <v>3</v>
      </c>
      <c r="H254" s="12">
        <v>5.68</v>
      </c>
      <c r="I254" s="12">
        <v>3.55</v>
      </c>
      <c r="J254" s="12">
        <v>1.69</v>
      </c>
      <c r="K254" t="str">
        <f>IF($H254&lt;$J254,$D254,$E254)</f>
        <v>Netherlands</v>
      </c>
      <c r="L254">
        <f>IF($H254&lt;$J254,$H254,$J254)</f>
        <v>1.69</v>
      </c>
      <c r="M254" t="str">
        <f>IF($H254&gt;$J254,$D254,$E254)</f>
        <v xml:space="preserve">Uruguay </v>
      </c>
      <c r="N254">
        <f>IF($H254&gt;$J254,$H254,$J254)</f>
        <v>5.68</v>
      </c>
      <c r="O254" t="str">
        <f>IF(F254="","",IF(F254&gt;G254,"home",IF(G254&gt;F254,"away","draw")))</f>
        <v>away</v>
      </c>
      <c r="P254" t="str">
        <f>IF(O254="","",IF(O254="home",IF(H254&lt;J254,"favourite","outsider"),IF(O254="away",IF(J254&lt;H254,"favourite","outsider"),"draw")))</f>
        <v>favourite</v>
      </c>
      <c r="Q254" t="str">
        <f>IF(O254="","",IF(O254="home",D254,IF(O254="away",E254,"Draw")))</f>
        <v>Netherlands</v>
      </c>
      <c r="R254">
        <f t="shared" si="15"/>
        <v>1.69</v>
      </c>
      <c r="S254" t="str">
        <f t="shared" si="16"/>
        <v>TRUE</v>
      </c>
    </row>
    <row r="255" spans="1:19" hidden="1" x14ac:dyDescent="0.2">
      <c r="A255">
        <v>2010</v>
      </c>
      <c r="B255">
        <v>62</v>
      </c>
      <c r="C255" t="s">
        <v>161</v>
      </c>
      <c r="D255" t="s">
        <v>160</v>
      </c>
      <c r="E255" t="s">
        <v>12</v>
      </c>
      <c r="F255">
        <v>0</v>
      </c>
      <c r="G255">
        <v>1</v>
      </c>
      <c r="H255" s="12">
        <v>2.81</v>
      </c>
      <c r="I255" s="12">
        <v>3.38</v>
      </c>
      <c r="J255" s="12">
        <v>2.5299999999999998</v>
      </c>
      <c r="K255" t="str">
        <f>IF($H255&lt;$J255,$D255,$E255)</f>
        <v>Spain</v>
      </c>
      <c r="L255">
        <f>IF($H255&lt;$J255,$H255,$J255)</f>
        <v>2.5299999999999998</v>
      </c>
      <c r="M255" t="str">
        <f>IF($H255&gt;$J255,$D255,$E255)</f>
        <v xml:space="preserve">Germany </v>
      </c>
      <c r="N255">
        <f>IF($H255&gt;$J255,$H255,$J255)</f>
        <v>2.81</v>
      </c>
      <c r="O255" t="str">
        <f>IF(F255="","",IF(F255&gt;G255,"home",IF(G255&gt;F255,"away","draw")))</f>
        <v>away</v>
      </c>
      <c r="P255" t="str">
        <f>IF(O255="","",IF(O255="home",IF(H255&lt;J255,"favourite","outsider"),IF(O255="away",IF(J255&lt;H255,"favourite","outsider"),"draw")))</f>
        <v>favourite</v>
      </c>
      <c r="Q255" t="str">
        <f>IF(O255="","",IF(O255="home",D255,IF(O255="away",E255,"Draw")))</f>
        <v>Spain</v>
      </c>
      <c r="R255">
        <f t="shared" si="15"/>
        <v>2.5299999999999998</v>
      </c>
      <c r="S255" t="str">
        <f t="shared" si="16"/>
        <v>TRUE</v>
      </c>
    </row>
    <row r="256" spans="1:19" hidden="1" x14ac:dyDescent="0.2">
      <c r="A256">
        <v>2010</v>
      </c>
      <c r="B256">
        <v>63</v>
      </c>
      <c r="C256" t="s">
        <v>159</v>
      </c>
      <c r="D256" t="s">
        <v>170</v>
      </c>
      <c r="E256" t="s">
        <v>30</v>
      </c>
      <c r="F256">
        <v>2</v>
      </c>
      <c r="G256">
        <v>3</v>
      </c>
      <c r="H256" s="12">
        <v>3.86</v>
      </c>
      <c r="I256" s="12">
        <v>3.67</v>
      </c>
      <c r="J256" s="12">
        <v>1.93</v>
      </c>
      <c r="K256" t="str">
        <f>IF($H256&lt;$J256,$D256,$E256)</f>
        <v>Germany</v>
      </c>
      <c r="L256">
        <f>IF($H256&lt;$J256,$H256,$J256)</f>
        <v>1.93</v>
      </c>
      <c r="M256" t="str">
        <f>IF($H256&gt;$J256,$D256,$E256)</f>
        <v xml:space="preserve">Uruguay </v>
      </c>
      <c r="N256">
        <f>IF($H256&gt;$J256,$H256,$J256)</f>
        <v>3.86</v>
      </c>
      <c r="O256" t="str">
        <f>IF(F256="","",IF(F256&gt;G256,"home",IF(G256&gt;F256,"away","draw")))</f>
        <v>away</v>
      </c>
      <c r="P256" t="str">
        <f>IF(O256="","",IF(O256="home",IF(H256&lt;J256,"favourite","outsider"),IF(O256="away",IF(J256&lt;H256,"favourite","outsider"),"draw")))</f>
        <v>favourite</v>
      </c>
      <c r="Q256" t="str">
        <f>IF(O256="","",IF(O256="home",D256,IF(O256="away",E256,"Draw")))</f>
        <v>Germany</v>
      </c>
      <c r="R256">
        <f t="shared" si="15"/>
        <v>1.93</v>
      </c>
      <c r="S256" t="str">
        <f t="shared" si="16"/>
        <v>TRUE</v>
      </c>
    </row>
    <row r="257" spans="1:19" hidden="1" x14ac:dyDescent="0.2">
      <c r="A257">
        <v>2010</v>
      </c>
      <c r="B257">
        <v>64</v>
      </c>
      <c r="C257" t="s">
        <v>157</v>
      </c>
      <c r="D257" t="s">
        <v>172</v>
      </c>
      <c r="E257" t="s">
        <v>12</v>
      </c>
      <c r="F257">
        <v>0</v>
      </c>
      <c r="G257">
        <v>0</v>
      </c>
      <c r="H257" s="12">
        <v>3.9</v>
      </c>
      <c r="I257" s="12">
        <v>3.38</v>
      </c>
      <c r="J257" s="12">
        <v>2.02</v>
      </c>
      <c r="K257" t="str">
        <f>IF($H257&lt;$J257,$D257,$E257)</f>
        <v>Spain</v>
      </c>
      <c r="L257">
        <f>IF($H257&lt;$J257,$H257,$J257)</f>
        <v>2.02</v>
      </c>
      <c r="M257" t="str">
        <f>IF($H257&gt;$J257,$D257,$E257)</f>
        <v xml:space="preserve">Netherlands </v>
      </c>
      <c r="N257">
        <f>IF($H257&gt;$J257,$H257,$J257)</f>
        <v>3.9</v>
      </c>
      <c r="O257" t="str">
        <f>IF(F257="","",IF(F257&gt;G257,"home",IF(G257&gt;F257,"away","draw")))</f>
        <v>draw</v>
      </c>
      <c r="P257" t="str">
        <f>IF(O257="","",IF(O257="home",IF(H257&lt;J257,"favourite","outsider"),IF(O257="away",IF(J257&lt;H257,"favourite","outsider"),"draw")))</f>
        <v>draw</v>
      </c>
      <c r="Q257" t="str">
        <f>IF(O257="","",IF(O257="home",D257,IF(O257="away",E257,"Draw")))</f>
        <v>Draw</v>
      </c>
      <c r="R257">
        <f t="shared" si="15"/>
        <v>3.38</v>
      </c>
      <c r="S257" t="str">
        <f t="shared" si="16"/>
        <v>FALSE</v>
      </c>
    </row>
    <row r="258" spans="1:19" hidden="1" x14ac:dyDescent="0.2">
      <c r="A258">
        <v>2014</v>
      </c>
      <c r="B258">
        <v>1</v>
      </c>
      <c r="C258">
        <v>1</v>
      </c>
      <c r="D258" t="s">
        <v>8</v>
      </c>
      <c r="E258" t="s">
        <v>9</v>
      </c>
      <c r="F258">
        <v>3</v>
      </c>
      <c r="G258">
        <v>1</v>
      </c>
      <c r="H258" s="12">
        <v>1.32</v>
      </c>
      <c r="I258" s="12">
        <v>5.24</v>
      </c>
      <c r="J258" s="12">
        <v>11.94</v>
      </c>
      <c r="K258" t="str">
        <f>IF($H258&lt;$J258,$D258,$E258)</f>
        <v>Brazil</v>
      </c>
      <c r="L258">
        <f>IF($H258&lt;$J258,$H258,$J258)</f>
        <v>1.32</v>
      </c>
      <c r="M258" t="str">
        <f>IF($H258&gt;$J258,$D258,$E258)</f>
        <v>Croatia</v>
      </c>
      <c r="N258">
        <f>IF($H258&gt;$J258,$H258,$J258)</f>
        <v>11.94</v>
      </c>
      <c r="O258" t="str">
        <f>IF(F258="","",IF(F258&gt;G258,"home",IF(G258&gt;F258,"away","draw")))</f>
        <v>home</v>
      </c>
      <c r="P258" t="str">
        <f>IF(O258="","",IF(O258="home",IF(H258&lt;J258,"favourite","outsider"),IF(O258="away",IF(J258&lt;H258,"favourite","outsider"),"draw")))</f>
        <v>favourite</v>
      </c>
      <c r="Q258" t="str">
        <f>IF(O258="","",IF(O258="home",D258,IF(O258="away",E258,"Draw")))</f>
        <v>Brazil</v>
      </c>
      <c r="R258">
        <f t="shared" si="15"/>
        <v>1.32</v>
      </c>
      <c r="S258" t="str">
        <f t="shared" si="16"/>
        <v>TRUE</v>
      </c>
    </row>
    <row r="259" spans="1:19" hidden="1" x14ac:dyDescent="0.2">
      <c r="A259">
        <v>2014</v>
      </c>
      <c r="B259">
        <f>B258+1</f>
        <v>2</v>
      </c>
      <c r="C259">
        <v>1</v>
      </c>
      <c r="D259" t="s">
        <v>10</v>
      </c>
      <c r="E259" t="s">
        <v>11</v>
      </c>
      <c r="F259">
        <v>1</v>
      </c>
      <c r="G259">
        <v>0</v>
      </c>
      <c r="H259" s="12">
        <v>2.1800000000000002</v>
      </c>
      <c r="I259" s="12">
        <v>3.17</v>
      </c>
      <c r="J259" s="12">
        <v>3.81</v>
      </c>
      <c r="K259" t="str">
        <f>IF($H259&lt;$J259,$D259,$E259)</f>
        <v>Mexico</v>
      </c>
      <c r="L259">
        <f>IF($H259&lt;$J259,$H259,$J259)</f>
        <v>2.1800000000000002</v>
      </c>
      <c r="M259" t="str">
        <f>IF($H259&gt;$J259,$D259,$E259)</f>
        <v>Cameroon</v>
      </c>
      <c r="N259">
        <f>IF($H259&gt;$J259,$H259,$J259)</f>
        <v>3.81</v>
      </c>
      <c r="O259" t="str">
        <f>IF(F259="","",IF(F259&gt;G259,"home",IF(G259&gt;F259,"away","draw")))</f>
        <v>home</v>
      </c>
      <c r="P259" t="str">
        <f>IF(O259="","",IF(O259="home",IF(H259&lt;J259,"favourite","outsider"),IF(O259="away",IF(J259&lt;H259,"favourite","outsider"),"draw")))</f>
        <v>favourite</v>
      </c>
      <c r="Q259" t="str">
        <f>IF(O259="","",IF(O259="home",D259,IF(O259="away",E259,"Draw")))</f>
        <v>Mexico</v>
      </c>
      <c r="R259">
        <f t="shared" si="15"/>
        <v>2.1800000000000002</v>
      </c>
      <c r="S259" t="str">
        <f t="shared" si="16"/>
        <v>TRUE</v>
      </c>
    </row>
    <row r="260" spans="1:19" hidden="1" x14ac:dyDescent="0.2">
      <c r="A260">
        <v>2014</v>
      </c>
      <c r="B260">
        <f>B259+1</f>
        <v>3</v>
      </c>
      <c r="C260">
        <v>1</v>
      </c>
      <c r="D260" t="s">
        <v>12</v>
      </c>
      <c r="E260" t="s">
        <v>13</v>
      </c>
      <c r="F260">
        <v>1</v>
      </c>
      <c r="G260">
        <v>5</v>
      </c>
      <c r="H260" s="12">
        <v>1.84</v>
      </c>
      <c r="I260" s="12">
        <v>3.4</v>
      </c>
      <c r="J260" s="12">
        <v>5.16</v>
      </c>
      <c r="K260" t="str">
        <f>IF($H260&lt;$J260,$D260,$E260)</f>
        <v>Spain</v>
      </c>
      <c r="L260">
        <f>IF($H260&lt;$J260,$H260,$J260)</f>
        <v>1.84</v>
      </c>
      <c r="M260" t="str">
        <f>IF($H260&gt;$J260,$D260,$E260)</f>
        <v>Netherlands</v>
      </c>
      <c r="N260">
        <f>IF($H260&gt;$J260,$H260,$J260)</f>
        <v>5.16</v>
      </c>
      <c r="O260" t="str">
        <f>IF(F260="","",IF(F260&gt;G260,"home",IF(G260&gt;F260,"away","draw")))</f>
        <v>away</v>
      </c>
      <c r="P260" t="str">
        <f>IF(O260="","",IF(O260="home",IF(H260&lt;J260,"favourite","outsider"),IF(O260="away",IF(J260&lt;H260,"favourite","outsider"),"draw")))</f>
        <v>outsider</v>
      </c>
      <c r="Q260" t="str">
        <f>IF(O260="","",IF(O260="home",D260,IF(O260="away",E260,"Draw")))</f>
        <v>Netherlands</v>
      </c>
      <c r="R260">
        <f t="shared" si="15"/>
        <v>5.16</v>
      </c>
      <c r="S260" t="str">
        <f t="shared" si="16"/>
        <v>FALSE</v>
      </c>
    </row>
    <row r="261" spans="1:19" hidden="1" x14ac:dyDescent="0.2">
      <c r="A261">
        <v>2014</v>
      </c>
      <c r="B261">
        <f>B260+1</f>
        <v>4</v>
      </c>
      <c r="C261">
        <v>1</v>
      </c>
      <c r="D261" t="s">
        <v>14</v>
      </c>
      <c r="E261" t="s">
        <v>15</v>
      </c>
      <c r="F261">
        <v>3</v>
      </c>
      <c r="G261">
        <v>1</v>
      </c>
      <c r="H261" s="12">
        <v>1.42</v>
      </c>
      <c r="I261" s="12">
        <v>4.53</v>
      </c>
      <c r="J261" s="12">
        <v>9.01</v>
      </c>
      <c r="K261" t="str">
        <f>IF($H261&lt;$J261,$D261,$E261)</f>
        <v>Chile</v>
      </c>
      <c r="L261">
        <f>IF($H261&lt;$J261,$H261,$J261)</f>
        <v>1.42</v>
      </c>
      <c r="M261" t="str">
        <f>IF($H261&gt;$J261,$D261,$E261)</f>
        <v>Australia</v>
      </c>
      <c r="N261">
        <f>IF($H261&gt;$J261,$H261,$J261)</f>
        <v>9.01</v>
      </c>
      <c r="O261" t="str">
        <f>IF(F261="","",IF(F261&gt;G261,"home",IF(G261&gt;F261,"away","draw")))</f>
        <v>home</v>
      </c>
      <c r="P261" t="str">
        <f>IF(O261="","",IF(O261="home",IF(H261&lt;J261,"favourite","outsider"),IF(O261="away",IF(J261&lt;H261,"favourite","outsider"),"draw")))</f>
        <v>favourite</v>
      </c>
      <c r="Q261" t="str">
        <f>IF(O261="","",IF(O261="home",D261,IF(O261="away",E261,"Draw")))</f>
        <v>Chile</v>
      </c>
      <c r="R261">
        <f t="shared" si="15"/>
        <v>1.42</v>
      </c>
      <c r="S261" t="str">
        <f t="shared" si="16"/>
        <v>TRUE</v>
      </c>
    </row>
    <row r="262" spans="1:19" hidden="1" x14ac:dyDescent="0.2">
      <c r="A262">
        <v>2014</v>
      </c>
      <c r="B262">
        <f>B261+1</f>
        <v>5</v>
      </c>
      <c r="C262">
        <v>1</v>
      </c>
      <c r="D262" t="s">
        <v>16</v>
      </c>
      <c r="E262" t="s">
        <v>17</v>
      </c>
      <c r="F262">
        <v>3</v>
      </c>
      <c r="G262">
        <v>0</v>
      </c>
      <c r="H262" s="12">
        <v>1.86</v>
      </c>
      <c r="I262" s="12">
        <v>3.29</v>
      </c>
      <c r="J262" s="12">
        <v>5.21</v>
      </c>
      <c r="K262" t="str">
        <f>IF($H262&lt;$J262,$D262,$E262)</f>
        <v>Colombia</v>
      </c>
      <c r="L262">
        <f>IF($H262&lt;$J262,$H262,$J262)</f>
        <v>1.86</v>
      </c>
      <c r="M262" t="str">
        <f>IF($H262&gt;$J262,$D262,$E262)</f>
        <v>Greece</v>
      </c>
      <c r="N262">
        <f>IF($H262&gt;$J262,$H262,$J262)</f>
        <v>5.21</v>
      </c>
      <c r="O262" t="str">
        <f>IF(F262="","",IF(F262&gt;G262,"home",IF(G262&gt;F262,"away","draw")))</f>
        <v>home</v>
      </c>
      <c r="P262" t="str">
        <f>IF(O262="","",IF(O262="home",IF(H262&lt;J262,"favourite","outsider"),IF(O262="away",IF(J262&lt;H262,"favourite","outsider"),"draw")))</f>
        <v>favourite</v>
      </c>
      <c r="Q262" t="str">
        <f>IF(O262="","",IF(O262="home",D262,IF(O262="away",E262,"Draw")))</f>
        <v>Colombia</v>
      </c>
      <c r="R262">
        <f t="shared" si="15"/>
        <v>1.86</v>
      </c>
      <c r="S262" t="str">
        <f t="shared" si="16"/>
        <v>TRUE</v>
      </c>
    </row>
    <row r="263" spans="1:19" hidden="1" x14ac:dyDescent="0.2">
      <c r="A263">
        <v>2014</v>
      </c>
      <c r="B263">
        <f>B262+1</f>
        <v>6</v>
      </c>
      <c r="C263">
        <v>1</v>
      </c>
      <c r="D263" t="s">
        <v>18</v>
      </c>
      <c r="E263" t="s">
        <v>19</v>
      </c>
      <c r="F263">
        <v>1</v>
      </c>
      <c r="G263">
        <v>3</v>
      </c>
      <c r="H263" s="12">
        <v>1.44</v>
      </c>
      <c r="I263" s="12">
        <v>4.3</v>
      </c>
      <c r="J263" s="12">
        <v>9.0299999999999994</v>
      </c>
      <c r="K263" t="str">
        <f>IF($H263&lt;$J263,$D263,$E263)</f>
        <v>Uruguay</v>
      </c>
      <c r="L263">
        <f>IF($H263&lt;$J263,$H263,$J263)</f>
        <v>1.44</v>
      </c>
      <c r="M263" t="str">
        <f>IF($H263&gt;$J263,$D263,$E263)</f>
        <v>Costa Rica</v>
      </c>
      <c r="N263">
        <f>IF($H263&gt;$J263,$H263,$J263)</f>
        <v>9.0299999999999994</v>
      </c>
      <c r="O263" t="str">
        <f>IF(F263="","",IF(F263&gt;G263,"home",IF(G263&gt;F263,"away","draw")))</f>
        <v>away</v>
      </c>
      <c r="P263" t="str">
        <f>IF(O263="","",IF(O263="home",IF(H263&lt;J263,"favourite","outsider"),IF(O263="away",IF(J263&lt;H263,"favourite","outsider"),"draw")))</f>
        <v>outsider</v>
      </c>
      <c r="Q263" t="str">
        <f>IF(O263="","",IF(O263="home",D263,IF(O263="away",E263,"Draw")))</f>
        <v>Costa Rica</v>
      </c>
      <c r="R263">
        <f t="shared" si="15"/>
        <v>9.0299999999999994</v>
      </c>
      <c r="S263" t="str">
        <f t="shared" si="16"/>
        <v>FALSE</v>
      </c>
    </row>
    <row r="264" spans="1:19" hidden="1" x14ac:dyDescent="0.2">
      <c r="A264">
        <v>2014</v>
      </c>
      <c r="B264">
        <f>B263+1</f>
        <v>7</v>
      </c>
      <c r="C264">
        <v>1</v>
      </c>
      <c r="D264" t="s">
        <v>20</v>
      </c>
      <c r="E264" t="s">
        <v>21</v>
      </c>
      <c r="F264">
        <v>1</v>
      </c>
      <c r="G264">
        <v>2</v>
      </c>
      <c r="H264" s="12">
        <v>2.52</v>
      </c>
      <c r="I264" s="12">
        <v>2.99</v>
      </c>
      <c r="J264" s="12">
        <v>3.29</v>
      </c>
      <c r="K264" t="str">
        <f>IF($H264&lt;$J264,$D264,$E264)</f>
        <v>England</v>
      </c>
      <c r="L264">
        <f>IF($H264&lt;$J264,$H264,$J264)</f>
        <v>2.52</v>
      </c>
      <c r="M264" t="str">
        <f>IF($H264&gt;$J264,$D264,$E264)</f>
        <v>Italy</v>
      </c>
      <c r="N264">
        <f>IF($H264&gt;$J264,$H264,$J264)</f>
        <v>3.29</v>
      </c>
      <c r="O264" t="str">
        <f>IF(F264="","",IF(F264&gt;G264,"home",IF(G264&gt;F264,"away","draw")))</f>
        <v>away</v>
      </c>
      <c r="P264" t="str">
        <f>IF(O264="","",IF(O264="home",IF(H264&lt;J264,"favourite","outsider"),IF(O264="away",IF(J264&lt;H264,"favourite","outsider"),"draw")))</f>
        <v>outsider</v>
      </c>
      <c r="Q264" t="str">
        <f>IF(O264="","",IF(O264="home",D264,IF(O264="away",E264,"Draw")))</f>
        <v>Italy</v>
      </c>
      <c r="R264">
        <f t="shared" si="15"/>
        <v>3.29</v>
      </c>
      <c r="S264" t="str">
        <f t="shared" si="16"/>
        <v>FALSE</v>
      </c>
    </row>
    <row r="265" spans="1:19" hidden="1" x14ac:dyDescent="0.2">
      <c r="A265">
        <v>2014</v>
      </c>
      <c r="B265">
        <f>B264+1</f>
        <v>8</v>
      </c>
      <c r="C265">
        <v>1</v>
      </c>
      <c r="D265" t="s">
        <v>22</v>
      </c>
      <c r="E265" t="s">
        <v>23</v>
      </c>
      <c r="F265">
        <v>2</v>
      </c>
      <c r="G265">
        <v>1</v>
      </c>
      <c r="H265" s="12">
        <v>2.71</v>
      </c>
      <c r="I265" s="12">
        <v>3.34</v>
      </c>
      <c r="J265" s="12">
        <v>2.72</v>
      </c>
      <c r="K265" t="str">
        <f>IF($H265&lt;$J265,$D265,$E265)</f>
        <v>Ivory Coast</v>
      </c>
      <c r="L265">
        <f>IF($H265&lt;$J265,$H265,$J265)</f>
        <v>2.71</v>
      </c>
      <c r="M265" t="str">
        <f>IF($H265&gt;$J265,$D265,$E265)</f>
        <v>Japan</v>
      </c>
      <c r="N265">
        <f>IF($H265&gt;$J265,$H265,$J265)</f>
        <v>2.72</v>
      </c>
      <c r="O265" t="str">
        <f>IF(F265="","",IF(F265&gt;G265,"home",IF(G265&gt;F265,"away","draw")))</f>
        <v>home</v>
      </c>
      <c r="P265" t="str">
        <f>IF(O265="","",IF(O265="home",IF(H265&lt;J265,"favourite","outsider"),IF(O265="away",IF(J265&lt;H265,"favourite","outsider"),"draw")))</f>
        <v>favourite</v>
      </c>
      <c r="Q265" t="str">
        <f>IF(O265="","",IF(O265="home",D265,IF(O265="away",E265,"Draw")))</f>
        <v>Ivory Coast</v>
      </c>
      <c r="R265">
        <f t="shared" si="15"/>
        <v>2.71</v>
      </c>
      <c r="S265" t="str">
        <f t="shared" si="16"/>
        <v>TRUE</v>
      </c>
    </row>
    <row r="266" spans="1:19" hidden="1" x14ac:dyDescent="0.2">
      <c r="A266">
        <v>2014</v>
      </c>
      <c r="B266">
        <f>B265+1</f>
        <v>9</v>
      </c>
      <c r="C266">
        <v>1</v>
      </c>
      <c r="D266" t="s">
        <v>24</v>
      </c>
      <c r="E266" t="s">
        <v>25</v>
      </c>
      <c r="F266">
        <v>2</v>
      </c>
      <c r="G266">
        <v>1</v>
      </c>
      <c r="H266" s="12">
        <v>2.44</v>
      </c>
      <c r="I266" s="12">
        <v>3.25</v>
      </c>
      <c r="J266" s="12">
        <v>3.13</v>
      </c>
      <c r="K266" t="str">
        <f>IF($H266&lt;$J266,$D266,$E266)</f>
        <v>Switzerland</v>
      </c>
      <c r="L266">
        <f>IF($H266&lt;$J266,$H266,$J266)</f>
        <v>2.44</v>
      </c>
      <c r="M266" t="str">
        <f>IF($H266&gt;$J266,$D266,$E266)</f>
        <v>Ecuador</v>
      </c>
      <c r="N266">
        <f>IF($H266&gt;$J266,$H266,$J266)</f>
        <v>3.13</v>
      </c>
      <c r="O266" t="str">
        <f>IF(F266="","",IF(F266&gt;G266,"home",IF(G266&gt;F266,"away","draw")))</f>
        <v>home</v>
      </c>
      <c r="P266" t="str">
        <f>IF(O266="","",IF(O266="home",IF(H266&lt;J266,"favourite","outsider"),IF(O266="away",IF(J266&lt;H266,"favourite","outsider"),"draw")))</f>
        <v>favourite</v>
      </c>
      <c r="Q266" t="str">
        <f>IF(O266="","",IF(O266="home",D266,IF(O266="away",E266,"Draw")))</f>
        <v>Switzerland</v>
      </c>
      <c r="R266">
        <f t="shared" si="15"/>
        <v>2.44</v>
      </c>
      <c r="S266" t="str">
        <f t="shared" si="16"/>
        <v>TRUE</v>
      </c>
    </row>
    <row r="267" spans="1:19" hidden="1" x14ac:dyDescent="0.2">
      <c r="A267">
        <v>2014</v>
      </c>
      <c r="B267">
        <f>B266+1</f>
        <v>10</v>
      </c>
      <c r="C267">
        <v>1</v>
      </c>
      <c r="D267" t="s">
        <v>26</v>
      </c>
      <c r="E267" t="s">
        <v>27</v>
      </c>
      <c r="F267">
        <v>3</v>
      </c>
      <c r="G267">
        <v>0</v>
      </c>
      <c r="H267" s="12">
        <v>1.27</v>
      </c>
      <c r="I267" s="12">
        <v>6.09</v>
      </c>
      <c r="J267" s="12">
        <v>12.44</v>
      </c>
      <c r="K267" t="str">
        <f>IF($H267&lt;$J267,$D267,$E267)</f>
        <v>France</v>
      </c>
      <c r="L267">
        <f>IF($H267&lt;$J267,$H267,$J267)</f>
        <v>1.27</v>
      </c>
      <c r="M267" t="str">
        <f>IF($H267&gt;$J267,$D267,$E267)</f>
        <v>Honduras</v>
      </c>
      <c r="N267">
        <f>IF($H267&gt;$J267,$H267,$J267)</f>
        <v>12.44</v>
      </c>
      <c r="O267" t="str">
        <f>IF(F267="","",IF(F267&gt;G267,"home",IF(G267&gt;F267,"away","draw")))</f>
        <v>home</v>
      </c>
      <c r="P267" t="str">
        <f>IF(O267="","",IF(O267="home",IF(H267&lt;J267,"favourite","outsider"),IF(O267="away",IF(J267&lt;H267,"favourite","outsider"),"draw")))</f>
        <v>favourite</v>
      </c>
      <c r="Q267" t="str">
        <f>IF(O267="","",IF(O267="home",D267,IF(O267="away",E267,"Draw")))</f>
        <v>France</v>
      </c>
      <c r="R267">
        <f t="shared" si="15"/>
        <v>1.27</v>
      </c>
      <c r="S267" t="str">
        <f t="shared" si="16"/>
        <v>TRUE</v>
      </c>
    </row>
    <row r="268" spans="1:19" hidden="1" x14ac:dyDescent="0.2">
      <c r="A268">
        <v>2014</v>
      </c>
      <c r="B268">
        <f>B267+1</f>
        <v>11</v>
      </c>
      <c r="C268">
        <v>1</v>
      </c>
      <c r="D268" t="s">
        <v>28</v>
      </c>
      <c r="E268" t="s">
        <v>29</v>
      </c>
      <c r="F268">
        <v>2</v>
      </c>
      <c r="G268">
        <v>1</v>
      </c>
      <c r="H268" s="12">
        <v>1.31</v>
      </c>
      <c r="I268" s="12">
        <v>5.64</v>
      </c>
      <c r="J268" s="12">
        <v>10.75</v>
      </c>
      <c r="K268" t="str">
        <f>IF($H268&lt;$J268,$D268,$E268)</f>
        <v>Argentina</v>
      </c>
      <c r="L268">
        <f>IF($H268&lt;$J268,$H268,$J268)</f>
        <v>1.31</v>
      </c>
      <c r="M268" t="str">
        <f>IF($H268&gt;$J268,$D268,$E268)</f>
        <v>Bosnia &amp; Herzegovina</v>
      </c>
      <c r="N268">
        <f>IF($H268&gt;$J268,$H268,$J268)</f>
        <v>10.75</v>
      </c>
      <c r="O268" t="str">
        <f>IF(F268="","",IF(F268&gt;G268,"home",IF(G268&gt;F268,"away","draw")))</f>
        <v>home</v>
      </c>
      <c r="P268" t="str">
        <f>IF(O268="","",IF(O268="home",IF(H268&lt;J268,"favourite","outsider"),IF(O268="away",IF(J268&lt;H268,"favourite","outsider"),"draw")))</f>
        <v>favourite</v>
      </c>
      <c r="Q268" t="str">
        <f>IF(O268="","",IF(O268="home",D268,IF(O268="away",E268,"Draw")))</f>
        <v>Argentina</v>
      </c>
      <c r="R268">
        <f t="shared" si="15"/>
        <v>1.31</v>
      </c>
      <c r="S268" t="str">
        <f t="shared" si="16"/>
        <v>TRUE</v>
      </c>
    </row>
    <row r="269" spans="1:19" hidden="1" x14ac:dyDescent="0.2">
      <c r="A269">
        <v>2014</v>
      </c>
      <c r="B269">
        <f>B268+1</f>
        <v>12</v>
      </c>
      <c r="C269">
        <v>1</v>
      </c>
      <c r="D269" t="s">
        <v>30</v>
      </c>
      <c r="E269" t="s">
        <v>31</v>
      </c>
      <c r="F269">
        <v>4</v>
      </c>
      <c r="G269">
        <v>0</v>
      </c>
      <c r="H269" s="12">
        <v>2.1</v>
      </c>
      <c r="I269" s="12">
        <v>3.53</v>
      </c>
      <c r="J269" s="12">
        <v>3.66</v>
      </c>
      <c r="K269" t="str">
        <f>IF($H269&lt;$J269,$D269,$E269)</f>
        <v>Germany</v>
      </c>
      <c r="L269">
        <f>IF($H269&lt;$J269,$H269,$J269)</f>
        <v>2.1</v>
      </c>
      <c r="M269" t="str">
        <f>IF($H269&gt;$J269,$D269,$E269)</f>
        <v>Portugal</v>
      </c>
      <c r="N269">
        <f>IF($H269&gt;$J269,$H269,$J269)</f>
        <v>3.66</v>
      </c>
      <c r="O269" t="str">
        <f>IF(F269="","",IF(F269&gt;G269,"home",IF(G269&gt;F269,"away","draw")))</f>
        <v>home</v>
      </c>
      <c r="P269" t="str">
        <f>IF(O269="","",IF(O269="home",IF(H269&lt;J269,"favourite","outsider"),IF(O269="away",IF(J269&lt;H269,"favourite","outsider"),"draw")))</f>
        <v>favourite</v>
      </c>
      <c r="Q269" t="str">
        <f>IF(O269="","",IF(O269="home",D269,IF(O269="away",E269,"Draw")))</f>
        <v>Germany</v>
      </c>
      <c r="R269">
        <f t="shared" si="15"/>
        <v>2.1</v>
      </c>
      <c r="S269" t="str">
        <f t="shared" si="16"/>
        <v>TRUE</v>
      </c>
    </row>
    <row r="270" spans="1:19" hidden="1" x14ac:dyDescent="0.2">
      <c r="A270">
        <v>2014</v>
      </c>
      <c r="B270">
        <f>B269+1</f>
        <v>13</v>
      </c>
      <c r="C270">
        <v>1</v>
      </c>
      <c r="D270" t="s">
        <v>32</v>
      </c>
      <c r="E270" t="s">
        <v>33</v>
      </c>
      <c r="F270">
        <v>0</v>
      </c>
      <c r="G270">
        <v>0</v>
      </c>
      <c r="H270" s="12">
        <v>4.8600000000000003</v>
      </c>
      <c r="I270" s="12">
        <v>3.51</v>
      </c>
      <c r="J270" s="12">
        <v>1.83</v>
      </c>
      <c r="K270" t="str">
        <f>IF($H270&lt;$J270,$D270,$E270)</f>
        <v>Nigeria</v>
      </c>
      <c r="L270">
        <f>IF($H270&lt;$J270,$H270,$J270)</f>
        <v>1.83</v>
      </c>
      <c r="M270" t="str">
        <f>IF($H270&gt;$J270,$D270,$E270)</f>
        <v>Iran</v>
      </c>
      <c r="N270">
        <f>IF($H270&gt;$J270,$H270,$J270)</f>
        <v>4.8600000000000003</v>
      </c>
      <c r="O270" t="str">
        <f>IF(F270="","",IF(F270&gt;G270,"home",IF(G270&gt;F270,"away","draw")))</f>
        <v>draw</v>
      </c>
      <c r="P270" t="str">
        <f>IF(O270="","",IF(O270="home",IF(H270&lt;J270,"favourite","outsider"),IF(O270="away",IF(J270&lt;H270,"favourite","outsider"),"draw")))</f>
        <v>draw</v>
      </c>
      <c r="Q270" t="str">
        <f>IF(O270="","",IF(O270="home",D270,IF(O270="away",E270,"Draw")))</f>
        <v>Draw</v>
      </c>
      <c r="R270">
        <f t="shared" si="15"/>
        <v>3.51</v>
      </c>
      <c r="S270" t="str">
        <f t="shared" si="16"/>
        <v>FALSE</v>
      </c>
    </row>
    <row r="271" spans="1:19" hidden="1" x14ac:dyDescent="0.2">
      <c r="A271">
        <v>2014</v>
      </c>
      <c r="B271">
        <f>B270+1</f>
        <v>14</v>
      </c>
      <c r="C271">
        <v>1</v>
      </c>
      <c r="D271" t="s">
        <v>34</v>
      </c>
      <c r="E271" t="s">
        <v>35</v>
      </c>
      <c r="F271">
        <v>1</v>
      </c>
      <c r="G271">
        <v>2</v>
      </c>
      <c r="H271" s="12">
        <v>2.41</v>
      </c>
      <c r="I271" s="12">
        <v>3.46</v>
      </c>
      <c r="J271" s="12">
        <v>2.99</v>
      </c>
      <c r="K271" t="str">
        <f>IF($H271&lt;$J271,$D271,$E271)</f>
        <v>Ghana</v>
      </c>
      <c r="L271">
        <f>IF($H271&lt;$J271,$H271,$J271)</f>
        <v>2.41</v>
      </c>
      <c r="M271" t="str">
        <f>IF($H271&gt;$J271,$D271,$E271)</f>
        <v>USA</v>
      </c>
      <c r="N271">
        <f>IF($H271&gt;$J271,$H271,$J271)</f>
        <v>2.99</v>
      </c>
      <c r="O271" t="str">
        <f>IF(F271="","",IF(F271&gt;G271,"home",IF(G271&gt;F271,"away","draw")))</f>
        <v>away</v>
      </c>
      <c r="P271" t="str">
        <f>IF(O271="","",IF(O271="home",IF(H271&lt;J271,"favourite","outsider"),IF(O271="away",IF(J271&lt;H271,"favourite","outsider"),"draw")))</f>
        <v>outsider</v>
      </c>
      <c r="Q271" t="str">
        <f>IF(O271="","",IF(O271="home",D271,IF(O271="away",E271,"Draw")))</f>
        <v>USA</v>
      </c>
      <c r="R271">
        <f t="shared" si="15"/>
        <v>2.99</v>
      </c>
      <c r="S271" t="str">
        <f t="shared" si="16"/>
        <v>FALSE</v>
      </c>
    </row>
    <row r="272" spans="1:19" hidden="1" x14ac:dyDescent="0.2">
      <c r="A272">
        <v>2014</v>
      </c>
      <c r="B272">
        <f>B271+1</f>
        <v>15</v>
      </c>
      <c r="C272">
        <v>1</v>
      </c>
      <c r="D272" t="s">
        <v>36</v>
      </c>
      <c r="E272" t="s">
        <v>37</v>
      </c>
      <c r="F272">
        <v>2</v>
      </c>
      <c r="G272">
        <v>1</v>
      </c>
      <c r="H272" s="12">
        <v>1.33</v>
      </c>
      <c r="I272" s="12">
        <v>5.31</v>
      </c>
      <c r="J272" s="12">
        <v>10.6</v>
      </c>
      <c r="K272" t="str">
        <f>IF($H272&lt;$J272,$D272,$E272)</f>
        <v>Belgium</v>
      </c>
      <c r="L272">
        <f>IF($H272&lt;$J272,$H272,$J272)</f>
        <v>1.33</v>
      </c>
      <c r="M272" t="str">
        <f>IF($H272&gt;$J272,$D272,$E272)</f>
        <v>Algeria</v>
      </c>
      <c r="N272">
        <f>IF($H272&gt;$J272,$H272,$J272)</f>
        <v>10.6</v>
      </c>
      <c r="O272" t="str">
        <f>IF(F272="","",IF(F272&gt;G272,"home",IF(G272&gt;F272,"away","draw")))</f>
        <v>home</v>
      </c>
      <c r="P272" t="str">
        <f>IF(O272="","",IF(O272="home",IF(H272&lt;J272,"favourite","outsider"),IF(O272="away",IF(J272&lt;H272,"favourite","outsider"),"draw")))</f>
        <v>favourite</v>
      </c>
      <c r="Q272" t="str">
        <f>IF(O272="","",IF(O272="home",D272,IF(O272="away",E272,"Draw")))</f>
        <v>Belgium</v>
      </c>
      <c r="R272">
        <f t="shared" si="15"/>
        <v>1.33</v>
      </c>
      <c r="S272" t="str">
        <f t="shared" si="16"/>
        <v>TRUE</v>
      </c>
    </row>
    <row r="273" spans="1:19" hidden="1" x14ac:dyDescent="0.2">
      <c r="A273">
        <v>2014</v>
      </c>
      <c r="B273">
        <f>B272+1</f>
        <v>16</v>
      </c>
      <c r="C273">
        <v>1</v>
      </c>
      <c r="D273" t="s">
        <v>38</v>
      </c>
      <c r="E273" t="s">
        <v>39</v>
      </c>
      <c r="F273">
        <v>1</v>
      </c>
      <c r="G273">
        <v>1</v>
      </c>
      <c r="H273" s="12">
        <v>1.81</v>
      </c>
      <c r="I273" s="12">
        <v>3.64</v>
      </c>
      <c r="J273" s="12">
        <v>4.72</v>
      </c>
      <c r="K273" t="str">
        <f>IF($H273&lt;$J273,$D273,$E273)</f>
        <v>Russia</v>
      </c>
      <c r="L273">
        <f>IF($H273&lt;$J273,$H273,$J273)</f>
        <v>1.81</v>
      </c>
      <c r="M273" t="str">
        <f>IF($H273&gt;$J273,$D273,$E273)</f>
        <v>South Korea</v>
      </c>
      <c r="N273">
        <f>IF($H273&gt;$J273,$H273,$J273)</f>
        <v>4.72</v>
      </c>
      <c r="O273" t="str">
        <f>IF(F273="","",IF(F273&gt;G273,"home",IF(G273&gt;F273,"away","draw")))</f>
        <v>draw</v>
      </c>
      <c r="P273" t="str">
        <f>IF(O273="","",IF(O273="home",IF(H273&lt;J273,"favourite","outsider"),IF(O273="away",IF(J273&lt;H273,"favourite","outsider"),"draw")))</f>
        <v>draw</v>
      </c>
      <c r="Q273" t="str">
        <f>IF(O273="","",IF(O273="home",D273,IF(O273="away",E273,"Draw")))</f>
        <v>Draw</v>
      </c>
      <c r="R273">
        <f t="shared" si="15"/>
        <v>3.64</v>
      </c>
      <c r="S273" t="str">
        <f t="shared" si="16"/>
        <v>FALSE</v>
      </c>
    </row>
    <row r="274" spans="1:19" hidden="1" x14ac:dyDescent="0.2">
      <c r="A274">
        <v>2014</v>
      </c>
      <c r="B274">
        <f>B273+1</f>
        <v>17</v>
      </c>
      <c r="C274">
        <v>2</v>
      </c>
      <c r="D274" t="s">
        <v>8</v>
      </c>
      <c r="E274" t="s">
        <v>10</v>
      </c>
      <c r="F274">
        <v>0</v>
      </c>
      <c r="G274">
        <v>0</v>
      </c>
      <c r="H274" s="12">
        <v>1.35</v>
      </c>
      <c r="I274" s="12">
        <v>5.37</v>
      </c>
      <c r="J274" s="12">
        <v>9.3800000000000008</v>
      </c>
      <c r="K274" t="str">
        <f>IF($H274&lt;$J274,$D274,$E274)</f>
        <v>Brazil</v>
      </c>
      <c r="L274">
        <f>IF($H274&lt;$J274,$H274,$J274)</f>
        <v>1.35</v>
      </c>
      <c r="M274" t="str">
        <f>IF($H274&gt;$J274,$D274,$E274)</f>
        <v>Mexico</v>
      </c>
      <c r="N274">
        <f>IF($H274&gt;$J274,$H274,$J274)</f>
        <v>9.3800000000000008</v>
      </c>
      <c r="O274" t="str">
        <f>IF(F274="","",IF(F274&gt;G274,"home",IF(G274&gt;F274,"away","draw")))</f>
        <v>draw</v>
      </c>
      <c r="P274" t="str">
        <f>IF(O274="","",IF(O274="home",IF(H274&lt;J274,"favourite","outsider"),IF(O274="away",IF(J274&lt;H274,"favourite","outsider"),"draw")))</f>
        <v>draw</v>
      </c>
      <c r="Q274" t="str">
        <f>IF(O274="","",IF(O274="home",D274,IF(O274="away",E274,"Draw")))</f>
        <v>Draw</v>
      </c>
      <c r="R274">
        <f t="shared" si="15"/>
        <v>5.37</v>
      </c>
      <c r="S274" t="str">
        <f t="shared" si="16"/>
        <v>FALSE</v>
      </c>
    </row>
    <row r="275" spans="1:19" hidden="1" x14ac:dyDescent="0.2">
      <c r="A275">
        <v>2014</v>
      </c>
      <c r="B275">
        <f>B274+1</f>
        <v>18</v>
      </c>
      <c r="C275">
        <v>2</v>
      </c>
      <c r="D275" t="s">
        <v>23</v>
      </c>
      <c r="E275" t="s">
        <v>17</v>
      </c>
      <c r="F275">
        <v>0</v>
      </c>
      <c r="G275">
        <v>0</v>
      </c>
      <c r="H275" s="12">
        <v>2.41</v>
      </c>
      <c r="I275" s="12">
        <v>3.41</v>
      </c>
      <c r="J275" s="12">
        <v>3.04</v>
      </c>
      <c r="K275" t="str">
        <f>IF($H275&lt;$J275,$D275,$E275)</f>
        <v>Japan</v>
      </c>
      <c r="L275">
        <f>IF($H275&lt;$J275,$H275,$J275)</f>
        <v>2.41</v>
      </c>
      <c r="M275" t="str">
        <f>IF($H275&gt;$J275,$D275,$E275)</f>
        <v>Greece</v>
      </c>
      <c r="N275">
        <f>IF($H275&gt;$J275,$H275,$J275)</f>
        <v>3.04</v>
      </c>
      <c r="O275" t="str">
        <f>IF(F275="","",IF(F275&gt;G275,"home",IF(G275&gt;F275,"away","draw")))</f>
        <v>draw</v>
      </c>
      <c r="P275" t="str">
        <f>IF(O275="","",IF(O275="home",IF(H275&lt;J275,"favourite","outsider"),IF(O275="away",IF(J275&lt;H275,"favourite","outsider"),"draw")))</f>
        <v>draw</v>
      </c>
      <c r="Q275" t="str">
        <f>IF(O275="","",IF(O275="home",D275,IF(O275="away",E275,"Draw")))</f>
        <v>Draw</v>
      </c>
      <c r="R275">
        <f t="shared" si="15"/>
        <v>3.41</v>
      </c>
      <c r="S275" t="str">
        <f t="shared" si="16"/>
        <v>FALSE</v>
      </c>
    </row>
    <row r="276" spans="1:19" hidden="1" x14ac:dyDescent="0.2">
      <c r="A276">
        <v>2014</v>
      </c>
      <c r="B276">
        <f>B275+1</f>
        <v>19</v>
      </c>
      <c r="C276">
        <v>2</v>
      </c>
      <c r="D276" t="s">
        <v>30</v>
      </c>
      <c r="E276" t="s">
        <v>34</v>
      </c>
      <c r="F276">
        <v>2</v>
      </c>
      <c r="G276">
        <v>2</v>
      </c>
      <c r="H276" s="12">
        <v>1.33</v>
      </c>
      <c r="I276" s="12">
        <v>5.66</v>
      </c>
      <c r="J276" s="12">
        <v>9.3699999999999992</v>
      </c>
      <c r="K276" t="str">
        <f>IF($H276&lt;$J276,$D276,$E276)</f>
        <v>Germany</v>
      </c>
      <c r="L276">
        <f>IF($H276&lt;$J276,$H276,$J276)</f>
        <v>1.33</v>
      </c>
      <c r="M276" t="str">
        <f>IF($H276&gt;$J276,$D276,$E276)</f>
        <v>Ghana</v>
      </c>
      <c r="N276">
        <f>IF($H276&gt;$J276,$H276,$J276)</f>
        <v>9.3699999999999992</v>
      </c>
      <c r="O276" t="str">
        <f>IF(F276="","",IF(F276&gt;G276,"home",IF(G276&gt;F276,"away","draw")))</f>
        <v>draw</v>
      </c>
      <c r="P276" t="str">
        <f>IF(O276="","",IF(O276="home",IF(H276&lt;J276,"favourite","outsider"),IF(O276="away",IF(J276&lt;H276,"favourite","outsider"),"draw")))</f>
        <v>draw</v>
      </c>
      <c r="Q276" t="str">
        <f>IF(O276="","",IF(O276="home",D276,IF(O276="away",E276,"Draw")))</f>
        <v>Draw</v>
      </c>
      <c r="R276">
        <f t="shared" si="15"/>
        <v>5.66</v>
      </c>
      <c r="S276" t="str">
        <f t="shared" si="16"/>
        <v>FALSE</v>
      </c>
    </row>
    <row r="277" spans="1:19" hidden="1" x14ac:dyDescent="0.2">
      <c r="A277">
        <v>2014</v>
      </c>
      <c r="B277">
        <f>B276+1</f>
        <v>20</v>
      </c>
      <c r="C277">
        <v>2</v>
      </c>
      <c r="D277" t="s">
        <v>35</v>
      </c>
      <c r="E277" t="s">
        <v>31</v>
      </c>
      <c r="F277">
        <v>2</v>
      </c>
      <c r="G277">
        <v>2</v>
      </c>
      <c r="H277" s="12">
        <v>4.57</v>
      </c>
      <c r="I277" s="12">
        <v>4.17</v>
      </c>
      <c r="J277" s="12">
        <v>1.74</v>
      </c>
      <c r="K277" t="str">
        <f>IF($H277&lt;$J277,$D277,$E277)</f>
        <v>Portugal</v>
      </c>
      <c r="L277">
        <f>IF($H277&lt;$J277,$H277,$J277)</f>
        <v>1.74</v>
      </c>
      <c r="M277" t="str">
        <f>IF($H277&gt;$J277,$D277,$E277)</f>
        <v>USA</v>
      </c>
      <c r="N277">
        <f>IF($H277&gt;$J277,$H277,$J277)</f>
        <v>4.57</v>
      </c>
      <c r="O277" t="str">
        <f>IF(F277="","",IF(F277&gt;G277,"home",IF(G277&gt;F277,"away","draw")))</f>
        <v>draw</v>
      </c>
      <c r="P277" t="str">
        <f>IF(O277="","",IF(O277="home",IF(H277&lt;J277,"favourite","outsider"),IF(O277="away",IF(J277&lt;H277,"favourite","outsider"),"draw")))</f>
        <v>draw</v>
      </c>
      <c r="Q277" t="str">
        <f>IF(O277="","",IF(O277="home",D277,IF(O277="away",E277,"Draw")))</f>
        <v>Draw</v>
      </c>
      <c r="R277">
        <f t="shared" si="15"/>
        <v>4.17</v>
      </c>
      <c r="S277" t="str">
        <f t="shared" si="16"/>
        <v>FALSE</v>
      </c>
    </row>
    <row r="278" spans="1:19" hidden="1" x14ac:dyDescent="0.2">
      <c r="A278">
        <v>2014</v>
      </c>
      <c r="B278">
        <f>B277+1</f>
        <v>21</v>
      </c>
      <c r="C278">
        <v>2</v>
      </c>
      <c r="D278" t="s">
        <v>15</v>
      </c>
      <c r="E278" t="s">
        <v>13</v>
      </c>
      <c r="F278">
        <v>2</v>
      </c>
      <c r="G278">
        <v>3</v>
      </c>
      <c r="H278" s="12">
        <v>13.27</v>
      </c>
      <c r="I278" s="12">
        <v>6.67</v>
      </c>
      <c r="J278" s="12">
        <v>1.23</v>
      </c>
      <c r="K278" t="str">
        <f>IF($H278&lt;$J278,$D278,$E278)</f>
        <v>Netherlands</v>
      </c>
      <c r="L278">
        <f>IF($H278&lt;$J278,$H278,$J278)</f>
        <v>1.23</v>
      </c>
      <c r="M278" t="str">
        <f>IF($H278&gt;$J278,$D278,$E278)</f>
        <v>Australia</v>
      </c>
      <c r="N278">
        <f>IF($H278&gt;$J278,$H278,$J278)</f>
        <v>13.27</v>
      </c>
      <c r="O278" t="str">
        <f>IF(F278="","",IF(F278&gt;G278,"home",IF(G278&gt;F278,"away","draw")))</f>
        <v>away</v>
      </c>
      <c r="P278" t="str">
        <f>IF(O278="","",IF(O278="home",IF(H278&lt;J278,"favourite","outsider"),IF(O278="away",IF(J278&lt;H278,"favourite","outsider"),"draw")))</f>
        <v>favourite</v>
      </c>
      <c r="Q278" t="str">
        <f>IF(O278="","",IF(O278="home",D278,IF(O278="away",E278,"Draw")))</f>
        <v>Netherlands</v>
      </c>
      <c r="R278">
        <f t="shared" si="15"/>
        <v>1.23</v>
      </c>
      <c r="S278" t="str">
        <f t="shared" si="16"/>
        <v>TRUE</v>
      </c>
    </row>
    <row r="279" spans="1:19" hidden="1" x14ac:dyDescent="0.2">
      <c r="A279">
        <v>2014</v>
      </c>
      <c r="B279">
        <f>B278+1</f>
        <v>22</v>
      </c>
      <c r="C279">
        <v>2</v>
      </c>
      <c r="D279" t="s">
        <v>11</v>
      </c>
      <c r="E279" t="s">
        <v>9</v>
      </c>
      <c r="F279">
        <v>0</v>
      </c>
      <c r="G279">
        <v>4</v>
      </c>
      <c r="H279" s="12">
        <v>5.55</v>
      </c>
      <c r="I279" s="12">
        <v>3.95</v>
      </c>
      <c r="J279" s="12">
        <v>1.66</v>
      </c>
      <c r="K279" t="str">
        <f>IF($H279&lt;$J279,$D279,$E279)</f>
        <v>Croatia</v>
      </c>
      <c r="L279">
        <f>IF($H279&lt;$J279,$H279,$J279)</f>
        <v>1.66</v>
      </c>
      <c r="M279" t="str">
        <f>IF($H279&gt;$J279,$D279,$E279)</f>
        <v>Cameroon</v>
      </c>
      <c r="N279">
        <f>IF($H279&gt;$J279,$H279,$J279)</f>
        <v>5.55</v>
      </c>
      <c r="O279" t="str">
        <f>IF(F279="","",IF(F279&gt;G279,"home",IF(G279&gt;F279,"away","draw")))</f>
        <v>away</v>
      </c>
      <c r="P279" t="str">
        <f>IF(O279="","",IF(O279="home",IF(H279&lt;J279,"favourite","outsider"),IF(O279="away",IF(J279&lt;H279,"favourite","outsider"),"draw")))</f>
        <v>favourite</v>
      </c>
      <c r="Q279" t="str">
        <f>IF(O279="","",IF(O279="home",D279,IF(O279="away",E279,"Draw")))</f>
        <v>Croatia</v>
      </c>
      <c r="R279">
        <f t="shared" si="15"/>
        <v>1.66</v>
      </c>
      <c r="S279" t="str">
        <f t="shared" si="16"/>
        <v>TRUE</v>
      </c>
    </row>
    <row r="280" spans="1:19" hidden="1" x14ac:dyDescent="0.2">
      <c r="A280">
        <v>2014</v>
      </c>
      <c r="B280">
        <f>B279+1</f>
        <v>23</v>
      </c>
      <c r="C280">
        <v>2</v>
      </c>
      <c r="D280" t="s">
        <v>16</v>
      </c>
      <c r="E280" t="s">
        <v>22</v>
      </c>
      <c r="F280">
        <v>2</v>
      </c>
      <c r="G280">
        <v>1</v>
      </c>
      <c r="H280" s="12">
        <v>2.0299999999999998</v>
      </c>
      <c r="I280" s="12">
        <v>3.56</v>
      </c>
      <c r="J280" s="12">
        <v>3.79</v>
      </c>
      <c r="K280" t="str">
        <f>IF($H280&lt;$J280,$D280,$E280)</f>
        <v>Colombia</v>
      </c>
      <c r="L280">
        <f>IF($H280&lt;$J280,$H280,$J280)</f>
        <v>2.0299999999999998</v>
      </c>
      <c r="M280" t="str">
        <f>IF($H280&gt;$J280,$D280,$E280)</f>
        <v>Ivory Coast</v>
      </c>
      <c r="N280">
        <f>IF($H280&gt;$J280,$H280,$J280)</f>
        <v>3.79</v>
      </c>
      <c r="O280" t="str">
        <f>IF(F280="","",IF(F280&gt;G280,"home",IF(G280&gt;F280,"away","draw")))</f>
        <v>home</v>
      </c>
      <c r="P280" t="str">
        <f>IF(O280="","",IF(O280="home",IF(H280&lt;J280,"favourite","outsider"),IF(O280="away",IF(J280&lt;H280,"favourite","outsider"),"draw")))</f>
        <v>favourite</v>
      </c>
      <c r="Q280" t="str">
        <f>IF(O280="","",IF(O280="home",D280,IF(O280="away",E280,"Draw")))</f>
        <v>Colombia</v>
      </c>
      <c r="R280">
        <f t="shared" si="15"/>
        <v>2.0299999999999998</v>
      </c>
      <c r="S280" t="str">
        <f t="shared" si="16"/>
        <v>TRUE</v>
      </c>
    </row>
    <row r="281" spans="1:19" hidden="1" x14ac:dyDescent="0.2">
      <c r="A281">
        <v>2014</v>
      </c>
      <c r="B281">
        <f>B280+1</f>
        <v>24</v>
      </c>
      <c r="C281">
        <v>2</v>
      </c>
      <c r="D281" t="s">
        <v>24</v>
      </c>
      <c r="E281" t="s">
        <v>26</v>
      </c>
      <c r="F281">
        <v>2</v>
      </c>
      <c r="G281">
        <v>5</v>
      </c>
      <c r="H281" s="12">
        <v>4.6100000000000003</v>
      </c>
      <c r="I281" s="12">
        <v>3.54</v>
      </c>
      <c r="J281" s="12">
        <v>1.86</v>
      </c>
      <c r="K281" t="str">
        <f>IF($H281&lt;$J281,$D281,$E281)</f>
        <v>France</v>
      </c>
      <c r="L281">
        <f>IF($H281&lt;$J281,$H281,$J281)</f>
        <v>1.86</v>
      </c>
      <c r="M281" t="str">
        <f>IF($H281&gt;$J281,$D281,$E281)</f>
        <v>Switzerland</v>
      </c>
      <c r="N281">
        <f>IF($H281&gt;$J281,$H281,$J281)</f>
        <v>4.6100000000000003</v>
      </c>
      <c r="O281" t="str">
        <f>IF(F281="","",IF(F281&gt;G281,"home",IF(G281&gt;F281,"away","draw")))</f>
        <v>away</v>
      </c>
      <c r="P281" t="str">
        <f>IF(O281="","",IF(O281="home",IF(H281&lt;J281,"favourite","outsider"),IF(O281="away",IF(J281&lt;H281,"favourite","outsider"),"draw")))</f>
        <v>favourite</v>
      </c>
      <c r="Q281" t="str">
        <f>IF(O281="","",IF(O281="home",D281,IF(O281="away",E281,"Draw")))</f>
        <v>France</v>
      </c>
      <c r="R281">
        <f t="shared" si="15"/>
        <v>1.86</v>
      </c>
      <c r="S281" t="str">
        <f t="shared" si="16"/>
        <v>TRUE</v>
      </c>
    </row>
    <row r="282" spans="1:19" hidden="1" x14ac:dyDescent="0.2">
      <c r="A282">
        <v>2014</v>
      </c>
      <c r="B282">
        <f>B281+1</f>
        <v>25</v>
      </c>
      <c r="C282">
        <v>2</v>
      </c>
      <c r="D282" t="s">
        <v>27</v>
      </c>
      <c r="E282" t="s">
        <v>25</v>
      </c>
      <c r="F282">
        <v>1</v>
      </c>
      <c r="G282">
        <v>2</v>
      </c>
      <c r="H282" s="12">
        <v>5.77</v>
      </c>
      <c r="I282" s="12">
        <v>4.25</v>
      </c>
      <c r="J282" s="12">
        <v>1.6</v>
      </c>
      <c r="K282" t="str">
        <f>IF($H282&lt;$J282,$D282,$E282)</f>
        <v>Ecuador</v>
      </c>
      <c r="L282">
        <f>IF($H282&lt;$J282,$H282,$J282)</f>
        <v>1.6</v>
      </c>
      <c r="M282" t="str">
        <f>IF($H282&gt;$J282,$D282,$E282)</f>
        <v>Honduras</v>
      </c>
      <c r="N282">
        <f>IF($H282&gt;$J282,$H282,$J282)</f>
        <v>5.77</v>
      </c>
      <c r="O282" t="str">
        <f>IF(F282="","",IF(F282&gt;G282,"home",IF(G282&gt;F282,"away","draw")))</f>
        <v>away</v>
      </c>
      <c r="P282" t="str">
        <f>IF(O282="","",IF(O282="home",IF(H282&lt;J282,"favourite","outsider"),IF(O282="away",IF(J282&lt;H282,"favourite","outsider"),"draw")))</f>
        <v>favourite</v>
      </c>
      <c r="Q282" t="str">
        <f>IF(O282="","",IF(O282="home",D282,IF(O282="away",E282,"Draw")))</f>
        <v>Ecuador</v>
      </c>
      <c r="R282">
        <f t="shared" si="15"/>
        <v>1.6</v>
      </c>
      <c r="S282" t="str">
        <f t="shared" si="16"/>
        <v>TRUE</v>
      </c>
    </row>
    <row r="283" spans="1:19" hidden="1" x14ac:dyDescent="0.2">
      <c r="A283">
        <v>2014</v>
      </c>
      <c r="B283">
        <f>B282+1</f>
        <v>26</v>
      </c>
      <c r="C283">
        <v>2</v>
      </c>
      <c r="D283" t="s">
        <v>28</v>
      </c>
      <c r="E283" t="s">
        <v>32</v>
      </c>
      <c r="F283">
        <v>1</v>
      </c>
      <c r="G283">
        <v>0</v>
      </c>
      <c r="H283" s="12">
        <v>1.1399999999999999</v>
      </c>
      <c r="I283" s="12">
        <v>8.7799999999999994</v>
      </c>
      <c r="J283" s="12">
        <v>21.82</v>
      </c>
      <c r="K283" t="str">
        <f>IF($H283&lt;$J283,$D283,$E283)</f>
        <v>Argentina</v>
      </c>
      <c r="L283">
        <f>IF($H283&lt;$J283,$H283,$J283)</f>
        <v>1.1399999999999999</v>
      </c>
      <c r="M283" t="str">
        <f>IF($H283&gt;$J283,$D283,$E283)</f>
        <v>Iran</v>
      </c>
      <c r="N283">
        <f>IF($H283&gt;$J283,$H283,$J283)</f>
        <v>21.82</v>
      </c>
      <c r="O283" t="str">
        <f>IF(F283="","",IF(F283&gt;G283,"home",IF(G283&gt;F283,"away","draw")))</f>
        <v>home</v>
      </c>
      <c r="P283" t="str">
        <f>IF(O283="","",IF(O283="home",IF(H283&lt;J283,"favourite","outsider"),IF(O283="away",IF(J283&lt;H283,"favourite","outsider"),"draw")))</f>
        <v>favourite</v>
      </c>
      <c r="Q283" t="str">
        <f>IF(O283="","",IF(O283="home",D283,IF(O283="away",E283,"Draw")))</f>
        <v>Argentina</v>
      </c>
      <c r="R283">
        <f t="shared" si="15"/>
        <v>1.1399999999999999</v>
      </c>
      <c r="S283" t="str">
        <f t="shared" si="16"/>
        <v>TRUE</v>
      </c>
    </row>
    <row r="284" spans="1:19" hidden="1" x14ac:dyDescent="0.2">
      <c r="A284">
        <v>2014</v>
      </c>
      <c r="B284">
        <f>B283+1</f>
        <v>27</v>
      </c>
      <c r="C284">
        <v>2</v>
      </c>
      <c r="D284" t="s">
        <v>36</v>
      </c>
      <c r="E284" t="s">
        <v>38</v>
      </c>
      <c r="F284">
        <v>1</v>
      </c>
      <c r="G284">
        <v>0</v>
      </c>
      <c r="H284" s="12">
        <v>2.23</v>
      </c>
      <c r="I284" s="12">
        <v>3.39</v>
      </c>
      <c r="J284" s="12">
        <v>3.42</v>
      </c>
      <c r="K284" t="str">
        <f>IF($H284&lt;$J284,$D284,$E284)</f>
        <v>Belgium</v>
      </c>
      <c r="L284">
        <f>IF($H284&lt;$J284,$H284,$J284)</f>
        <v>2.23</v>
      </c>
      <c r="M284" t="str">
        <f>IF($H284&gt;$J284,$D284,$E284)</f>
        <v>Russia</v>
      </c>
      <c r="N284">
        <f>IF($H284&gt;$J284,$H284,$J284)</f>
        <v>3.42</v>
      </c>
      <c r="O284" t="str">
        <f>IF(F284="","",IF(F284&gt;G284,"home",IF(G284&gt;F284,"away","draw")))</f>
        <v>home</v>
      </c>
      <c r="P284" t="str">
        <f>IF(O284="","",IF(O284="home",IF(H284&lt;J284,"favourite","outsider"),IF(O284="away",IF(J284&lt;H284,"favourite","outsider"),"draw")))</f>
        <v>favourite</v>
      </c>
      <c r="Q284" t="str">
        <f>IF(O284="","",IF(O284="home",D284,IF(O284="away",E284,"Draw")))</f>
        <v>Belgium</v>
      </c>
      <c r="R284">
        <f t="shared" si="15"/>
        <v>2.23</v>
      </c>
      <c r="S284" t="str">
        <f t="shared" si="16"/>
        <v>TRUE</v>
      </c>
    </row>
    <row r="285" spans="1:19" hidden="1" x14ac:dyDescent="0.2">
      <c r="A285">
        <v>2014</v>
      </c>
      <c r="B285">
        <f>B284+1</f>
        <v>28</v>
      </c>
      <c r="C285">
        <v>2</v>
      </c>
      <c r="D285" t="s">
        <v>12</v>
      </c>
      <c r="E285" t="s">
        <v>14</v>
      </c>
      <c r="F285">
        <v>0</v>
      </c>
      <c r="G285">
        <v>2</v>
      </c>
      <c r="H285" s="12">
        <v>1.57</v>
      </c>
      <c r="I285" s="12">
        <v>4.5199999999999996</v>
      </c>
      <c r="J285" s="12">
        <v>5.62</v>
      </c>
      <c r="K285" t="str">
        <f>IF($H285&lt;$J285,$D285,$E285)</f>
        <v>Spain</v>
      </c>
      <c r="L285">
        <f>IF($H285&lt;$J285,$H285,$J285)</f>
        <v>1.57</v>
      </c>
      <c r="M285" t="str">
        <f>IF($H285&gt;$J285,$D285,$E285)</f>
        <v>Chile</v>
      </c>
      <c r="N285">
        <f>IF($H285&gt;$J285,$H285,$J285)</f>
        <v>5.62</v>
      </c>
      <c r="O285" t="str">
        <f>IF(F285="","",IF(F285&gt;G285,"home",IF(G285&gt;F285,"away","draw")))</f>
        <v>away</v>
      </c>
      <c r="P285" t="str">
        <f>IF(O285="","",IF(O285="home",IF(H285&lt;J285,"favourite","outsider"),IF(O285="away",IF(J285&lt;H285,"favourite","outsider"),"draw")))</f>
        <v>outsider</v>
      </c>
      <c r="Q285" t="str">
        <f>IF(O285="","",IF(O285="home",D285,IF(O285="away",E285,"Draw")))</f>
        <v>Chile</v>
      </c>
      <c r="R285">
        <f t="shared" si="15"/>
        <v>5.62</v>
      </c>
      <c r="S285" t="str">
        <f t="shared" si="16"/>
        <v>FALSE</v>
      </c>
    </row>
    <row r="286" spans="1:19" hidden="1" x14ac:dyDescent="0.2">
      <c r="A286">
        <v>2014</v>
      </c>
      <c r="B286">
        <f>B285+1</f>
        <v>29</v>
      </c>
      <c r="C286">
        <v>2</v>
      </c>
      <c r="D286" t="s">
        <v>18</v>
      </c>
      <c r="E286" t="s">
        <v>20</v>
      </c>
      <c r="F286">
        <v>2</v>
      </c>
      <c r="G286">
        <v>1</v>
      </c>
      <c r="H286" s="12">
        <v>3.82</v>
      </c>
      <c r="I286" s="12">
        <v>3.84</v>
      </c>
      <c r="J286" s="12">
        <v>1.94</v>
      </c>
      <c r="K286" t="str">
        <f>IF($H286&lt;$J286,$D286,$E286)</f>
        <v>England</v>
      </c>
      <c r="L286">
        <f>IF($H286&lt;$J286,$H286,$J286)</f>
        <v>1.94</v>
      </c>
      <c r="M286" t="str">
        <f>IF($H286&gt;$J286,$D286,$E286)</f>
        <v>Uruguay</v>
      </c>
      <c r="N286">
        <f>IF($H286&gt;$J286,$H286,$J286)</f>
        <v>3.82</v>
      </c>
      <c r="O286" t="str">
        <f>IF(F286="","",IF(F286&gt;G286,"home",IF(G286&gt;F286,"away","draw")))</f>
        <v>home</v>
      </c>
      <c r="P286" t="str">
        <f>IF(O286="","",IF(O286="home",IF(H286&lt;J286,"favourite","outsider"),IF(O286="away",IF(J286&lt;H286,"favourite","outsider"),"draw")))</f>
        <v>outsider</v>
      </c>
      <c r="Q286" t="str">
        <f>IF(O286="","",IF(O286="home",D286,IF(O286="away",E286,"Draw")))</f>
        <v>Uruguay</v>
      </c>
      <c r="R286">
        <f t="shared" ref="R286:R305" si="17">IF(O286="","",IF(O286="home",H286,IF(O286="away",J286,I286)))</f>
        <v>3.82</v>
      </c>
      <c r="S286" t="str">
        <f t="shared" ref="S286:S305" si="18">IF(P286="","",IF(P286="favourite","TRUE","FALSE"))</f>
        <v>FALSE</v>
      </c>
    </row>
    <row r="287" spans="1:19" hidden="1" x14ac:dyDescent="0.2">
      <c r="A287">
        <v>2014</v>
      </c>
      <c r="B287">
        <f>B286+1</f>
        <v>30</v>
      </c>
      <c r="C287">
        <v>2</v>
      </c>
      <c r="D287" t="s">
        <v>21</v>
      </c>
      <c r="E287" t="s">
        <v>19</v>
      </c>
      <c r="F287">
        <v>0</v>
      </c>
      <c r="G287">
        <v>1</v>
      </c>
      <c r="H287" s="12">
        <v>1.58</v>
      </c>
      <c r="I287" s="12">
        <v>4.05</v>
      </c>
      <c r="J287" s="12">
        <v>6.53</v>
      </c>
      <c r="K287" t="str">
        <f>IF($H287&lt;$J287,$D287,$E287)</f>
        <v>Italy</v>
      </c>
      <c r="L287">
        <f>IF($H287&lt;$J287,$H287,$J287)</f>
        <v>1.58</v>
      </c>
      <c r="M287" t="str">
        <f>IF($H287&gt;$J287,$D287,$E287)</f>
        <v>Costa Rica</v>
      </c>
      <c r="N287">
        <f>IF($H287&gt;$J287,$H287,$J287)</f>
        <v>6.53</v>
      </c>
      <c r="O287" t="str">
        <f>IF(F287="","",IF(F287&gt;G287,"home",IF(G287&gt;F287,"away","draw")))</f>
        <v>away</v>
      </c>
      <c r="P287" t="str">
        <f>IF(O287="","",IF(O287="home",IF(H287&lt;J287,"favourite","outsider"),IF(O287="away",IF(J287&lt;H287,"favourite","outsider"),"draw")))</f>
        <v>outsider</v>
      </c>
      <c r="Q287" t="str">
        <f>IF(O287="","",IF(O287="home",D287,IF(O287="away",E287,"Draw")))</f>
        <v>Costa Rica</v>
      </c>
      <c r="R287">
        <f t="shared" si="17"/>
        <v>6.53</v>
      </c>
      <c r="S287" t="str">
        <f t="shared" si="18"/>
        <v>FALSE</v>
      </c>
    </row>
    <row r="288" spans="1:19" hidden="1" x14ac:dyDescent="0.2">
      <c r="A288">
        <v>2014</v>
      </c>
      <c r="B288">
        <f>B287+1</f>
        <v>31</v>
      </c>
      <c r="C288">
        <v>2</v>
      </c>
      <c r="D288" t="s">
        <v>33</v>
      </c>
      <c r="E288" t="s">
        <v>29</v>
      </c>
      <c r="F288">
        <v>1</v>
      </c>
      <c r="G288">
        <v>0</v>
      </c>
      <c r="H288" s="12">
        <v>4.3099999999999996</v>
      </c>
      <c r="I288" s="12">
        <v>3.69</v>
      </c>
      <c r="J288" s="12">
        <v>1.88</v>
      </c>
      <c r="K288" t="str">
        <f>IF($H288&lt;$J288,$D288,$E288)</f>
        <v>Bosnia &amp; Herzegovina</v>
      </c>
      <c r="L288">
        <f>IF($H288&lt;$J288,$H288,$J288)</f>
        <v>1.88</v>
      </c>
      <c r="M288" t="str">
        <f>IF($H288&gt;$J288,$D288,$E288)</f>
        <v>Nigeria</v>
      </c>
      <c r="N288">
        <f>IF($H288&gt;$J288,$H288,$J288)</f>
        <v>4.3099999999999996</v>
      </c>
      <c r="O288" t="str">
        <f>IF(F288="","",IF(F288&gt;G288,"home",IF(G288&gt;F288,"away","draw")))</f>
        <v>home</v>
      </c>
      <c r="P288" t="str">
        <f>IF(O288="","",IF(O288="home",IF(H288&lt;J288,"favourite","outsider"),IF(O288="away",IF(J288&lt;H288,"favourite","outsider"),"draw")))</f>
        <v>outsider</v>
      </c>
      <c r="Q288" t="str">
        <f>IF(O288="","",IF(O288="home",D288,IF(O288="away",E288,"Draw")))</f>
        <v>Nigeria</v>
      </c>
      <c r="R288">
        <f t="shared" si="17"/>
        <v>4.3099999999999996</v>
      </c>
      <c r="S288" t="str">
        <f t="shared" si="18"/>
        <v>FALSE</v>
      </c>
    </row>
    <row r="289" spans="1:19" hidden="1" x14ac:dyDescent="0.2">
      <c r="A289">
        <v>2014</v>
      </c>
      <c r="B289">
        <f>B288+1</f>
        <v>32</v>
      </c>
      <c r="C289">
        <v>2</v>
      </c>
      <c r="D289" t="s">
        <v>39</v>
      </c>
      <c r="E289" t="s">
        <v>37</v>
      </c>
      <c r="F289">
        <v>2</v>
      </c>
      <c r="G289">
        <v>4</v>
      </c>
      <c r="H289" s="12">
        <v>2.5099999999999998</v>
      </c>
      <c r="I289" s="12">
        <v>3.31</v>
      </c>
      <c r="J289" s="12">
        <v>2.96</v>
      </c>
      <c r="K289" t="str">
        <f>IF($H289&lt;$J289,$D289,$E289)</f>
        <v>South Korea</v>
      </c>
      <c r="L289">
        <f>IF($H289&lt;$J289,$H289,$J289)</f>
        <v>2.5099999999999998</v>
      </c>
      <c r="M289" t="str">
        <f>IF($H289&gt;$J289,$D289,$E289)</f>
        <v>Algeria</v>
      </c>
      <c r="N289">
        <f>IF($H289&gt;$J289,$H289,$J289)</f>
        <v>2.96</v>
      </c>
      <c r="O289" t="str">
        <f>IF(F289="","",IF(F289&gt;G289,"home",IF(G289&gt;F289,"away","draw")))</f>
        <v>away</v>
      </c>
      <c r="P289" t="str">
        <f>IF(O289="","",IF(O289="home",IF(H289&lt;J289,"favourite","outsider"),IF(O289="away",IF(J289&lt;H289,"favourite","outsider"),"draw")))</f>
        <v>outsider</v>
      </c>
      <c r="Q289" t="str">
        <f>IF(O289="","",IF(O289="home",D289,IF(O289="away",E289,"Draw")))</f>
        <v>Algeria</v>
      </c>
      <c r="R289">
        <f t="shared" si="17"/>
        <v>2.96</v>
      </c>
      <c r="S289" t="str">
        <f t="shared" si="18"/>
        <v>FALSE</v>
      </c>
    </row>
    <row r="290" spans="1:19" hidden="1" x14ac:dyDescent="0.2">
      <c r="A290">
        <v>2014</v>
      </c>
      <c r="B290">
        <f>B289+1</f>
        <v>33</v>
      </c>
      <c r="C290">
        <v>3</v>
      </c>
      <c r="D290" t="s">
        <v>13</v>
      </c>
      <c r="E290" t="s">
        <v>14</v>
      </c>
      <c r="F290">
        <v>2</v>
      </c>
      <c r="G290">
        <v>0</v>
      </c>
      <c r="H290" s="12">
        <v>2.69</v>
      </c>
      <c r="I290" s="12">
        <v>3.56</v>
      </c>
      <c r="J290" s="12">
        <v>2.61</v>
      </c>
      <c r="K290" t="str">
        <f>IF($H290&lt;$J290,$D290,$E290)</f>
        <v>Chile</v>
      </c>
      <c r="L290">
        <f>IF($H290&lt;$J290,$H290,$J290)</f>
        <v>2.61</v>
      </c>
      <c r="M290" t="str">
        <f>IF($H290&gt;$J290,$D290,$E290)</f>
        <v>Netherlands</v>
      </c>
      <c r="N290">
        <f>IF($H290&gt;$J290,$H290,$J290)</f>
        <v>2.69</v>
      </c>
      <c r="O290" t="str">
        <f>IF(F290="","",IF(F290&gt;G290,"home",IF(G290&gt;F290,"away","draw")))</f>
        <v>home</v>
      </c>
      <c r="P290" t="str">
        <f>IF(O290="","",IF(O290="home",IF(H290&lt;J290,"favourite","outsider"),IF(O290="away",IF(J290&lt;H290,"favourite","outsider"),"draw")))</f>
        <v>outsider</v>
      </c>
      <c r="Q290" t="str">
        <f>IF(O290="","",IF(O290="home",D290,IF(O290="away",E290,"Draw")))</f>
        <v>Netherlands</v>
      </c>
      <c r="R290">
        <f t="shared" si="17"/>
        <v>2.69</v>
      </c>
      <c r="S290" t="str">
        <f t="shared" si="18"/>
        <v>FALSE</v>
      </c>
    </row>
    <row r="291" spans="1:19" hidden="1" x14ac:dyDescent="0.2">
      <c r="A291">
        <v>2014</v>
      </c>
      <c r="B291">
        <f>B290+1</f>
        <v>34</v>
      </c>
      <c r="C291">
        <v>3</v>
      </c>
      <c r="D291" t="s">
        <v>15</v>
      </c>
      <c r="E291" t="s">
        <v>12</v>
      </c>
      <c r="F291">
        <v>0</v>
      </c>
      <c r="G291">
        <v>3</v>
      </c>
      <c r="H291" s="12">
        <v>8.0399999999999991</v>
      </c>
      <c r="I291" s="12">
        <v>5.37</v>
      </c>
      <c r="J291" s="12">
        <v>1.38</v>
      </c>
      <c r="K291" t="str">
        <f>IF($H291&lt;$J291,$D291,$E291)</f>
        <v>Spain</v>
      </c>
      <c r="L291">
        <f>IF($H291&lt;$J291,$H291,$J291)</f>
        <v>1.38</v>
      </c>
      <c r="M291" t="str">
        <f>IF($H291&gt;$J291,$D291,$E291)</f>
        <v>Australia</v>
      </c>
      <c r="N291">
        <f>IF($H291&gt;$J291,$H291,$J291)</f>
        <v>8.0399999999999991</v>
      </c>
      <c r="O291" t="str">
        <f>IF(F291="","",IF(F291&gt;G291,"home",IF(G291&gt;F291,"away","draw")))</f>
        <v>away</v>
      </c>
      <c r="P291" t="str">
        <f>IF(O291="","",IF(O291="home",IF(H291&lt;J291,"favourite","outsider"),IF(O291="away",IF(J291&lt;H291,"favourite","outsider"),"draw")))</f>
        <v>favourite</v>
      </c>
      <c r="Q291" t="str">
        <f>IF(O291="","",IF(O291="home",D291,IF(O291="away",E291,"Draw")))</f>
        <v>Spain</v>
      </c>
      <c r="R291">
        <f t="shared" si="17"/>
        <v>1.38</v>
      </c>
      <c r="S291" t="str">
        <f t="shared" si="18"/>
        <v>TRUE</v>
      </c>
    </row>
    <row r="292" spans="1:19" hidden="1" x14ac:dyDescent="0.2">
      <c r="A292">
        <v>2014</v>
      </c>
      <c r="B292">
        <f>B291+1</f>
        <v>35</v>
      </c>
      <c r="C292">
        <v>3</v>
      </c>
      <c r="D292" t="s">
        <v>9</v>
      </c>
      <c r="E292" t="s">
        <v>10</v>
      </c>
      <c r="F292">
        <v>1</v>
      </c>
      <c r="G292">
        <v>3</v>
      </c>
      <c r="H292" s="12">
        <v>2.7</v>
      </c>
      <c r="I292" s="12">
        <v>3.51</v>
      </c>
      <c r="J292" s="12">
        <v>2.64</v>
      </c>
      <c r="K292" t="str">
        <f>IF($H292&lt;$J292,$D292,$E292)</f>
        <v>Mexico</v>
      </c>
      <c r="L292">
        <f>IF($H292&lt;$J292,$H292,$J292)</f>
        <v>2.64</v>
      </c>
      <c r="M292" t="str">
        <f>IF($H292&gt;$J292,$D292,$E292)</f>
        <v>Croatia</v>
      </c>
      <c r="N292">
        <f>IF($H292&gt;$J292,$H292,$J292)</f>
        <v>2.7</v>
      </c>
      <c r="O292" t="str">
        <f>IF(F292="","",IF(F292&gt;G292,"home",IF(G292&gt;F292,"away","draw")))</f>
        <v>away</v>
      </c>
      <c r="P292" t="str">
        <f>IF(O292="","",IF(O292="home",IF(H292&lt;J292,"favourite","outsider"),IF(O292="away",IF(J292&lt;H292,"favourite","outsider"),"draw")))</f>
        <v>favourite</v>
      </c>
      <c r="Q292" t="str">
        <f>IF(O292="","",IF(O292="home",D292,IF(O292="away",E292,"Draw")))</f>
        <v>Mexico</v>
      </c>
      <c r="R292">
        <f t="shared" si="17"/>
        <v>2.64</v>
      </c>
      <c r="S292" t="str">
        <f t="shared" si="18"/>
        <v>TRUE</v>
      </c>
    </row>
    <row r="293" spans="1:19" hidden="1" x14ac:dyDescent="0.2">
      <c r="A293">
        <v>2014</v>
      </c>
      <c r="B293">
        <f>B292+1</f>
        <v>36</v>
      </c>
      <c r="C293">
        <v>3</v>
      </c>
      <c r="D293" t="s">
        <v>11</v>
      </c>
      <c r="E293" t="s">
        <v>8</v>
      </c>
      <c r="F293">
        <v>1</v>
      </c>
      <c r="G293">
        <v>4</v>
      </c>
      <c r="H293" s="12">
        <v>22.79</v>
      </c>
      <c r="I293" s="12">
        <v>9.67</v>
      </c>
      <c r="J293" s="12">
        <v>1.1299999999999999</v>
      </c>
      <c r="K293" t="str">
        <f>IF($H293&lt;$J293,$D293,$E293)</f>
        <v>Brazil</v>
      </c>
      <c r="L293">
        <f>IF($H293&lt;$J293,$H293,$J293)</f>
        <v>1.1299999999999999</v>
      </c>
      <c r="M293" t="str">
        <f>IF($H293&gt;$J293,$D293,$E293)</f>
        <v>Cameroon</v>
      </c>
      <c r="N293">
        <f>IF($H293&gt;$J293,$H293,$J293)</f>
        <v>22.79</v>
      </c>
      <c r="O293" t="str">
        <f>IF(F293="","",IF(F293&gt;G293,"home",IF(G293&gt;F293,"away","draw")))</f>
        <v>away</v>
      </c>
      <c r="P293" t="str">
        <f>IF(O293="","",IF(O293="home",IF(H293&lt;J293,"favourite","outsider"),IF(O293="away",IF(J293&lt;H293,"favourite","outsider"),"draw")))</f>
        <v>favourite</v>
      </c>
      <c r="Q293" t="str">
        <f>IF(O293="","",IF(O293="home",D293,IF(O293="away",E293,"Draw")))</f>
        <v>Brazil</v>
      </c>
      <c r="R293">
        <f t="shared" si="17"/>
        <v>1.1299999999999999</v>
      </c>
      <c r="S293" t="str">
        <f t="shared" si="18"/>
        <v>TRUE</v>
      </c>
    </row>
    <row r="294" spans="1:19" hidden="1" x14ac:dyDescent="0.2">
      <c r="A294">
        <v>2014</v>
      </c>
      <c r="B294">
        <f>B293+1</f>
        <v>37</v>
      </c>
      <c r="C294">
        <v>3</v>
      </c>
      <c r="D294" t="s">
        <v>21</v>
      </c>
      <c r="E294" t="s">
        <v>18</v>
      </c>
      <c r="F294">
        <v>0</v>
      </c>
      <c r="G294">
        <v>1</v>
      </c>
      <c r="H294" s="12">
        <v>2.5499999999999998</v>
      </c>
      <c r="I294" s="12">
        <v>3.52</v>
      </c>
      <c r="J294" s="12">
        <v>2.78</v>
      </c>
      <c r="K294" t="str">
        <f>IF($H294&lt;$J294,$D294,$E294)</f>
        <v>Italy</v>
      </c>
      <c r="L294">
        <f>IF($H294&lt;$J294,$H294,$J294)</f>
        <v>2.5499999999999998</v>
      </c>
      <c r="M294" t="str">
        <f>IF($H294&gt;$J294,$D294,$E294)</f>
        <v>Uruguay</v>
      </c>
      <c r="N294">
        <f>IF($H294&gt;$J294,$H294,$J294)</f>
        <v>2.78</v>
      </c>
      <c r="O294" t="str">
        <f>IF(F294="","",IF(F294&gt;G294,"home",IF(G294&gt;F294,"away","draw")))</f>
        <v>away</v>
      </c>
      <c r="P294" t="str">
        <f>IF(O294="","",IF(O294="home",IF(H294&lt;J294,"favourite","outsider"),IF(O294="away",IF(J294&lt;H294,"favourite","outsider"),"draw")))</f>
        <v>outsider</v>
      </c>
      <c r="Q294" t="str">
        <f>IF(O294="","",IF(O294="home",D294,IF(O294="away",E294,"Draw")))</f>
        <v>Uruguay</v>
      </c>
      <c r="R294">
        <f t="shared" si="17"/>
        <v>2.78</v>
      </c>
      <c r="S294" t="str">
        <f t="shared" si="18"/>
        <v>FALSE</v>
      </c>
    </row>
    <row r="295" spans="1:19" hidden="1" x14ac:dyDescent="0.2">
      <c r="A295">
        <v>2014</v>
      </c>
      <c r="B295">
        <f>B294+1</f>
        <v>38</v>
      </c>
      <c r="C295">
        <v>3</v>
      </c>
      <c r="D295" t="s">
        <v>19</v>
      </c>
      <c r="E295" t="s">
        <v>20</v>
      </c>
      <c r="F295">
        <v>0</v>
      </c>
      <c r="G295">
        <v>0</v>
      </c>
      <c r="H295" s="12">
        <v>4.46</v>
      </c>
      <c r="I295" s="12">
        <v>4.03</v>
      </c>
      <c r="J295" s="12">
        <v>1.78</v>
      </c>
      <c r="K295" t="str">
        <f>IF($H295&lt;$J295,$D295,$E295)</f>
        <v>England</v>
      </c>
      <c r="L295">
        <f>IF($H295&lt;$J295,$H295,$J295)</f>
        <v>1.78</v>
      </c>
      <c r="M295" t="str">
        <f>IF($H295&gt;$J295,$D295,$E295)</f>
        <v>Costa Rica</v>
      </c>
      <c r="N295">
        <f>IF($H295&gt;$J295,$H295,$J295)</f>
        <v>4.46</v>
      </c>
      <c r="O295" t="str">
        <f>IF(F295="","",IF(F295&gt;G295,"home",IF(G295&gt;F295,"away","draw")))</f>
        <v>draw</v>
      </c>
      <c r="P295" t="str">
        <f>IF(O295="","",IF(O295="home",IF(H295&lt;J295,"favourite","outsider"),IF(O295="away",IF(J295&lt;H295,"favourite","outsider"),"draw")))</f>
        <v>draw</v>
      </c>
      <c r="Q295" t="str">
        <f>IF(O295="","",IF(O295="home",D295,IF(O295="away",E295,"Draw")))</f>
        <v>Draw</v>
      </c>
      <c r="R295">
        <f t="shared" si="17"/>
        <v>4.03</v>
      </c>
      <c r="S295" t="str">
        <f t="shared" si="18"/>
        <v>FALSE</v>
      </c>
    </row>
    <row r="296" spans="1:19" hidden="1" x14ac:dyDescent="0.2">
      <c r="A296">
        <v>2014</v>
      </c>
      <c r="B296">
        <f>B295+1</f>
        <v>39</v>
      </c>
      <c r="C296">
        <v>3</v>
      </c>
      <c r="D296" t="s">
        <v>23</v>
      </c>
      <c r="E296" t="s">
        <v>16</v>
      </c>
      <c r="F296">
        <v>1</v>
      </c>
      <c r="G296">
        <v>4</v>
      </c>
      <c r="H296" s="12">
        <v>3.52</v>
      </c>
      <c r="I296" s="12">
        <v>3.75</v>
      </c>
      <c r="J296" s="12">
        <v>2.06</v>
      </c>
      <c r="K296" t="str">
        <f>IF($H296&lt;$J296,$D296,$E296)</f>
        <v>Colombia</v>
      </c>
      <c r="L296">
        <f>IF($H296&lt;$J296,$H296,$J296)</f>
        <v>2.06</v>
      </c>
      <c r="M296" t="str">
        <f>IF($H296&gt;$J296,$D296,$E296)</f>
        <v>Japan</v>
      </c>
      <c r="N296">
        <f>IF($H296&gt;$J296,$H296,$J296)</f>
        <v>3.52</v>
      </c>
      <c r="O296" t="str">
        <f>IF(F296="","",IF(F296&gt;G296,"home",IF(G296&gt;F296,"away","draw")))</f>
        <v>away</v>
      </c>
      <c r="P296" t="str">
        <f>IF(O296="","",IF(O296="home",IF(H296&lt;J296,"favourite","outsider"),IF(O296="away",IF(J296&lt;H296,"favourite","outsider"),"draw")))</f>
        <v>favourite</v>
      </c>
      <c r="Q296" t="str">
        <f>IF(O296="","",IF(O296="home",D296,IF(O296="away",E296,"Draw")))</f>
        <v>Colombia</v>
      </c>
      <c r="R296">
        <f t="shared" si="17"/>
        <v>2.06</v>
      </c>
      <c r="S296" t="str">
        <f t="shared" si="18"/>
        <v>TRUE</v>
      </c>
    </row>
    <row r="297" spans="1:19" hidden="1" x14ac:dyDescent="0.2">
      <c r="A297">
        <v>2014</v>
      </c>
      <c r="B297">
        <f>B296+1</f>
        <v>40</v>
      </c>
      <c r="C297">
        <v>3</v>
      </c>
      <c r="D297" t="s">
        <v>17</v>
      </c>
      <c r="E297" t="s">
        <v>22</v>
      </c>
      <c r="F297">
        <v>2</v>
      </c>
      <c r="G297">
        <v>1</v>
      </c>
      <c r="H297" s="12">
        <v>4.0599999999999996</v>
      </c>
      <c r="I297" s="12">
        <v>3.61</v>
      </c>
      <c r="J297" s="12">
        <v>1.95</v>
      </c>
      <c r="K297" t="str">
        <f>IF($H297&lt;$J297,$D297,$E297)</f>
        <v>Ivory Coast</v>
      </c>
      <c r="L297">
        <f>IF($H297&lt;$J297,$H297,$J297)</f>
        <v>1.95</v>
      </c>
      <c r="M297" t="str">
        <f>IF($H297&gt;$J297,$D297,$E297)</f>
        <v>Greece</v>
      </c>
      <c r="N297">
        <f>IF($H297&gt;$J297,$H297,$J297)</f>
        <v>4.0599999999999996</v>
      </c>
      <c r="O297" t="str">
        <f>IF(F297="","",IF(F297&gt;G297,"home",IF(G297&gt;F297,"away","draw")))</f>
        <v>home</v>
      </c>
      <c r="P297" t="str">
        <f>IF(O297="","",IF(O297="home",IF(H297&lt;J297,"favourite","outsider"),IF(O297="away",IF(J297&lt;H297,"favourite","outsider"),"draw")))</f>
        <v>outsider</v>
      </c>
      <c r="Q297" t="str">
        <f>IF(O297="","",IF(O297="home",D297,IF(O297="away",E297,"Draw")))</f>
        <v>Greece</v>
      </c>
      <c r="R297">
        <f t="shared" si="17"/>
        <v>4.0599999999999996</v>
      </c>
      <c r="S297" t="str">
        <f t="shared" si="18"/>
        <v>FALSE</v>
      </c>
    </row>
    <row r="298" spans="1:19" hidden="1" x14ac:dyDescent="0.2">
      <c r="A298">
        <v>2014</v>
      </c>
      <c r="B298">
        <f>B297+1</f>
        <v>41</v>
      </c>
      <c r="C298">
        <v>3</v>
      </c>
      <c r="D298" t="s">
        <v>33</v>
      </c>
      <c r="E298" t="s">
        <v>28</v>
      </c>
      <c r="F298">
        <v>2</v>
      </c>
      <c r="G298">
        <v>3</v>
      </c>
      <c r="H298" s="12">
        <v>9.44</v>
      </c>
      <c r="I298" s="12">
        <v>4.2699999999999996</v>
      </c>
      <c r="J298" s="12">
        <v>1.44</v>
      </c>
      <c r="K298" t="str">
        <f>IF($H298&lt;$J298,$D298,$E298)</f>
        <v>Argentina</v>
      </c>
      <c r="L298">
        <f>IF($H298&lt;$J298,$H298,$J298)</f>
        <v>1.44</v>
      </c>
      <c r="M298" t="str">
        <f>IF($H298&gt;$J298,$D298,$E298)</f>
        <v>Nigeria</v>
      </c>
      <c r="N298">
        <f>IF($H298&gt;$J298,$H298,$J298)</f>
        <v>9.44</v>
      </c>
      <c r="O298" t="str">
        <f>IF(F298="","",IF(F298&gt;G298,"home",IF(G298&gt;F298,"away","draw")))</f>
        <v>away</v>
      </c>
      <c r="P298" t="str">
        <f>IF(O298="","",IF(O298="home",IF(H298&lt;J298,"favourite","outsider"),IF(O298="away",IF(J298&lt;H298,"favourite","outsider"),"draw")))</f>
        <v>favourite</v>
      </c>
      <c r="Q298" t="str">
        <f>IF(O298="","",IF(O298="home",D298,IF(O298="away",E298,"Draw")))</f>
        <v>Argentina</v>
      </c>
      <c r="R298">
        <f t="shared" si="17"/>
        <v>1.44</v>
      </c>
      <c r="S298" t="str">
        <f t="shared" si="18"/>
        <v>TRUE</v>
      </c>
    </row>
    <row r="299" spans="1:19" hidden="1" x14ac:dyDescent="0.2">
      <c r="A299">
        <v>2014</v>
      </c>
      <c r="B299">
        <f>B298+1</f>
        <v>42</v>
      </c>
      <c r="C299">
        <v>3</v>
      </c>
      <c r="D299" t="s">
        <v>29</v>
      </c>
      <c r="E299" t="s">
        <v>32</v>
      </c>
      <c r="F299">
        <v>3</v>
      </c>
      <c r="G299">
        <v>1</v>
      </c>
      <c r="H299" s="12">
        <v>2.21</v>
      </c>
      <c r="I299" s="12">
        <v>3.58</v>
      </c>
      <c r="J299" s="12">
        <v>3.29</v>
      </c>
      <c r="K299" t="str">
        <f>IF($H299&lt;$J299,$D299,$E299)</f>
        <v>Bosnia &amp; Herzegovina</v>
      </c>
      <c r="L299">
        <f>IF($H299&lt;$J299,$H299,$J299)</f>
        <v>2.21</v>
      </c>
      <c r="M299" t="str">
        <f>IF($H299&gt;$J299,$D299,$E299)</f>
        <v>Iran</v>
      </c>
      <c r="N299">
        <f>IF($H299&gt;$J299,$H299,$J299)</f>
        <v>3.29</v>
      </c>
      <c r="O299" t="str">
        <f>IF(F299="","",IF(F299&gt;G299,"home",IF(G299&gt;F299,"away","draw")))</f>
        <v>home</v>
      </c>
      <c r="P299" t="str">
        <f>IF(O299="","",IF(O299="home",IF(H299&lt;J299,"favourite","outsider"),IF(O299="away",IF(J299&lt;H299,"favourite","outsider"),"draw")))</f>
        <v>favourite</v>
      </c>
      <c r="Q299" t="str">
        <f>IF(O299="","",IF(O299="home",D299,IF(O299="away",E299,"Draw")))</f>
        <v>Bosnia &amp; Herzegovina</v>
      </c>
      <c r="R299">
        <f t="shared" si="17"/>
        <v>2.21</v>
      </c>
      <c r="S299" t="str">
        <f t="shared" si="18"/>
        <v>TRUE</v>
      </c>
    </row>
    <row r="300" spans="1:19" hidden="1" x14ac:dyDescent="0.2">
      <c r="A300">
        <v>2014</v>
      </c>
      <c r="B300">
        <f>B299+1</f>
        <v>43</v>
      </c>
      <c r="C300">
        <v>3</v>
      </c>
      <c r="D300" t="s">
        <v>27</v>
      </c>
      <c r="E300" t="s">
        <v>24</v>
      </c>
      <c r="F300">
        <v>0</v>
      </c>
      <c r="G300">
        <v>3</v>
      </c>
      <c r="H300" s="12">
        <v>7.16</v>
      </c>
      <c r="I300" s="12">
        <v>4.51</v>
      </c>
      <c r="J300" s="12">
        <v>1.48</v>
      </c>
      <c r="K300" t="str">
        <f>IF($H300&lt;$J300,$D300,$E300)</f>
        <v>Switzerland</v>
      </c>
      <c r="L300">
        <f>IF($H300&lt;$J300,$H300,$J300)</f>
        <v>1.48</v>
      </c>
      <c r="M300" t="str">
        <f>IF($H300&gt;$J300,$D300,$E300)</f>
        <v>Honduras</v>
      </c>
      <c r="N300">
        <f>IF($H300&gt;$J300,$H300,$J300)</f>
        <v>7.16</v>
      </c>
      <c r="O300" t="str">
        <f>IF(F300="","",IF(F300&gt;G300,"home",IF(G300&gt;F300,"away","draw")))</f>
        <v>away</v>
      </c>
      <c r="P300" t="str">
        <f>IF(O300="","",IF(O300="home",IF(H300&lt;J300,"favourite","outsider"),IF(O300="away",IF(J300&lt;H300,"favourite","outsider"),"draw")))</f>
        <v>favourite</v>
      </c>
      <c r="Q300" t="str">
        <f>IF(O300="","",IF(O300="home",D300,IF(O300="away",E300,"Draw")))</f>
        <v>Switzerland</v>
      </c>
      <c r="R300">
        <f t="shared" si="17"/>
        <v>1.48</v>
      </c>
      <c r="S300" t="str">
        <f t="shared" si="18"/>
        <v>TRUE</v>
      </c>
    </row>
    <row r="301" spans="1:19" hidden="1" x14ac:dyDescent="0.2">
      <c r="A301">
        <v>2014</v>
      </c>
      <c r="B301">
        <f>B300+1</f>
        <v>44</v>
      </c>
      <c r="C301">
        <v>3</v>
      </c>
      <c r="D301" t="s">
        <v>25</v>
      </c>
      <c r="E301" t="s">
        <v>26</v>
      </c>
      <c r="F301">
        <v>0</v>
      </c>
      <c r="G301">
        <v>0</v>
      </c>
      <c r="H301" s="12">
        <v>5.58</v>
      </c>
      <c r="I301" s="12">
        <v>4.18</v>
      </c>
      <c r="J301" s="12">
        <v>1.62</v>
      </c>
      <c r="K301" t="str">
        <f>IF($H301&lt;$J301,$D301,$E301)</f>
        <v>France</v>
      </c>
      <c r="L301">
        <f>IF($H301&lt;$J301,$H301,$J301)</f>
        <v>1.62</v>
      </c>
      <c r="M301" t="str">
        <f>IF($H301&gt;$J301,$D301,$E301)</f>
        <v>Ecuador</v>
      </c>
      <c r="N301">
        <f>IF($H301&gt;$J301,$H301,$J301)</f>
        <v>5.58</v>
      </c>
      <c r="O301" t="str">
        <f>IF(F301="","",IF(F301&gt;G301,"home",IF(G301&gt;F301,"away","draw")))</f>
        <v>draw</v>
      </c>
      <c r="P301" t="str">
        <f>IF(O301="","",IF(O301="home",IF(H301&lt;J301,"favourite","outsider"),IF(O301="away",IF(J301&lt;H301,"favourite","outsider"),"draw")))</f>
        <v>draw</v>
      </c>
      <c r="Q301" t="str">
        <f>IF(O301="","",IF(O301="home",D301,IF(O301="away",E301,"Draw")))</f>
        <v>Draw</v>
      </c>
      <c r="R301">
        <f t="shared" si="17"/>
        <v>4.18</v>
      </c>
      <c r="S301" t="str">
        <f t="shared" si="18"/>
        <v>FALSE</v>
      </c>
    </row>
    <row r="302" spans="1:19" hidden="1" x14ac:dyDescent="0.2">
      <c r="A302">
        <v>2014</v>
      </c>
      <c r="B302">
        <f>B301+1</f>
        <v>45</v>
      </c>
      <c r="C302">
        <v>3</v>
      </c>
      <c r="D302" t="s">
        <v>35</v>
      </c>
      <c r="E302" t="s">
        <v>30</v>
      </c>
      <c r="F302">
        <v>0</v>
      </c>
      <c r="G302">
        <v>1</v>
      </c>
      <c r="H302" s="12">
        <v>8.31</v>
      </c>
      <c r="I302" s="12">
        <v>3.15</v>
      </c>
      <c r="J302" s="12">
        <v>1.68</v>
      </c>
      <c r="K302" t="str">
        <f>IF($H302&lt;$J302,$D302,$E302)</f>
        <v>Germany</v>
      </c>
      <c r="L302">
        <f>IF($H302&lt;$J302,$H302,$J302)</f>
        <v>1.68</v>
      </c>
      <c r="M302" t="str">
        <f>IF($H302&gt;$J302,$D302,$E302)</f>
        <v>USA</v>
      </c>
      <c r="N302">
        <f>IF($H302&gt;$J302,$H302,$J302)</f>
        <v>8.31</v>
      </c>
      <c r="O302" t="str">
        <f>IF(F302="","",IF(F302&gt;G302,"home",IF(G302&gt;F302,"away","draw")))</f>
        <v>away</v>
      </c>
      <c r="P302" t="str">
        <f>IF(O302="","",IF(O302="home",IF(H302&lt;J302,"favourite","outsider"),IF(O302="away",IF(J302&lt;H302,"favourite","outsider"),"draw")))</f>
        <v>favourite</v>
      </c>
      <c r="Q302" t="str">
        <f>IF(O302="","",IF(O302="home",D302,IF(O302="away",E302,"Draw")))</f>
        <v>Germany</v>
      </c>
      <c r="R302">
        <f t="shared" si="17"/>
        <v>1.68</v>
      </c>
      <c r="S302" t="str">
        <f t="shared" si="18"/>
        <v>TRUE</v>
      </c>
    </row>
    <row r="303" spans="1:19" hidden="1" x14ac:dyDescent="0.2">
      <c r="A303">
        <v>2014</v>
      </c>
      <c r="B303">
        <f>B302+1</f>
        <v>46</v>
      </c>
      <c r="C303">
        <v>3</v>
      </c>
      <c r="D303" t="s">
        <v>31</v>
      </c>
      <c r="E303" t="s">
        <v>34</v>
      </c>
      <c r="F303">
        <v>2</v>
      </c>
      <c r="G303">
        <v>1</v>
      </c>
      <c r="H303" s="12">
        <v>1.76</v>
      </c>
      <c r="I303" s="12">
        <v>4.8499999999999996</v>
      </c>
      <c r="J303" s="12">
        <v>3.81</v>
      </c>
      <c r="K303" t="str">
        <f>IF($H303&lt;$J303,$D303,$E303)</f>
        <v>Portugal</v>
      </c>
      <c r="L303">
        <f>IF($H303&lt;$J303,$H303,$J303)</f>
        <v>1.76</v>
      </c>
      <c r="M303" t="str">
        <f>IF($H303&gt;$J303,$D303,$E303)</f>
        <v>Ghana</v>
      </c>
      <c r="N303">
        <f>IF($H303&gt;$J303,$H303,$J303)</f>
        <v>3.81</v>
      </c>
      <c r="O303" t="str">
        <f>IF(F303="","",IF(F303&gt;G303,"home",IF(G303&gt;F303,"away","draw")))</f>
        <v>home</v>
      </c>
      <c r="P303" t="str">
        <f>IF(O303="","",IF(O303="home",IF(H303&lt;J303,"favourite","outsider"),IF(O303="away",IF(J303&lt;H303,"favourite","outsider"),"draw")))</f>
        <v>favourite</v>
      </c>
      <c r="Q303" t="str">
        <f>IF(O303="","",IF(O303="home",D303,IF(O303="away",E303,"Draw")))</f>
        <v>Portugal</v>
      </c>
      <c r="R303">
        <f t="shared" si="17"/>
        <v>1.76</v>
      </c>
      <c r="S303" t="str">
        <f t="shared" si="18"/>
        <v>TRUE</v>
      </c>
    </row>
    <row r="304" spans="1:19" hidden="1" x14ac:dyDescent="0.2">
      <c r="A304">
        <v>2014</v>
      </c>
      <c r="B304">
        <f>B303+1</f>
        <v>47</v>
      </c>
      <c r="C304">
        <v>3</v>
      </c>
      <c r="D304" t="s">
        <v>39</v>
      </c>
      <c r="E304" t="s">
        <v>36</v>
      </c>
      <c r="F304">
        <v>0</v>
      </c>
      <c r="G304">
        <v>1</v>
      </c>
      <c r="H304" s="12">
        <v>4.7</v>
      </c>
      <c r="I304" s="12">
        <v>3.56</v>
      </c>
      <c r="J304" s="12">
        <v>1.84</v>
      </c>
      <c r="K304" t="str">
        <f>IF($H304&lt;$J304,$D304,$E304)</f>
        <v>Belgium</v>
      </c>
      <c r="L304">
        <f>IF($H304&lt;$J304,$H304,$J304)</f>
        <v>1.84</v>
      </c>
      <c r="M304" t="str">
        <f>IF($H304&gt;$J304,$D304,$E304)</f>
        <v>South Korea</v>
      </c>
      <c r="N304">
        <f>IF($H304&gt;$J304,$H304,$J304)</f>
        <v>4.7</v>
      </c>
      <c r="O304" t="str">
        <f>IF(F304="","",IF(F304&gt;G304,"home",IF(G304&gt;F304,"away","draw")))</f>
        <v>away</v>
      </c>
      <c r="P304" t="str">
        <f>IF(O304="","",IF(O304="home",IF(H304&lt;J304,"favourite","outsider"),IF(O304="away",IF(J304&lt;H304,"favourite","outsider"),"draw")))</f>
        <v>favourite</v>
      </c>
      <c r="Q304" t="str">
        <f>IF(O304="","",IF(O304="home",D304,IF(O304="away",E304,"Draw")))</f>
        <v>Belgium</v>
      </c>
      <c r="R304">
        <f t="shared" si="17"/>
        <v>1.84</v>
      </c>
      <c r="S304" t="str">
        <f t="shared" si="18"/>
        <v>TRUE</v>
      </c>
    </row>
    <row r="305" spans="1:19" hidden="1" x14ac:dyDescent="0.2">
      <c r="A305">
        <v>2014</v>
      </c>
      <c r="B305">
        <f>B304+1</f>
        <v>48</v>
      </c>
      <c r="C305">
        <v>3</v>
      </c>
      <c r="D305" t="s">
        <v>37</v>
      </c>
      <c r="E305" t="s">
        <v>38</v>
      </c>
      <c r="F305">
        <v>1</v>
      </c>
      <c r="G305">
        <v>1</v>
      </c>
      <c r="H305" s="12">
        <v>3.71</v>
      </c>
      <c r="I305" s="12">
        <v>3.72</v>
      </c>
      <c r="J305" s="12">
        <v>2.0099999999999998</v>
      </c>
      <c r="K305" t="str">
        <f>IF($H305&lt;$J305,$D305,$E305)</f>
        <v>Russia</v>
      </c>
      <c r="L305">
        <f>IF($H305&lt;$J305,$H305,$J305)</f>
        <v>2.0099999999999998</v>
      </c>
      <c r="M305" t="str">
        <f>IF($H305&gt;$J305,$D305,$E305)</f>
        <v>Algeria</v>
      </c>
      <c r="N305">
        <f>IF($H305&gt;$J305,$H305,$J305)</f>
        <v>3.71</v>
      </c>
      <c r="O305" t="str">
        <f>IF(F305="","",IF(F305&gt;G305,"home",IF(G305&gt;F305,"away","draw")))</f>
        <v>draw</v>
      </c>
      <c r="P305" t="str">
        <f>IF(O305="","",IF(O305="home",IF(H305&lt;J305,"favourite","outsider"),IF(O305="away",IF(J305&lt;H305,"favourite","outsider"),"draw")))</f>
        <v>draw</v>
      </c>
      <c r="Q305" t="str">
        <f>IF(O305="","",IF(O305="home",D305,IF(O305="away",E305,"Draw")))</f>
        <v>Draw</v>
      </c>
      <c r="R305">
        <f t="shared" si="17"/>
        <v>3.72</v>
      </c>
      <c r="S305" t="str">
        <f t="shared" si="18"/>
        <v>FALSE</v>
      </c>
    </row>
    <row r="306" spans="1:19" x14ac:dyDescent="0.2">
      <c r="A306">
        <v>2014</v>
      </c>
      <c r="B306">
        <v>49</v>
      </c>
      <c r="C306" t="s">
        <v>166</v>
      </c>
      <c r="D306" t="s">
        <v>164</v>
      </c>
      <c r="E306" t="s">
        <v>14</v>
      </c>
      <c r="F306">
        <v>1</v>
      </c>
      <c r="G306">
        <v>1</v>
      </c>
      <c r="H306" s="12">
        <v>1.53</v>
      </c>
      <c r="I306" s="12">
        <v>4.5199999999999996</v>
      </c>
      <c r="J306" s="12">
        <v>6.31</v>
      </c>
      <c r="K306" t="str">
        <f>IF($H306&lt;$J306,$D306,$E306)</f>
        <v xml:space="preserve">Brazil </v>
      </c>
      <c r="L306">
        <f>IF($H306&lt;$J306,$H306,$J306)</f>
        <v>1.53</v>
      </c>
      <c r="M306" t="str">
        <f>IF($H306&gt;$J306,$D306,$E306)</f>
        <v>Chile</v>
      </c>
      <c r="N306">
        <f>IF($H306&gt;$J306,$H306,$J306)</f>
        <v>6.31</v>
      </c>
      <c r="O306" t="str">
        <f>IF(F306="","",IF(F306&gt;G306,"home",IF(G306&gt;F306,"away","draw")))</f>
        <v>draw</v>
      </c>
      <c r="P306" t="str">
        <f>IF(O306="","",IF(O306="home",IF(H306&lt;J306,"favourite","outsider"),IF(O306="away",IF(J306&lt;H306,"favourite","outsider"),"draw")))</f>
        <v>draw</v>
      </c>
      <c r="Q306" t="str">
        <f>IF(O306="","",IF(O306="home",D306,IF(O306="away",E306,"Draw")))</f>
        <v>Draw</v>
      </c>
      <c r="R306">
        <f t="shared" ref="R306:R321" si="19">IF(O306="","",IF(O306="home",H306,IF(O306="away",J306,I306)))</f>
        <v>4.5199999999999996</v>
      </c>
      <c r="S306" t="str">
        <f t="shared" ref="S306:S321" si="20">IF(P306="","",IF(P306="favourite","TRUE","FALSE"))</f>
        <v>FALSE</v>
      </c>
    </row>
    <row r="307" spans="1:19" x14ac:dyDescent="0.2">
      <c r="A307">
        <v>2014</v>
      </c>
      <c r="B307">
        <v>50</v>
      </c>
      <c r="C307" t="s">
        <v>166</v>
      </c>
      <c r="D307" t="s">
        <v>174</v>
      </c>
      <c r="E307" t="s">
        <v>18</v>
      </c>
      <c r="F307">
        <v>2</v>
      </c>
      <c r="G307">
        <v>0</v>
      </c>
      <c r="H307" s="12">
        <v>2.13</v>
      </c>
      <c r="I307" s="12">
        <v>3.37</v>
      </c>
      <c r="J307" s="12">
        <v>3.73</v>
      </c>
      <c r="K307" t="str">
        <f>IF($H307&lt;$J307,$D307,$E307)</f>
        <v xml:space="preserve">Colombia </v>
      </c>
      <c r="L307">
        <f>IF($H307&lt;$J307,$H307,$J307)</f>
        <v>2.13</v>
      </c>
      <c r="M307" t="str">
        <f>IF($H307&gt;$J307,$D307,$E307)</f>
        <v>Uruguay</v>
      </c>
      <c r="N307">
        <f>IF($H307&gt;$J307,$H307,$J307)</f>
        <v>3.73</v>
      </c>
      <c r="O307" t="str">
        <f>IF(F307="","",IF(F307&gt;G307,"home",IF(G307&gt;F307,"away","draw")))</f>
        <v>home</v>
      </c>
      <c r="P307" t="str">
        <f>IF(O307="","",IF(O307="home",IF(H307&lt;J307,"favourite","outsider"),IF(O307="away",IF(J307&lt;H307,"favourite","outsider"),"draw")))</f>
        <v>favourite</v>
      </c>
      <c r="Q307" t="str">
        <f>IF(O307="","",IF(O307="home",D307,IF(O307="away",E307,"Draw")))</f>
        <v xml:space="preserve">Colombia </v>
      </c>
      <c r="R307">
        <f t="shared" si="19"/>
        <v>2.13</v>
      </c>
      <c r="S307" t="str">
        <f t="shared" si="20"/>
        <v>TRUE</v>
      </c>
    </row>
    <row r="308" spans="1:19" x14ac:dyDescent="0.2">
      <c r="A308">
        <v>2014</v>
      </c>
      <c r="B308">
        <v>51</v>
      </c>
      <c r="C308" t="s">
        <v>166</v>
      </c>
      <c r="D308" t="s">
        <v>172</v>
      </c>
      <c r="E308" t="s">
        <v>10</v>
      </c>
      <c r="F308">
        <v>2</v>
      </c>
      <c r="G308">
        <v>1</v>
      </c>
      <c r="H308" s="12">
        <v>2.13</v>
      </c>
      <c r="I308" s="12">
        <v>3.38</v>
      </c>
      <c r="J308" s="12">
        <v>3.74</v>
      </c>
      <c r="K308" t="str">
        <f>IF($H308&lt;$J308,$D308,$E308)</f>
        <v xml:space="preserve">Netherlands </v>
      </c>
      <c r="L308">
        <f>IF($H308&lt;$J308,$H308,$J308)</f>
        <v>2.13</v>
      </c>
      <c r="M308" t="str">
        <f>IF($H308&gt;$J308,$D308,$E308)</f>
        <v>Mexico</v>
      </c>
      <c r="N308">
        <f>IF($H308&gt;$J308,$H308,$J308)</f>
        <v>3.74</v>
      </c>
      <c r="O308" t="str">
        <f>IF(F308="","",IF(F308&gt;G308,"home",IF(G308&gt;F308,"away","draw")))</f>
        <v>home</v>
      </c>
      <c r="P308" t="str">
        <f>IF(O308="","",IF(O308="home",IF(H308&lt;J308,"favourite","outsider"),IF(O308="away",IF(J308&lt;H308,"favourite","outsider"),"draw")))</f>
        <v>favourite</v>
      </c>
      <c r="Q308" t="str">
        <f>IF(O308="","",IF(O308="home",D308,IF(O308="away",E308,"Draw")))</f>
        <v xml:space="preserve">Netherlands </v>
      </c>
      <c r="R308">
        <f t="shared" si="19"/>
        <v>2.13</v>
      </c>
      <c r="S308" t="str">
        <f t="shared" si="20"/>
        <v>TRUE</v>
      </c>
    </row>
    <row r="309" spans="1:19" x14ac:dyDescent="0.2">
      <c r="A309">
        <v>2014</v>
      </c>
      <c r="B309">
        <v>52</v>
      </c>
      <c r="C309" t="s">
        <v>166</v>
      </c>
      <c r="D309" t="s">
        <v>175</v>
      </c>
      <c r="E309" t="s">
        <v>17</v>
      </c>
      <c r="F309">
        <v>1</v>
      </c>
      <c r="G309">
        <v>1</v>
      </c>
      <c r="H309" s="12">
        <v>2.71</v>
      </c>
      <c r="I309" s="12">
        <v>3.08</v>
      </c>
      <c r="J309" s="12">
        <v>2.94</v>
      </c>
      <c r="K309" t="str">
        <f>IF($H309&lt;$J309,$D309,$E309)</f>
        <v xml:space="preserve">Costa Rica </v>
      </c>
      <c r="L309">
        <f>IF($H309&lt;$J309,$H309,$J309)</f>
        <v>2.71</v>
      </c>
      <c r="M309" t="str">
        <f>IF($H309&gt;$J309,$D309,$E309)</f>
        <v>Greece</v>
      </c>
      <c r="N309">
        <f>IF($H309&gt;$J309,$H309,$J309)</f>
        <v>2.94</v>
      </c>
      <c r="O309" t="str">
        <f>IF(F309="","",IF(F309&gt;G309,"home",IF(G309&gt;F309,"away","draw")))</f>
        <v>draw</v>
      </c>
      <c r="P309" t="str">
        <f>IF(O309="","",IF(O309="home",IF(H309&lt;J309,"favourite","outsider"),IF(O309="away",IF(J309&lt;H309,"favourite","outsider"),"draw")))</f>
        <v>draw</v>
      </c>
      <c r="Q309" t="str">
        <f>IF(O309="","",IF(O309="home",D309,IF(O309="away",E309,"Draw")))</f>
        <v>Draw</v>
      </c>
      <c r="R309">
        <f t="shared" si="19"/>
        <v>3.08</v>
      </c>
      <c r="S309" t="str">
        <f t="shared" si="20"/>
        <v>FALSE</v>
      </c>
    </row>
    <row r="310" spans="1:19" x14ac:dyDescent="0.2">
      <c r="A310">
        <v>2014</v>
      </c>
      <c r="B310">
        <v>53</v>
      </c>
      <c r="C310" t="s">
        <v>166</v>
      </c>
      <c r="D310" t="s">
        <v>176</v>
      </c>
      <c r="E310" t="s">
        <v>33</v>
      </c>
      <c r="F310">
        <v>2</v>
      </c>
      <c r="G310">
        <v>0</v>
      </c>
      <c r="H310" s="12">
        <v>1.41</v>
      </c>
      <c r="I310" s="12">
        <v>4.66</v>
      </c>
      <c r="J310" s="12">
        <v>8.81</v>
      </c>
      <c r="K310" t="str">
        <f>IF($H310&lt;$J310,$D310,$E310)</f>
        <v xml:space="preserve">France </v>
      </c>
      <c r="L310">
        <f>IF($H310&lt;$J310,$H310,$J310)</f>
        <v>1.41</v>
      </c>
      <c r="M310" t="str">
        <f>IF($H310&gt;$J310,$D310,$E310)</f>
        <v>Nigeria</v>
      </c>
      <c r="N310">
        <f>IF($H310&gt;$J310,$H310,$J310)</f>
        <v>8.81</v>
      </c>
      <c r="O310" t="str">
        <f>IF(F310="","",IF(F310&gt;G310,"home",IF(G310&gt;F310,"away","draw")))</f>
        <v>home</v>
      </c>
      <c r="P310" t="str">
        <f>IF(O310="","",IF(O310="home",IF(H310&lt;J310,"favourite","outsider"),IF(O310="away",IF(J310&lt;H310,"favourite","outsider"),"draw")))</f>
        <v>favourite</v>
      </c>
      <c r="Q310" t="str">
        <f>IF(O310="","",IF(O310="home",D310,IF(O310="away",E310,"Draw")))</f>
        <v xml:space="preserve">France </v>
      </c>
      <c r="R310">
        <f t="shared" si="19"/>
        <v>1.41</v>
      </c>
      <c r="S310" t="str">
        <f t="shared" si="20"/>
        <v>TRUE</v>
      </c>
    </row>
    <row r="311" spans="1:19" x14ac:dyDescent="0.2">
      <c r="A311">
        <v>2014</v>
      </c>
      <c r="B311">
        <v>54</v>
      </c>
      <c r="C311" t="s">
        <v>166</v>
      </c>
      <c r="D311" t="s">
        <v>160</v>
      </c>
      <c r="E311" t="s">
        <v>37</v>
      </c>
      <c r="F311">
        <v>1</v>
      </c>
      <c r="G311">
        <v>1</v>
      </c>
      <c r="H311" s="12">
        <v>1.32</v>
      </c>
      <c r="I311" s="12">
        <v>5.66</v>
      </c>
      <c r="J311" s="12">
        <v>10.41</v>
      </c>
      <c r="K311" t="str">
        <f>IF($H311&lt;$J311,$D311,$E311)</f>
        <v xml:space="preserve">Germany </v>
      </c>
      <c r="L311">
        <f>IF($H311&lt;$J311,$H311,$J311)</f>
        <v>1.32</v>
      </c>
      <c r="M311" t="str">
        <f>IF($H311&gt;$J311,$D311,$E311)</f>
        <v>Algeria</v>
      </c>
      <c r="N311">
        <f>IF($H311&gt;$J311,$H311,$J311)</f>
        <v>10.41</v>
      </c>
      <c r="O311" t="str">
        <f>IF(F311="","",IF(F311&gt;G311,"home",IF(G311&gt;F311,"away","draw")))</f>
        <v>draw</v>
      </c>
      <c r="P311" t="str">
        <f>IF(O311="","",IF(O311="home",IF(H311&lt;J311,"favourite","outsider"),IF(O311="away",IF(J311&lt;H311,"favourite","outsider"),"draw")))</f>
        <v>draw</v>
      </c>
      <c r="Q311" t="str">
        <f>IF(O311="","",IF(O311="home",D311,IF(O311="away",E311,"Draw")))</f>
        <v>Draw</v>
      </c>
      <c r="R311">
        <f t="shared" si="19"/>
        <v>5.66</v>
      </c>
      <c r="S311" t="str">
        <f t="shared" si="20"/>
        <v>FALSE</v>
      </c>
    </row>
    <row r="312" spans="1:19" x14ac:dyDescent="0.2">
      <c r="A312">
        <v>2014</v>
      </c>
      <c r="B312">
        <v>55</v>
      </c>
      <c r="C312" t="s">
        <v>166</v>
      </c>
      <c r="D312" t="s">
        <v>169</v>
      </c>
      <c r="E312" t="s">
        <v>24</v>
      </c>
      <c r="F312">
        <v>0</v>
      </c>
      <c r="G312">
        <v>0</v>
      </c>
      <c r="H312" s="12">
        <v>1.57</v>
      </c>
      <c r="I312" s="12">
        <v>4.16</v>
      </c>
      <c r="J312" s="12">
        <v>6.46</v>
      </c>
      <c r="K312" t="str">
        <f>IF($H312&lt;$J312,$D312,$E312)</f>
        <v xml:space="preserve">Argentina </v>
      </c>
      <c r="L312">
        <f>IF($H312&lt;$J312,$H312,$J312)</f>
        <v>1.57</v>
      </c>
      <c r="M312" t="str">
        <f>IF($H312&gt;$J312,$D312,$E312)</f>
        <v>Switzerland</v>
      </c>
      <c r="N312">
        <f>IF($H312&gt;$J312,$H312,$J312)</f>
        <v>6.46</v>
      </c>
      <c r="O312" t="str">
        <f>IF(F312="","",IF(F312&gt;G312,"home",IF(G312&gt;F312,"away","draw")))</f>
        <v>draw</v>
      </c>
      <c r="P312" t="str">
        <f>IF(O312="","",IF(O312="home",IF(H312&lt;J312,"favourite","outsider"),IF(O312="away",IF(J312&lt;H312,"favourite","outsider"),"draw")))</f>
        <v>draw</v>
      </c>
      <c r="Q312" t="str">
        <f>IF(O312="","",IF(O312="home",D312,IF(O312="away",E312,"Draw")))</f>
        <v>Draw</v>
      </c>
      <c r="R312">
        <f t="shared" si="19"/>
        <v>4.16</v>
      </c>
      <c r="S312" t="str">
        <f t="shared" si="20"/>
        <v>FALSE</v>
      </c>
    </row>
    <row r="313" spans="1:19" x14ac:dyDescent="0.2">
      <c r="A313">
        <v>2014</v>
      </c>
      <c r="B313">
        <v>56</v>
      </c>
      <c r="C313" t="s">
        <v>166</v>
      </c>
      <c r="D313" t="s">
        <v>177</v>
      </c>
      <c r="E313" t="s">
        <v>35</v>
      </c>
      <c r="F313">
        <v>1</v>
      </c>
      <c r="G313">
        <v>1</v>
      </c>
      <c r="H313" s="12">
        <v>2.02</v>
      </c>
      <c r="I313" s="12">
        <v>3.41</v>
      </c>
      <c r="J313" s="12">
        <v>4.08</v>
      </c>
      <c r="K313" t="str">
        <f>IF($H313&lt;$J313,$D313,$E313)</f>
        <v xml:space="preserve">Belgium </v>
      </c>
      <c r="L313">
        <f>IF($H313&lt;$J313,$H313,$J313)</f>
        <v>2.02</v>
      </c>
      <c r="M313" t="str">
        <f>IF($H313&gt;$J313,$D313,$E313)</f>
        <v>USA</v>
      </c>
      <c r="N313">
        <f>IF($H313&gt;$J313,$H313,$J313)</f>
        <v>4.08</v>
      </c>
      <c r="O313" t="str">
        <f>IF(F313="","",IF(F313&gt;G313,"home",IF(G313&gt;F313,"away","draw")))</f>
        <v>draw</v>
      </c>
      <c r="P313" t="str">
        <f>IF(O313="","",IF(O313="home",IF(H313&lt;J313,"favourite","outsider"),IF(O313="away",IF(J313&lt;H313,"favourite","outsider"),"draw")))</f>
        <v>draw</v>
      </c>
      <c r="Q313" t="str">
        <f>IF(O313="","",IF(O313="home",D313,IF(O313="away",E313,"Draw")))</f>
        <v>Draw</v>
      </c>
      <c r="R313">
        <f t="shared" si="19"/>
        <v>3.41</v>
      </c>
      <c r="S313" t="str">
        <f t="shared" si="20"/>
        <v>FALSE</v>
      </c>
    </row>
    <row r="314" spans="1:19" hidden="1" x14ac:dyDescent="0.2">
      <c r="A314">
        <v>2014</v>
      </c>
      <c r="B314">
        <v>57</v>
      </c>
      <c r="C314" t="s">
        <v>163</v>
      </c>
      <c r="D314" t="s">
        <v>176</v>
      </c>
      <c r="E314" t="s">
        <v>30</v>
      </c>
      <c r="F314">
        <v>0</v>
      </c>
      <c r="G314">
        <v>1</v>
      </c>
      <c r="H314" s="12">
        <v>2.84</v>
      </c>
      <c r="I314" s="12">
        <v>3.15</v>
      </c>
      <c r="J314" s="12">
        <v>2.77</v>
      </c>
      <c r="K314" t="str">
        <f>IF($H314&lt;$J314,$D314,$E314)</f>
        <v>Germany</v>
      </c>
      <c r="L314">
        <f>IF($H314&lt;$J314,$H314,$J314)</f>
        <v>2.77</v>
      </c>
      <c r="M314" t="str">
        <f>IF($H314&gt;$J314,$D314,$E314)</f>
        <v xml:space="preserve">France </v>
      </c>
      <c r="N314">
        <f>IF($H314&gt;$J314,$H314,$J314)</f>
        <v>2.84</v>
      </c>
      <c r="O314" t="str">
        <f>IF(F314="","",IF(F314&gt;G314,"home",IF(G314&gt;F314,"away","draw")))</f>
        <v>away</v>
      </c>
      <c r="P314" t="str">
        <f>IF(O314="","",IF(O314="home",IF(H314&lt;J314,"favourite","outsider"),IF(O314="away",IF(J314&lt;H314,"favourite","outsider"),"draw")))</f>
        <v>favourite</v>
      </c>
      <c r="Q314" t="str">
        <f>IF(O314="","",IF(O314="home",D314,IF(O314="away",E314,"Draw")))</f>
        <v>Germany</v>
      </c>
      <c r="R314">
        <f t="shared" si="19"/>
        <v>2.77</v>
      </c>
      <c r="S314" t="str">
        <f t="shared" si="20"/>
        <v>TRUE</v>
      </c>
    </row>
    <row r="315" spans="1:19" hidden="1" x14ac:dyDescent="0.2">
      <c r="A315">
        <v>2014</v>
      </c>
      <c r="B315">
        <v>58</v>
      </c>
      <c r="C315" t="s">
        <v>163</v>
      </c>
      <c r="D315" t="s">
        <v>164</v>
      </c>
      <c r="E315" t="s">
        <v>16</v>
      </c>
      <c r="F315">
        <v>2</v>
      </c>
      <c r="G315">
        <v>1</v>
      </c>
      <c r="H315" s="12">
        <v>1.77</v>
      </c>
      <c r="I315" s="12">
        <v>3.8</v>
      </c>
      <c r="J315" s="12">
        <v>4.91</v>
      </c>
      <c r="K315" t="str">
        <f>IF($H315&lt;$J315,$D315,$E315)</f>
        <v xml:space="preserve">Brazil </v>
      </c>
      <c r="L315">
        <f>IF($H315&lt;$J315,$H315,$J315)</f>
        <v>1.77</v>
      </c>
      <c r="M315" t="str">
        <f>IF($H315&gt;$J315,$D315,$E315)</f>
        <v>Colombia</v>
      </c>
      <c r="N315">
        <f>IF($H315&gt;$J315,$H315,$J315)</f>
        <v>4.91</v>
      </c>
      <c r="O315" t="str">
        <f>IF(F315="","",IF(F315&gt;G315,"home",IF(G315&gt;F315,"away","draw")))</f>
        <v>home</v>
      </c>
      <c r="P315" t="str">
        <f>IF(O315="","",IF(O315="home",IF(H315&lt;J315,"favourite","outsider"),IF(O315="away",IF(J315&lt;H315,"favourite","outsider"),"draw")))</f>
        <v>favourite</v>
      </c>
      <c r="Q315" t="str">
        <f>IF(O315="","",IF(O315="home",D315,IF(O315="away",E315,"Draw")))</f>
        <v xml:space="preserve">Brazil </v>
      </c>
      <c r="R315">
        <f t="shared" si="19"/>
        <v>1.77</v>
      </c>
      <c r="S315" t="str">
        <f t="shared" si="20"/>
        <v>TRUE</v>
      </c>
    </row>
    <row r="316" spans="1:19" hidden="1" x14ac:dyDescent="0.2">
      <c r="A316">
        <v>2014</v>
      </c>
      <c r="B316">
        <v>59</v>
      </c>
      <c r="C316" t="s">
        <v>163</v>
      </c>
      <c r="D316" t="s">
        <v>169</v>
      </c>
      <c r="E316" t="s">
        <v>36</v>
      </c>
      <c r="F316">
        <v>1</v>
      </c>
      <c r="G316">
        <v>0</v>
      </c>
      <c r="H316" s="12">
        <v>1.99</v>
      </c>
      <c r="I316" s="12">
        <v>3.4</v>
      </c>
      <c r="J316" s="12">
        <v>4.24</v>
      </c>
      <c r="K316" t="str">
        <f>IF($H316&lt;$J316,$D316,$E316)</f>
        <v xml:space="preserve">Argentina </v>
      </c>
      <c r="L316">
        <f>IF($H316&lt;$J316,$H316,$J316)</f>
        <v>1.99</v>
      </c>
      <c r="M316" t="str">
        <f>IF($H316&gt;$J316,$D316,$E316)</f>
        <v>Belgium</v>
      </c>
      <c r="N316">
        <f>IF($H316&gt;$J316,$H316,$J316)</f>
        <v>4.24</v>
      </c>
      <c r="O316" t="str">
        <f>IF(F316="","",IF(F316&gt;G316,"home",IF(G316&gt;F316,"away","draw")))</f>
        <v>home</v>
      </c>
      <c r="P316" t="str">
        <f>IF(O316="","",IF(O316="home",IF(H316&lt;J316,"favourite","outsider"),IF(O316="away",IF(J316&lt;H316,"favourite","outsider"),"draw")))</f>
        <v>favourite</v>
      </c>
      <c r="Q316" t="str">
        <f>IF(O316="","",IF(O316="home",D316,IF(O316="away",E316,"Draw")))</f>
        <v xml:space="preserve">Argentina </v>
      </c>
      <c r="R316">
        <f t="shared" si="19"/>
        <v>1.99</v>
      </c>
      <c r="S316" t="str">
        <f t="shared" si="20"/>
        <v>TRUE</v>
      </c>
    </row>
    <row r="317" spans="1:19" hidden="1" x14ac:dyDescent="0.2">
      <c r="A317">
        <v>2014</v>
      </c>
      <c r="B317">
        <v>60</v>
      </c>
      <c r="C317" t="s">
        <v>163</v>
      </c>
      <c r="D317" t="s">
        <v>172</v>
      </c>
      <c r="E317" t="s">
        <v>19</v>
      </c>
      <c r="F317">
        <v>0</v>
      </c>
      <c r="G317">
        <v>0</v>
      </c>
      <c r="H317" s="12">
        <v>1.53</v>
      </c>
      <c r="I317" s="12">
        <v>4.16</v>
      </c>
      <c r="J317" s="12">
        <v>7.15</v>
      </c>
      <c r="K317" t="str">
        <f>IF($H317&lt;$J317,$D317,$E317)</f>
        <v xml:space="preserve">Netherlands </v>
      </c>
      <c r="L317">
        <f>IF($H317&lt;$J317,$H317,$J317)</f>
        <v>1.53</v>
      </c>
      <c r="M317" t="str">
        <f>IF($H317&gt;$J317,$D317,$E317)</f>
        <v>Costa Rica</v>
      </c>
      <c r="N317">
        <f>IF($H317&gt;$J317,$H317,$J317)</f>
        <v>7.15</v>
      </c>
      <c r="O317" t="str">
        <f>IF(F317="","",IF(F317&gt;G317,"home",IF(G317&gt;F317,"away","draw")))</f>
        <v>draw</v>
      </c>
      <c r="P317" t="str">
        <f>IF(O317="","",IF(O317="home",IF(H317&lt;J317,"favourite","outsider"),IF(O317="away",IF(J317&lt;H317,"favourite","outsider"),"draw")))</f>
        <v>draw</v>
      </c>
      <c r="Q317" t="str">
        <f>IF(O317="","",IF(O317="home",D317,IF(O317="away",E317,"Draw")))</f>
        <v>Draw</v>
      </c>
      <c r="R317">
        <f t="shared" si="19"/>
        <v>4.16</v>
      </c>
      <c r="S317" t="str">
        <f t="shared" si="20"/>
        <v>FALSE</v>
      </c>
    </row>
    <row r="318" spans="1:19" hidden="1" x14ac:dyDescent="0.2">
      <c r="A318">
        <v>2014</v>
      </c>
      <c r="B318">
        <v>61</v>
      </c>
      <c r="C318" t="s">
        <v>161</v>
      </c>
      <c r="D318" t="s">
        <v>164</v>
      </c>
      <c r="E318" t="s">
        <v>30</v>
      </c>
      <c r="F318">
        <v>1</v>
      </c>
      <c r="G318">
        <v>7</v>
      </c>
      <c r="H318" s="12">
        <v>2.65</v>
      </c>
      <c r="I318" s="12">
        <v>3.21</v>
      </c>
      <c r="J318" s="12">
        <v>2.93</v>
      </c>
      <c r="K318" t="str">
        <f>IF($H318&lt;$J318,$D318,$E318)</f>
        <v xml:space="preserve">Brazil </v>
      </c>
      <c r="L318">
        <f>IF($H318&lt;$J318,$H318,$J318)</f>
        <v>2.65</v>
      </c>
      <c r="M318" t="str">
        <f>IF($H318&gt;$J318,$D318,$E318)</f>
        <v>Germany</v>
      </c>
      <c r="N318">
        <f>IF($H318&gt;$J318,$H318,$J318)</f>
        <v>2.93</v>
      </c>
      <c r="O318" t="str">
        <f>IF(F318="","",IF(F318&gt;G318,"home",IF(G318&gt;F318,"away","draw")))</f>
        <v>away</v>
      </c>
      <c r="P318" t="str">
        <f>IF(O318="","",IF(O318="home",IF(H318&lt;J318,"favourite","outsider"),IF(O318="away",IF(J318&lt;H318,"favourite","outsider"),"draw")))</f>
        <v>outsider</v>
      </c>
      <c r="Q318" t="str">
        <f>IF(O318="","",IF(O318="home",D318,IF(O318="away",E318,"Draw")))</f>
        <v>Germany</v>
      </c>
      <c r="R318">
        <f t="shared" si="19"/>
        <v>2.93</v>
      </c>
      <c r="S318" t="str">
        <f t="shared" si="20"/>
        <v>FALSE</v>
      </c>
    </row>
    <row r="319" spans="1:19" hidden="1" x14ac:dyDescent="0.2">
      <c r="A319">
        <v>2014</v>
      </c>
      <c r="B319">
        <v>62</v>
      </c>
      <c r="C319" t="s">
        <v>161</v>
      </c>
      <c r="D319" t="s">
        <v>172</v>
      </c>
      <c r="E319" t="s">
        <v>28</v>
      </c>
      <c r="F319">
        <v>0</v>
      </c>
      <c r="G319">
        <v>0</v>
      </c>
      <c r="H319" s="12">
        <v>3.07</v>
      </c>
      <c r="I319" s="12">
        <v>3.23</v>
      </c>
      <c r="J319" s="12">
        <v>2.54</v>
      </c>
      <c r="K319" t="str">
        <f>IF($H319&lt;$J319,$D319,$E319)</f>
        <v>Argentina</v>
      </c>
      <c r="L319">
        <f>IF($H319&lt;$J319,$H319,$J319)</f>
        <v>2.54</v>
      </c>
      <c r="M319" t="str">
        <f>IF($H319&gt;$J319,$D319,$E319)</f>
        <v xml:space="preserve">Netherlands </v>
      </c>
      <c r="N319">
        <f>IF($H319&gt;$J319,$H319,$J319)</f>
        <v>3.07</v>
      </c>
      <c r="O319" t="str">
        <f>IF(F319="","",IF(F319&gt;G319,"home",IF(G319&gt;F319,"away","draw")))</f>
        <v>draw</v>
      </c>
      <c r="P319" t="str">
        <f>IF(O319="","",IF(O319="home",IF(H319&lt;J319,"favourite","outsider"),IF(O319="away",IF(J319&lt;H319,"favourite","outsider"),"draw")))</f>
        <v>draw</v>
      </c>
      <c r="Q319" t="str">
        <f>IF(O319="","",IF(O319="home",D319,IF(O319="away",E319,"Draw")))</f>
        <v>Draw</v>
      </c>
      <c r="R319">
        <f t="shared" si="19"/>
        <v>3.23</v>
      </c>
      <c r="S319" t="str">
        <f t="shared" si="20"/>
        <v>FALSE</v>
      </c>
    </row>
    <row r="320" spans="1:19" hidden="1" x14ac:dyDescent="0.2">
      <c r="A320">
        <v>2014</v>
      </c>
      <c r="B320">
        <v>63</v>
      </c>
      <c r="C320" t="s">
        <v>159</v>
      </c>
      <c r="D320" t="s">
        <v>164</v>
      </c>
      <c r="E320" t="s">
        <v>13</v>
      </c>
      <c r="F320">
        <v>0</v>
      </c>
      <c r="G320">
        <v>3</v>
      </c>
      <c r="H320" s="12">
        <v>2.16</v>
      </c>
      <c r="I320" s="12">
        <v>3.71</v>
      </c>
      <c r="J320" s="12">
        <v>3.35</v>
      </c>
      <c r="K320" t="str">
        <f>IF($H320&lt;$J320,$D320,$E320)</f>
        <v xml:space="preserve">Brazil </v>
      </c>
      <c r="L320">
        <f>IF($H320&lt;$J320,$H320,$J320)</f>
        <v>2.16</v>
      </c>
      <c r="M320" t="str">
        <f>IF($H320&gt;$J320,$D320,$E320)</f>
        <v>Netherlands</v>
      </c>
      <c r="N320">
        <f>IF($H320&gt;$J320,$H320,$J320)</f>
        <v>3.35</v>
      </c>
      <c r="O320" t="str">
        <f>IF(F320="","",IF(F320&gt;G320,"home",IF(G320&gt;F320,"away","draw")))</f>
        <v>away</v>
      </c>
      <c r="P320" t="str">
        <f>IF(O320="","",IF(O320="home",IF(H320&lt;J320,"favourite","outsider"),IF(O320="away",IF(J320&lt;H320,"favourite","outsider"),"draw")))</f>
        <v>outsider</v>
      </c>
      <c r="Q320" t="str">
        <f>IF(O320="","",IF(O320="home",D320,IF(O320="away",E320,"Draw")))</f>
        <v>Netherlands</v>
      </c>
      <c r="R320">
        <f t="shared" si="19"/>
        <v>3.35</v>
      </c>
      <c r="S320" t="str">
        <f t="shared" si="20"/>
        <v>FALSE</v>
      </c>
    </row>
    <row r="321" spans="1:19" hidden="1" x14ac:dyDescent="0.2">
      <c r="A321">
        <v>2014</v>
      </c>
      <c r="B321">
        <v>64</v>
      </c>
      <c r="C321" t="s">
        <v>157</v>
      </c>
      <c r="D321" t="s">
        <v>160</v>
      </c>
      <c r="E321" t="s">
        <v>28</v>
      </c>
      <c r="F321">
        <v>0</v>
      </c>
      <c r="G321">
        <v>0</v>
      </c>
      <c r="H321" s="12">
        <v>2.36</v>
      </c>
      <c r="I321" s="12">
        <v>3.29</v>
      </c>
      <c r="J321" s="12">
        <v>3.35</v>
      </c>
      <c r="K321" t="str">
        <f>IF($H321&lt;$J321,$D321,$E321)</f>
        <v xml:space="preserve">Germany </v>
      </c>
      <c r="L321">
        <f>IF($H321&lt;$J321,$H321,$J321)</f>
        <v>2.36</v>
      </c>
      <c r="M321" t="str">
        <f>IF($H321&gt;$J321,$D321,$E321)</f>
        <v>Argentina</v>
      </c>
      <c r="N321">
        <f>IF($H321&gt;$J321,$H321,$J321)</f>
        <v>3.35</v>
      </c>
      <c r="O321" t="str">
        <f>IF(F321="","",IF(F321&gt;G321,"home",IF(G321&gt;F321,"away","draw")))</f>
        <v>draw</v>
      </c>
      <c r="P321" t="str">
        <f>IF(O321="","",IF(O321="home",IF(H321&lt;J321,"favourite","outsider"),IF(O321="away",IF(J321&lt;H321,"favourite","outsider"),"draw")))</f>
        <v>draw</v>
      </c>
      <c r="Q321" t="str">
        <f>IF(O321="","",IF(O321="home",D321,IF(O321="away",E321,"Draw")))</f>
        <v>Draw</v>
      </c>
      <c r="R321">
        <f t="shared" si="19"/>
        <v>3.29</v>
      </c>
      <c r="S321" t="str">
        <f t="shared" si="20"/>
        <v>FALSE</v>
      </c>
    </row>
    <row r="322" spans="1:19" hidden="1" x14ac:dyDescent="0.2">
      <c r="A322">
        <v>2018</v>
      </c>
      <c r="B322">
        <v>1</v>
      </c>
      <c r="C322">
        <v>1</v>
      </c>
      <c r="D322" s="23" t="s">
        <v>38</v>
      </c>
      <c r="E322" s="23" t="s">
        <v>85</v>
      </c>
      <c r="F322" s="23">
        <v>5</v>
      </c>
      <c r="G322" s="23">
        <v>0</v>
      </c>
      <c r="H322" s="25">
        <v>1.4</v>
      </c>
      <c r="I322" s="25">
        <v>4</v>
      </c>
      <c r="J322" s="25">
        <v>9</v>
      </c>
      <c r="K322" t="str">
        <f>IF($H322&lt;$J322,$D322,$E322)</f>
        <v>Russia</v>
      </c>
      <c r="L322">
        <f>IF($H322&lt;$J322,$H322,$J322)</f>
        <v>1.4</v>
      </c>
      <c r="M322" t="str">
        <f>IF($H322&gt;$J322,$D322,$E322)</f>
        <v>Saudi Arabia</v>
      </c>
      <c r="N322">
        <f>IF($H322&gt;$J322,$H322,$J322)</f>
        <v>9</v>
      </c>
      <c r="O322" t="str">
        <f>IF(F322="","",IF(F322&gt;G322,"home",IF(G322&gt;F322,"away","draw")))</f>
        <v>home</v>
      </c>
      <c r="P322" t="str">
        <f>IF(O322="","",IF(O322="home",IF(H322&lt;J322,"favourite","outsider"),IF(O322="away",IF(J322&lt;H322,"favourite","outsider"),"draw")))</f>
        <v>favourite</v>
      </c>
      <c r="Q322" t="str">
        <f>IF(O322="","",IF(O322="home",D322,IF(O322="away",E322,"Draw")))</f>
        <v>Russia</v>
      </c>
      <c r="R322">
        <f t="shared" ref="R322:R353" si="21">IF(O322="","",IF(O322="home",H322,IF(O322="away",J322,I322)))</f>
        <v>1.4</v>
      </c>
      <c r="S322" t="str">
        <f t="shared" ref="S322:S353" si="22">IF(P322="","",IF(P322="favourite","TRUE","FALSE"))</f>
        <v>TRUE</v>
      </c>
    </row>
    <row r="323" spans="1:19" hidden="1" x14ac:dyDescent="0.2">
      <c r="A323">
        <v>2018</v>
      </c>
      <c r="B323">
        <f>B322+1</f>
        <v>2</v>
      </c>
      <c r="C323">
        <v>1</v>
      </c>
      <c r="D323" s="23" t="s">
        <v>86</v>
      </c>
      <c r="E323" s="23" t="s">
        <v>18</v>
      </c>
      <c r="F323" s="23">
        <v>0</v>
      </c>
      <c r="G323" s="23">
        <v>1</v>
      </c>
      <c r="H323" s="25">
        <v>7</v>
      </c>
      <c r="I323" s="25">
        <v>3.5</v>
      </c>
      <c r="J323" s="25">
        <v>1.57</v>
      </c>
      <c r="K323" t="str">
        <f>IF($H323&lt;$J323,$D323,$E323)</f>
        <v>Uruguay</v>
      </c>
      <c r="L323">
        <f>IF($H323&lt;$J323,$H323,$J323)</f>
        <v>1.57</v>
      </c>
      <c r="M323" t="str">
        <f>IF($H323&gt;$J323,$D323,$E323)</f>
        <v>Egypt</v>
      </c>
      <c r="N323">
        <f>IF($H323&gt;$J323,$H323,$J323)</f>
        <v>7</v>
      </c>
      <c r="O323" t="str">
        <f>IF(F323="","",IF(F323&gt;G323,"home",IF(G323&gt;F323,"away","draw")))</f>
        <v>away</v>
      </c>
      <c r="P323" t="str">
        <f>IF(O323="","",IF(O323="home",IF(H323&lt;J323,"favourite","outsider"),IF(O323="away",IF(J323&lt;H323,"favourite","outsider"),"draw")))</f>
        <v>favourite</v>
      </c>
      <c r="Q323" t="str">
        <f>IF(O323="","",IF(O323="home",D323,IF(O323="away",E323,"Draw")))</f>
        <v>Uruguay</v>
      </c>
      <c r="R323">
        <f t="shared" si="21"/>
        <v>1.57</v>
      </c>
      <c r="S323" t="str">
        <f t="shared" si="22"/>
        <v>TRUE</v>
      </c>
    </row>
    <row r="324" spans="1:19" hidden="1" x14ac:dyDescent="0.2">
      <c r="A324">
        <v>2018</v>
      </c>
      <c r="B324">
        <f>B323+1</f>
        <v>3</v>
      </c>
      <c r="C324">
        <v>1</v>
      </c>
      <c r="D324" s="23" t="s">
        <v>87</v>
      </c>
      <c r="E324" s="23" t="s">
        <v>32</v>
      </c>
      <c r="F324" s="23">
        <v>0</v>
      </c>
      <c r="G324" s="23">
        <v>1</v>
      </c>
      <c r="H324" s="25">
        <v>2.25</v>
      </c>
      <c r="I324" s="25">
        <v>2.88</v>
      </c>
      <c r="J324" s="25">
        <v>3.75</v>
      </c>
      <c r="K324" t="str">
        <f>IF($H324&lt;$J324,$D324,$E324)</f>
        <v>Morocco</v>
      </c>
      <c r="L324">
        <f>IF($H324&lt;$J324,$H324,$J324)</f>
        <v>2.25</v>
      </c>
      <c r="M324" t="str">
        <f>IF($H324&gt;$J324,$D324,$E324)</f>
        <v>Iran</v>
      </c>
      <c r="N324">
        <f>IF($H324&gt;$J324,$H324,$J324)</f>
        <v>3.75</v>
      </c>
      <c r="O324" t="str">
        <f>IF(F324="","",IF(F324&gt;G324,"home",IF(G324&gt;F324,"away","draw")))</f>
        <v>away</v>
      </c>
      <c r="P324" t="str">
        <f>IF(O324="","",IF(O324="home",IF(H324&lt;J324,"favourite","outsider"),IF(O324="away",IF(J324&lt;H324,"favourite","outsider"),"draw")))</f>
        <v>outsider</v>
      </c>
      <c r="Q324" t="str">
        <f>IF(O324="","",IF(O324="home",D324,IF(O324="away",E324,"Draw")))</f>
        <v>Iran</v>
      </c>
      <c r="R324">
        <f t="shared" si="21"/>
        <v>3.75</v>
      </c>
      <c r="S324" t="str">
        <f t="shared" si="22"/>
        <v>FALSE</v>
      </c>
    </row>
    <row r="325" spans="1:19" hidden="1" x14ac:dyDescent="0.2">
      <c r="A325">
        <v>2018</v>
      </c>
      <c r="B325">
        <f>B324+1</f>
        <v>4</v>
      </c>
      <c r="C325">
        <v>1</v>
      </c>
      <c r="D325" s="23" t="s">
        <v>31</v>
      </c>
      <c r="E325" s="23" t="s">
        <v>12</v>
      </c>
      <c r="F325" s="23">
        <v>3</v>
      </c>
      <c r="G325" s="23">
        <v>3</v>
      </c>
      <c r="H325" s="25">
        <v>4.33</v>
      </c>
      <c r="I325" s="25">
        <v>3.25</v>
      </c>
      <c r="J325" s="25">
        <v>1.91</v>
      </c>
      <c r="K325" t="str">
        <f>IF($H325&lt;$J325,$D325,$E325)</f>
        <v>Spain</v>
      </c>
      <c r="L325">
        <f>IF($H325&lt;$J325,$H325,$J325)</f>
        <v>1.91</v>
      </c>
      <c r="M325" t="str">
        <f>IF($H325&gt;$J325,$D325,$E325)</f>
        <v>Portugal</v>
      </c>
      <c r="N325">
        <f>IF($H325&gt;$J325,$H325,$J325)</f>
        <v>4.33</v>
      </c>
      <c r="O325" t="str">
        <f>IF(F325="","",IF(F325&gt;G325,"home",IF(G325&gt;F325,"away","draw")))</f>
        <v>draw</v>
      </c>
      <c r="P325" t="str">
        <f>IF(O325="","",IF(O325="home",IF(H325&lt;J325,"favourite","outsider"),IF(O325="away",IF(J325&lt;H325,"favourite","outsider"),"draw")))</f>
        <v>draw</v>
      </c>
      <c r="Q325" t="str">
        <f>IF(O325="","",IF(O325="home",D325,IF(O325="away",E325,"Draw")))</f>
        <v>Draw</v>
      </c>
      <c r="R325">
        <f t="shared" si="21"/>
        <v>3.25</v>
      </c>
      <c r="S325" t="str">
        <f t="shared" si="22"/>
        <v>FALSE</v>
      </c>
    </row>
    <row r="326" spans="1:19" hidden="1" x14ac:dyDescent="0.2">
      <c r="A326">
        <v>2018</v>
      </c>
      <c r="B326">
        <f>B325+1</f>
        <v>5</v>
      </c>
      <c r="C326">
        <v>1</v>
      </c>
      <c r="D326" s="23" t="s">
        <v>26</v>
      </c>
      <c r="E326" s="23" t="s">
        <v>15</v>
      </c>
      <c r="F326" s="23">
        <v>2</v>
      </c>
      <c r="G326" s="23">
        <v>1</v>
      </c>
      <c r="H326" s="25">
        <v>1.2</v>
      </c>
      <c r="I326" s="25">
        <v>6</v>
      </c>
      <c r="J326" s="25">
        <v>14</v>
      </c>
      <c r="K326" t="str">
        <f>IF($H326&lt;$J326,$D326,$E326)</f>
        <v>France</v>
      </c>
      <c r="L326">
        <f>IF($H326&lt;$J326,$H326,$J326)</f>
        <v>1.2</v>
      </c>
      <c r="M326" t="str">
        <f>IF($H326&gt;$J326,$D326,$E326)</f>
        <v>Australia</v>
      </c>
      <c r="N326">
        <f>IF($H326&gt;$J326,$H326,$J326)</f>
        <v>14</v>
      </c>
      <c r="O326" t="str">
        <f>IF(F326="","",IF(F326&gt;G326,"home",IF(G326&gt;F326,"away","draw")))</f>
        <v>home</v>
      </c>
      <c r="P326" t="str">
        <f>IF(O326="","",IF(O326="home",IF(H326&lt;J326,"favourite","outsider"),IF(O326="away",IF(J326&lt;H326,"favourite","outsider"),"draw")))</f>
        <v>favourite</v>
      </c>
      <c r="Q326" t="str">
        <f>IF(O326="","",IF(O326="home",D326,IF(O326="away",E326,"Draw")))</f>
        <v>France</v>
      </c>
      <c r="R326">
        <f t="shared" si="21"/>
        <v>1.2</v>
      </c>
      <c r="S326" t="str">
        <f t="shared" si="22"/>
        <v>TRUE</v>
      </c>
    </row>
    <row r="327" spans="1:19" hidden="1" x14ac:dyDescent="0.2">
      <c r="A327">
        <v>2018</v>
      </c>
      <c r="B327">
        <f>B326+1</f>
        <v>6</v>
      </c>
      <c r="C327">
        <v>1</v>
      </c>
      <c r="D327" s="23" t="s">
        <v>28</v>
      </c>
      <c r="E327" s="23" t="s">
        <v>89</v>
      </c>
      <c r="F327" s="23">
        <v>1</v>
      </c>
      <c r="G327" s="23">
        <v>1</v>
      </c>
      <c r="H327" s="25">
        <v>1.28</v>
      </c>
      <c r="I327" s="25">
        <v>4.5</v>
      </c>
      <c r="J327" s="25">
        <v>13</v>
      </c>
      <c r="K327" t="str">
        <f>IF($H327&lt;$J327,$D327,$E327)</f>
        <v>Argentina</v>
      </c>
      <c r="L327">
        <f>IF($H327&lt;$J327,$H327,$J327)</f>
        <v>1.28</v>
      </c>
      <c r="M327" t="str">
        <f>IF($H327&gt;$J327,$D327,$E327)</f>
        <v>Iceland</v>
      </c>
      <c r="N327">
        <f>IF($H327&gt;$J327,$H327,$J327)</f>
        <v>13</v>
      </c>
      <c r="O327" t="str">
        <f>IF(F327="","",IF(F327&gt;G327,"home",IF(G327&gt;F327,"away","draw")))</f>
        <v>draw</v>
      </c>
      <c r="P327" t="str">
        <f>IF(O327="","",IF(O327="home",IF(H327&lt;J327,"favourite","outsider"),IF(O327="away",IF(J327&lt;H327,"favourite","outsider"),"draw")))</f>
        <v>draw</v>
      </c>
      <c r="Q327" t="str">
        <f>IF(O327="","",IF(O327="home",D327,IF(O327="away",E327,"Draw")))</f>
        <v>Draw</v>
      </c>
      <c r="R327">
        <f t="shared" si="21"/>
        <v>4.5</v>
      </c>
      <c r="S327" t="str">
        <f t="shared" si="22"/>
        <v>FALSE</v>
      </c>
    </row>
    <row r="328" spans="1:19" hidden="1" x14ac:dyDescent="0.2">
      <c r="A328">
        <v>2018</v>
      </c>
      <c r="B328">
        <f>B327+1</f>
        <v>7</v>
      </c>
      <c r="C328">
        <v>1</v>
      </c>
      <c r="D328" s="23" t="s">
        <v>88</v>
      </c>
      <c r="E328" s="23" t="s">
        <v>74</v>
      </c>
      <c r="F328" s="23">
        <v>0</v>
      </c>
      <c r="G328" s="23">
        <v>1</v>
      </c>
      <c r="H328" s="25">
        <v>3.1</v>
      </c>
      <c r="I328" s="25">
        <v>3.1</v>
      </c>
      <c r="J328" s="25">
        <v>2.37</v>
      </c>
      <c r="K328" t="str">
        <f>IF($H328&lt;$J328,$D328,$E328)</f>
        <v>Denmark</v>
      </c>
      <c r="L328">
        <f>IF($H328&lt;$J328,$H328,$J328)</f>
        <v>2.37</v>
      </c>
      <c r="M328" t="str">
        <f>IF($H328&gt;$J328,$D328,$E328)</f>
        <v>Peru</v>
      </c>
      <c r="N328">
        <f>IF($H328&gt;$J328,$H328,$J328)</f>
        <v>3.1</v>
      </c>
      <c r="O328" t="str">
        <f>IF(F328="","",IF(F328&gt;G328,"home",IF(G328&gt;F328,"away","draw")))</f>
        <v>away</v>
      </c>
      <c r="P328" t="str">
        <f>IF(O328="","",IF(O328="home",IF(H328&lt;J328,"favourite","outsider"),IF(O328="away",IF(J328&lt;H328,"favourite","outsider"),"draw")))</f>
        <v>favourite</v>
      </c>
      <c r="Q328" t="str">
        <f>IF(O328="","",IF(O328="home",D328,IF(O328="away",E328,"Draw")))</f>
        <v>Denmark</v>
      </c>
      <c r="R328">
        <f t="shared" si="21"/>
        <v>2.37</v>
      </c>
      <c r="S328" t="str">
        <f t="shared" si="22"/>
        <v>TRUE</v>
      </c>
    </row>
    <row r="329" spans="1:19" hidden="1" x14ac:dyDescent="0.2">
      <c r="A329">
        <v>2018</v>
      </c>
      <c r="B329">
        <f>B328+1</f>
        <v>8</v>
      </c>
      <c r="C329">
        <v>1</v>
      </c>
      <c r="D329" s="23" t="s">
        <v>9</v>
      </c>
      <c r="E329" s="23" t="s">
        <v>33</v>
      </c>
      <c r="F329" s="23">
        <v>2</v>
      </c>
      <c r="G329" s="23">
        <v>0</v>
      </c>
      <c r="H329" s="25">
        <v>1.67</v>
      </c>
      <c r="I329" s="25">
        <v>3.5</v>
      </c>
      <c r="J329" s="25">
        <v>5.5</v>
      </c>
      <c r="K329" t="str">
        <f>IF($H329&lt;$J329,$D329,$E329)</f>
        <v>Croatia</v>
      </c>
      <c r="L329">
        <f>IF($H329&lt;$J329,$H329,$J329)</f>
        <v>1.67</v>
      </c>
      <c r="M329" t="str">
        <f>IF($H329&gt;$J329,$D329,$E329)</f>
        <v>Nigeria</v>
      </c>
      <c r="N329">
        <f>IF($H329&gt;$J329,$H329,$J329)</f>
        <v>5.5</v>
      </c>
      <c r="O329" t="str">
        <f>IF(F329="","",IF(F329&gt;G329,"home",IF(G329&gt;F329,"away","draw")))</f>
        <v>home</v>
      </c>
      <c r="P329" t="str">
        <f>IF(O329="","",IF(O329="home",IF(H329&lt;J329,"favourite","outsider"),IF(O329="away",IF(J329&lt;H329,"favourite","outsider"),"draw")))</f>
        <v>favourite</v>
      </c>
      <c r="Q329" t="str">
        <f>IF(O329="","",IF(O329="home",D329,IF(O329="away",E329,"Draw")))</f>
        <v>Croatia</v>
      </c>
      <c r="R329">
        <f t="shared" si="21"/>
        <v>1.67</v>
      </c>
      <c r="S329" t="str">
        <f t="shared" si="22"/>
        <v>TRUE</v>
      </c>
    </row>
    <row r="330" spans="1:19" hidden="1" x14ac:dyDescent="0.2">
      <c r="A330">
        <v>2018</v>
      </c>
      <c r="B330">
        <f>B329+1</f>
        <v>9</v>
      </c>
      <c r="C330">
        <v>1</v>
      </c>
      <c r="D330" s="23" t="s">
        <v>19</v>
      </c>
      <c r="E330" s="23" t="s">
        <v>73</v>
      </c>
      <c r="F330" s="23">
        <v>0</v>
      </c>
      <c r="G330" s="23">
        <v>1</v>
      </c>
      <c r="H330" s="25">
        <v>4.5</v>
      </c>
      <c r="I330" s="25">
        <v>3.1</v>
      </c>
      <c r="J330" s="25">
        <v>1.91</v>
      </c>
      <c r="K330" t="str">
        <f>IF($H330&lt;$J330,$D330,$E330)</f>
        <v>Serbia</v>
      </c>
      <c r="L330">
        <f>IF($H330&lt;$J330,$H330,$J330)</f>
        <v>1.91</v>
      </c>
      <c r="M330" t="str">
        <f>IF($H330&gt;$J330,$D330,$E330)</f>
        <v>Costa Rica</v>
      </c>
      <c r="N330">
        <f>IF($H330&gt;$J330,$H330,$J330)</f>
        <v>4.5</v>
      </c>
      <c r="O330" t="str">
        <f>IF(F330="","",IF(F330&gt;G330,"home",IF(G330&gt;F330,"away","draw")))</f>
        <v>away</v>
      </c>
      <c r="P330" t="str">
        <f>IF(O330="","",IF(O330="home",IF(H330&lt;J330,"favourite","outsider"),IF(O330="away",IF(J330&lt;H330,"favourite","outsider"),"draw")))</f>
        <v>favourite</v>
      </c>
      <c r="Q330" t="str">
        <f>IF(O330="","",IF(O330="home",D330,IF(O330="away",E330,"Draw")))</f>
        <v>Serbia</v>
      </c>
      <c r="R330">
        <f t="shared" si="21"/>
        <v>1.91</v>
      </c>
      <c r="S330" t="str">
        <f t="shared" si="22"/>
        <v>TRUE</v>
      </c>
    </row>
    <row r="331" spans="1:19" hidden="1" x14ac:dyDescent="0.2">
      <c r="A331">
        <v>2018</v>
      </c>
      <c r="B331">
        <f>B330+1</f>
        <v>10</v>
      </c>
      <c r="C331">
        <v>1</v>
      </c>
      <c r="D331" s="23" t="s">
        <v>30</v>
      </c>
      <c r="E331" s="23" t="s">
        <v>10</v>
      </c>
      <c r="F331" s="23">
        <v>0</v>
      </c>
      <c r="G331" s="23">
        <v>1</v>
      </c>
      <c r="H331" s="25">
        <v>1.4</v>
      </c>
      <c r="I331" s="25">
        <v>4.2</v>
      </c>
      <c r="J331" s="25">
        <v>7.5</v>
      </c>
      <c r="K331" t="str">
        <f>IF($H331&lt;$J331,$D331,$E331)</f>
        <v>Germany</v>
      </c>
      <c r="L331">
        <f>IF($H331&lt;$J331,$H331,$J331)</f>
        <v>1.4</v>
      </c>
      <c r="M331" t="str">
        <f>IF($H331&gt;$J331,$D331,$E331)</f>
        <v>Mexico</v>
      </c>
      <c r="N331">
        <f>IF($H331&gt;$J331,$H331,$J331)</f>
        <v>7.5</v>
      </c>
      <c r="O331" t="str">
        <f>IF(F331="","",IF(F331&gt;G331,"home",IF(G331&gt;F331,"away","draw")))</f>
        <v>away</v>
      </c>
      <c r="P331" t="str">
        <f>IF(O331="","",IF(O331="home",IF(H331&lt;J331,"favourite","outsider"),IF(O331="away",IF(J331&lt;H331,"favourite","outsider"),"draw")))</f>
        <v>outsider</v>
      </c>
      <c r="Q331" t="str">
        <f>IF(O331="","",IF(O331="home",D331,IF(O331="away",E331,"Draw")))</f>
        <v>Mexico</v>
      </c>
      <c r="R331">
        <f t="shared" si="21"/>
        <v>7.5</v>
      </c>
      <c r="S331" t="str">
        <f t="shared" si="22"/>
        <v>FALSE</v>
      </c>
    </row>
    <row r="332" spans="1:19" hidden="1" x14ac:dyDescent="0.2">
      <c r="A332">
        <v>2018</v>
      </c>
      <c r="B332">
        <f>B331+1</f>
        <v>11</v>
      </c>
      <c r="C332">
        <v>1</v>
      </c>
      <c r="D332" s="23" t="s">
        <v>8</v>
      </c>
      <c r="E332" s="23" t="s">
        <v>24</v>
      </c>
      <c r="F332" s="23">
        <v>1</v>
      </c>
      <c r="G332" s="23">
        <v>1</v>
      </c>
      <c r="H332" s="25">
        <v>1.36</v>
      </c>
      <c r="I332" s="25">
        <v>4.5</v>
      </c>
      <c r="J332" s="25">
        <v>8.5</v>
      </c>
      <c r="K332" t="str">
        <f>IF($H332&lt;$J332,$D332,$E332)</f>
        <v>Brazil</v>
      </c>
      <c r="L332">
        <f>IF($H332&lt;$J332,$H332,$J332)</f>
        <v>1.36</v>
      </c>
      <c r="M332" t="str">
        <f>IF($H332&gt;$J332,$D332,$E332)</f>
        <v>Switzerland</v>
      </c>
      <c r="N332">
        <f>IF($H332&gt;$J332,$H332,$J332)</f>
        <v>8.5</v>
      </c>
      <c r="O332" t="str">
        <f>IF(F332="","",IF(F332&gt;G332,"home",IF(G332&gt;F332,"away","draw")))</f>
        <v>draw</v>
      </c>
      <c r="P332" t="str">
        <f>IF(O332="","",IF(O332="home",IF(H332&lt;J332,"favourite","outsider"),IF(O332="away",IF(J332&lt;H332,"favourite","outsider"),"draw")))</f>
        <v>draw</v>
      </c>
      <c r="Q332" t="str">
        <f>IF(O332="","",IF(O332="home",D332,IF(O332="away",E332,"Draw")))</f>
        <v>Draw</v>
      </c>
      <c r="R332">
        <f t="shared" si="21"/>
        <v>4.5</v>
      </c>
      <c r="S332" t="str">
        <f t="shared" si="22"/>
        <v>FALSE</v>
      </c>
    </row>
    <row r="333" spans="1:19" hidden="1" x14ac:dyDescent="0.2">
      <c r="A333">
        <v>2018</v>
      </c>
      <c r="B333">
        <f>B332+1</f>
        <v>12</v>
      </c>
      <c r="C333">
        <v>1</v>
      </c>
      <c r="D333" s="23" t="s">
        <v>90</v>
      </c>
      <c r="E333" s="23" t="s">
        <v>97</v>
      </c>
      <c r="F333" s="23">
        <v>1</v>
      </c>
      <c r="G333" s="23">
        <v>0</v>
      </c>
      <c r="H333" s="25">
        <v>2</v>
      </c>
      <c r="I333" s="25">
        <v>3.1</v>
      </c>
      <c r="J333" s="25">
        <v>4</v>
      </c>
      <c r="K333" t="str">
        <f>IF($H333&lt;$J333,$D333,$E333)</f>
        <v>Sweden</v>
      </c>
      <c r="L333">
        <f>IF($H333&lt;$J333,$H333,$J333)</f>
        <v>2</v>
      </c>
      <c r="M333" t="str">
        <f>IF($H333&gt;$J333,$D333,$E333)</f>
        <v>Korea Republic</v>
      </c>
      <c r="N333">
        <f>IF($H333&gt;$J333,$H333,$J333)</f>
        <v>4</v>
      </c>
      <c r="O333" t="str">
        <f>IF(F333="","",IF(F333&gt;G333,"home",IF(G333&gt;F333,"away","draw")))</f>
        <v>home</v>
      </c>
      <c r="P333" t="str">
        <f>IF(O333="","",IF(O333="home",IF(H333&lt;J333,"favourite","outsider"),IF(O333="away",IF(J333&lt;H333,"favourite","outsider"),"draw")))</f>
        <v>favourite</v>
      </c>
      <c r="Q333" t="str">
        <f>IF(O333="","",IF(O333="home",D333,IF(O333="away",E333,"Draw")))</f>
        <v>Sweden</v>
      </c>
      <c r="R333">
        <f t="shared" si="21"/>
        <v>2</v>
      </c>
      <c r="S333" t="str">
        <f t="shared" si="22"/>
        <v>TRUE</v>
      </c>
    </row>
    <row r="334" spans="1:19" hidden="1" x14ac:dyDescent="0.2">
      <c r="A334">
        <v>2018</v>
      </c>
      <c r="B334">
        <f>B333+1</f>
        <v>13</v>
      </c>
      <c r="C334">
        <v>1</v>
      </c>
      <c r="D334" s="23" t="s">
        <v>36</v>
      </c>
      <c r="E334" s="23" t="s">
        <v>91</v>
      </c>
      <c r="F334" s="23">
        <v>3</v>
      </c>
      <c r="G334" s="23">
        <v>0</v>
      </c>
      <c r="H334" s="25">
        <v>1.1399999999999999</v>
      </c>
      <c r="I334" s="25">
        <v>7</v>
      </c>
      <c r="J334" s="25">
        <v>23</v>
      </c>
      <c r="K334" t="str">
        <f>IF($H334&lt;$J334,$D334,$E334)</f>
        <v>Belgium</v>
      </c>
      <c r="L334">
        <f>IF($H334&lt;$J334,$H334,$J334)</f>
        <v>1.1399999999999999</v>
      </c>
      <c r="M334" t="str">
        <f>IF($H334&gt;$J334,$D334,$E334)</f>
        <v>Panama</v>
      </c>
      <c r="N334">
        <f>IF($H334&gt;$J334,$H334,$J334)</f>
        <v>23</v>
      </c>
      <c r="O334" t="str">
        <f>IF(F334="","",IF(F334&gt;G334,"home",IF(G334&gt;F334,"away","draw")))</f>
        <v>home</v>
      </c>
      <c r="P334" t="str">
        <f>IF(O334="","",IF(O334="home",IF(H334&lt;J334,"favourite","outsider"),IF(O334="away",IF(J334&lt;H334,"favourite","outsider"),"draw")))</f>
        <v>favourite</v>
      </c>
      <c r="Q334" t="str">
        <f>IF(O334="","",IF(O334="home",D334,IF(O334="away",E334,"Draw")))</f>
        <v>Belgium</v>
      </c>
      <c r="R334">
        <f t="shared" si="21"/>
        <v>1.1399999999999999</v>
      </c>
      <c r="S334" t="str">
        <f t="shared" si="22"/>
        <v>TRUE</v>
      </c>
    </row>
    <row r="335" spans="1:19" hidden="1" x14ac:dyDescent="0.2">
      <c r="A335">
        <v>2018</v>
      </c>
      <c r="B335">
        <f>B334+1</f>
        <v>14</v>
      </c>
      <c r="C335">
        <v>1</v>
      </c>
      <c r="D335" s="23" t="s">
        <v>92</v>
      </c>
      <c r="E335" s="23" t="s">
        <v>20</v>
      </c>
      <c r="F335" s="23">
        <v>1</v>
      </c>
      <c r="G335" s="23">
        <v>2</v>
      </c>
      <c r="H335" s="25">
        <v>10</v>
      </c>
      <c r="I335" s="25">
        <v>4.33</v>
      </c>
      <c r="J335" s="25">
        <v>1.36</v>
      </c>
      <c r="K335" t="str">
        <f>IF($H335&lt;$J335,$D335,$E335)</f>
        <v>England</v>
      </c>
      <c r="L335">
        <f>IF($H335&lt;$J335,$H335,$J335)</f>
        <v>1.36</v>
      </c>
      <c r="M335" t="str">
        <f>IF($H335&gt;$J335,$D335,$E335)</f>
        <v>Tunisia</v>
      </c>
      <c r="N335">
        <f>IF($H335&gt;$J335,$H335,$J335)</f>
        <v>10</v>
      </c>
      <c r="O335" t="str">
        <f>IF(F335="","",IF(F335&gt;G335,"home",IF(G335&gt;F335,"away","draw")))</f>
        <v>away</v>
      </c>
      <c r="P335" t="str">
        <f>IF(O335="","",IF(O335="home",IF(H335&lt;J335,"favourite","outsider"),IF(O335="away",IF(J335&lt;H335,"favourite","outsider"),"draw")))</f>
        <v>favourite</v>
      </c>
      <c r="Q335" t="str">
        <f>IF(O335="","",IF(O335="home",D335,IF(O335="away",E335,"Draw")))</f>
        <v>England</v>
      </c>
      <c r="R335">
        <f t="shared" si="21"/>
        <v>1.36</v>
      </c>
      <c r="S335" t="str">
        <f t="shared" si="22"/>
        <v>TRUE</v>
      </c>
    </row>
    <row r="336" spans="1:19" hidden="1" x14ac:dyDescent="0.2">
      <c r="A336">
        <v>2018</v>
      </c>
      <c r="B336">
        <f>B335+1</f>
        <v>15</v>
      </c>
      <c r="C336">
        <v>1</v>
      </c>
      <c r="D336" s="23" t="s">
        <v>16</v>
      </c>
      <c r="E336" s="23" t="s">
        <v>23</v>
      </c>
      <c r="F336" s="23">
        <v>1</v>
      </c>
      <c r="G336" s="23">
        <v>2</v>
      </c>
      <c r="H336" s="25">
        <v>1.67</v>
      </c>
      <c r="I336" s="25">
        <v>3.5</v>
      </c>
      <c r="J336" s="25">
        <v>5.5</v>
      </c>
      <c r="K336" t="str">
        <f>IF($H336&lt;$J336,$D336,$E336)</f>
        <v>Colombia</v>
      </c>
      <c r="L336">
        <f>IF($H336&lt;$J336,$H336,$J336)</f>
        <v>1.67</v>
      </c>
      <c r="M336" t="str">
        <f>IF($H336&gt;$J336,$D336,$E336)</f>
        <v>Japan</v>
      </c>
      <c r="N336">
        <f>IF($H336&gt;$J336,$H336,$J336)</f>
        <v>5.5</v>
      </c>
      <c r="O336" t="str">
        <f>IF(F336="","",IF(F336&gt;G336,"home",IF(G336&gt;F336,"away","draw")))</f>
        <v>away</v>
      </c>
      <c r="P336" t="str">
        <f>IF(O336="","",IF(O336="home",IF(H336&lt;J336,"favourite","outsider"),IF(O336="away",IF(J336&lt;H336,"favourite","outsider"),"draw")))</f>
        <v>outsider</v>
      </c>
      <c r="Q336" t="str">
        <f>IF(O336="","",IF(O336="home",D336,IF(O336="away",E336,"Draw")))</f>
        <v>Japan</v>
      </c>
      <c r="R336">
        <f t="shared" si="21"/>
        <v>5.5</v>
      </c>
      <c r="S336" t="str">
        <f t="shared" si="22"/>
        <v>FALSE</v>
      </c>
    </row>
    <row r="337" spans="1:19" hidden="1" x14ac:dyDescent="0.2">
      <c r="A337">
        <v>2018</v>
      </c>
      <c r="B337">
        <f>B336+1</f>
        <v>16</v>
      </c>
      <c r="C337">
        <v>1</v>
      </c>
      <c r="D337" s="23" t="s">
        <v>93</v>
      </c>
      <c r="E337" s="23" t="s">
        <v>94</v>
      </c>
      <c r="F337" s="23">
        <v>1</v>
      </c>
      <c r="G337" s="23">
        <v>2</v>
      </c>
      <c r="H337" s="25">
        <v>2.25</v>
      </c>
      <c r="I337" s="25">
        <v>3.1</v>
      </c>
      <c r="J337" s="25">
        <v>3.3</v>
      </c>
      <c r="K337" t="str">
        <f>IF($H337&lt;$J337,$D337,$E337)</f>
        <v>Poland</v>
      </c>
      <c r="L337">
        <f>IF($H337&lt;$J337,$H337,$J337)</f>
        <v>2.25</v>
      </c>
      <c r="M337" t="str">
        <f>IF($H337&gt;$J337,$D337,$E337)</f>
        <v>Senegal</v>
      </c>
      <c r="N337">
        <f>IF($H337&gt;$J337,$H337,$J337)</f>
        <v>3.3</v>
      </c>
      <c r="O337" t="str">
        <f>IF(F337="","",IF(F337&gt;G337,"home",IF(G337&gt;F337,"away","draw")))</f>
        <v>away</v>
      </c>
      <c r="P337" t="str">
        <f>IF(O337="","",IF(O337="home",IF(H337&lt;J337,"favourite","outsider"),IF(O337="away",IF(J337&lt;H337,"favourite","outsider"),"draw")))</f>
        <v>outsider</v>
      </c>
      <c r="Q337" t="str">
        <f>IF(O337="","",IF(O337="home",D337,IF(O337="away",E337,"Draw")))</f>
        <v>Senegal</v>
      </c>
      <c r="R337">
        <f t="shared" si="21"/>
        <v>3.3</v>
      </c>
      <c r="S337" t="str">
        <f t="shared" si="22"/>
        <v>FALSE</v>
      </c>
    </row>
    <row r="338" spans="1:19" hidden="1" x14ac:dyDescent="0.2">
      <c r="A338">
        <v>2018</v>
      </c>
      <c r="B338">
        <f>B337+1</f>
        <v>17</v>
      </c>
      <c r="C338">
        <v>2</v>
      </c>
      <c r="D338" s="23" t="s">
        <v>38</v>
      </c>
      <c r="E338" s="23" t="s">
        <v>86</v>
      </c>
      <c r="F338" s="23">
        <v>3</v>
      </c>
      <c r="G338" s="23">
        <v>1</v>
      </c>
      <c r="H338" s="25">
        <v>2.1</v>
      </c>
      <c r="I338" s="25">
        <v>3.1</v>
      </c>
      <c r="J338" s="25">
        <v>3.75</v>
      </c>
      <c r="K338" t="str">
        <f>IF($H338&lt;$J338,$D338,$E338)</f>
        <v>Russia</v>
      </c>
      <c r="L338">
        <f>IF($H338&lt;$J338,$H338,$J338)</f>
        <v>2.1</v>
      </c>
      <c r="M338" t="str">
        <f>IF($H338&gt;$J338,$D338,$E338)</f>
        <v>Egypt</v>
      </c>
      <c r="N338">
        <f>IF($H338&gt;$J338,$H338,$J338)</f>
        <v>3.75</v>
      </c>
      <c r="O338" t="str">
        <f>IF(F338="","",IF(F338&gt;G338,"home",IF(G338&gt;F338,"away","draw")))</f>
        <v>home</v>
      </c>
      <c r="P338" t="str">
        <f>IF(O338="","",IF(O338="home",IF(H338&lt;J338,"favourite","outsider"),IF(O338="away",IF(J338&lt;H338,"favourite","outsider"),"draw")))</f>
        <v>favourite</v>
      </c>
      <c r="Q338" t="str">
        <f>IF(O338="","",IF(O338="home",D338,IF(O338="away",E338,"Draw")))</f>
        <v>Russia</v>
      </c>
      <c r="R338">
        <f t="shared" si="21"/>
        <v>2.1</v>
      </c>
      <c r="S338" t="str">
        <f t="shared" si="22"/>
        <v>TRUE</v>
      </c>
    </row>
    <row r="339" spans="1:19" hidden="1" x14ac:dyDescent="0.2">
      <c r="A339">
        <v>2018</v>
      </c>
      <c r="B339">
        <f>B338+1</f>
        <v>18</v>
      </c>
      <c r="C339">
        <v>2</v>
      </c>
      <c r="D339" s="23" t="s">
        <v>31</v>
      </c>
      <c r="E339" s="23" t="s">
        <v>87</v>
      </c>
      <c r="F339" s="23">
        <v>1</v>
      </c>
      <c r="G339" s="23">
        <v>0</v>
      </c>
      <c r="H339" s="25">
        <v>1.57</v>
      </c>
      <c r="I339" s="25">
        <v>3.75</v>
      </c>
      <c r="J339" s="25">
        <v>6.5</v>
      </c>
      <c r="K339" t="str">
        <f>IF($H339&lt;$J339,$D339,$E339)</f>
        <v>Portugal</v>
      </c>
      <c r="L339">
        <f>IF($H339&lt;$J339,$H339,$J339)</f>
        <v>1.57</v>
      </c>
      <c r="M339" t="str">
        <f>IF($H339&gt;$J339,$D339,$E339)</f>
        <v>Morocco</v>
      </c>
      <c r="N339">
        <f>IF($H339&gt;$J339,$H339,$J339)</f>
        <v>6.5</v>
      </c>
      <c r="O339" t="str">
        <f>IF(F339="","",IF(F339&gt;G339,"home",IF(G339&gt;F339,"away","draw")))</f>
        <v>home</v>
      </c>
      <c r="P339" t="str">
        <f>IF(O339="","",IF(O339="home",IF(H339&lt;J339,"favourite","outsider"),IF(O339="away",IF(J339&lt;H339,"favourite","outsider"),"draw")))</f>
        <v>favourite</v>
      </c>
      <c r="Q339" t="str">
        <f>IF(O339="","",IF(O339="home",D339,IF(O339="away",E339,"Draw")))</f>
        <v>Portugal</v>
      </c>
      <c r="R339">
        <f t="shared" si="21"/>
        <v>1.57</v>
      </c>
      <c r="S339" t="str">
        <f t="shared" si="22"/>
        <v>TRUE</v>
      </c>
    </row>
    <row r="340" spans="1:19" hidden="1" x14ac:dyDescent="0.2">
      <c r="A340">
        <v>2018</v>
      </c>
      <c r="B340">
        <f>B339+1</f>
        <v>19</v>
      </c>
      <c r="C340">
        <v>2</v>
      </c>
      <c r="D340" s="23" t="s">
        <v>18</v>
      </c>
      <c r="E340" s="23" t="s">
        <v>85</v>
      </c>
      <c r="F340" s="23">
        <v>1</v>
      </c>
      <c r="G340" s="23">
        <v>0</v>
      </c>
      <c r="H340" s="25">
        <v>1.1399999999999999</v>
      </c>
      <c r="I340" s="25">
        <v>8.5</v>
      </c>
      <c r="J340" s="25">
        <v>20</v>
      </c>
      <c r="K340" t="str">
        <f>IF($H340&lt;$J340,$D340,$E340)</f>
        <v>Uruguay</v>
      </c>
      <c r="L340">
        <f>IF($H340&lt;$J340,$H340,$J340)</f>
        <v>1.1399999999999999</v>
      </c>
      <c r="M340" t="str">
        <f>IF($H340&gt;$J340,$D340,$E340)</f>
        <v>Saudi Arabia</v>
      </c>
      <c r="N340">
        <f>IF($H340&gt;$J340,$H340,$J340)</f>
        <v>20</v>
      </c>
      <c r="O340" t="str">
        <f>IF(F340="","",IF(F340&gt;G340,"home",IF(G340&gt;F340,"away","draw")))</f>
        <v>home</v>
      </c>
      <c r="P340" t="str">
        <f>IF(O340="","",IF(O340="home",IF(H340&lt;J340,"favourite","outsider"),IF(O340="away",IF(J340&lt;H340,"favourite","outsider"),"draw")))</f>
        <v>favourite</v>
      </c>
      <c r="Q340" t="str">
        <f>IF(O340="","",IF(O340="home",D340,IF(O340="away",E340,"Draw")))</f>
        <v>Uruguay</v>
      </c>
      <c r="R340">
        <f t="shared" si="21"/>
        <v>1.1399999999999999</v>
      </c>
      <c r="S340" t="str">
        <f t="shared" si="22"/>
        <v>TRUE</v>
      </c>
    </row>
    <row r="341" spans="1:19" hidden="1" x14ac:dyDescent="0.2">
      <c r="A341">
        <v>2018</v>
      </c>
      <c r="B341">
        <f>B340+1</f>
        <v>20</v>
      </c>
      <c r="C341">
        <v>2</v>
      </c>
      <c r="D341" s="23" t="s">
        <v>32</v>
      </c>
      <c r="E341" s="23" t="s">
        <v>12</v>
      </c>
      <c r="F341" s="23">
        <v>0</v>
      </c>
      <c r="G341" s="23">
        <v>1</v>
      </c>
      <c r="H341" s="25">
        <v>23</v>
      </c>
      <c r="I341" s="25">
        <v>8</v>
      </c>
      <c r="J341" s="25">
        <v>1.1399999999999999</v>
      </c>
      <c r="K341" t="str">
        <f>IF($H341&lt;$J341,$D341,$E341)</f>
        <v>Spain</v>
      </c>
      <c r="L341">
        <f>IF($H341&lt;$J341,$H341,$J341)</f>
        <v>1.1399999999999999</v>
      </c>
      <c r="M341" t="str">
        <f>IF($H341&gt;$J341,$D341,$E341)</f>
        <v>Iran</v>
      </c>
      <c r="N341">
        <f>IF($H341&gt;$J341,$H341,$J341)</f>
        <v>23</v>
      </c>
      <c r="O341" t="str">
        <f>IF(F341="","",IF(F341&gt;G341,"home",IF(G341&gt;F341,"away","draw")))</f>
        <v>away</v>
      </c>
      <c r="P341" t="str">
        <f>IF(O341="","",IF(O341="home",IF(H341&lt;J341,"favourite","outsider"),IF(O341="away",IF(J341&lt;H341,"favourite","outsider"),"draw")))</f>
        <v>favourite</v>
      </c>
      <c r="Q341" t="str">
        <f>IF(O341="","",IF(O341="home",D341,IF(O341="away",E341,"Draw")))</f>
        <v>Spain</v>
      </c>
      <c r="R341">
        <f t="shared" si="21"/>
        <v>1.1399999999999999</v>
      </c>
      <c r="S341" t="str">
        <f t="shared" si="22"/>
        <v>TRUE</v>
      </c>
    </row>
    <row r="342" spans="1:19" hidden="1" x14ac:dyDescent="0.2">
      <c r="A342">
        <v>2018</v>
      </c>
      <c r="B342">
        <f>B341+1</f>
        <v>21</v>
      </c>
      <c r="C342">
        <v>2</v>
      </c>
      <c r="D342" s="23" t="s">
        <v>74</v>
      </c>
      <c r="E342" s="23" t="s">
        <v>15</v>
      </c>
      <c r="F342" s="23">
        <v>1</v>
      </c>
      <c r="G342" s="23">
        <v>1</v>
      </c>
      <c r="H342" s="25">
        <v>1.83</v>
      </c>
      <c r="I342" s="25">
        <v>3.5</v>
      </c>
      <c r="J342" s="25">
        <v>4.5</v>
      </c>
      <c r="K342" t="str">
        <f>IF($H342&lt;$J342,$D342,$E342)</f>
        <v>Denmark</v>
      </c>
      <c r="L342">
        <f>IF($H342&lt;$J342,$H342,$J342)</f>
        <v>1.83</v>
      </c>
      <c r="M342" t="str">
        <f>IF($H342&gt;$J342,$D342,$E342)</f>
        <v>Australia</v>
      </c>
      <c r="N342">
        <f>IF($H342&gt;$J342,$H342,$J342)</f>
        <v>4.5</v>
      </c>
      <c r="O342" t="str">
        <f>IF(F342="","",IF(F342&gt;G342,"home",IF(G342&gt;F342,"away","draw")))</f>
        <v>draw</v>
      </c>
      <c r="P342" t="str">
        <f>IF(O342="","",IF(O342="home",IF(H342&lt;J342,"favourite","outsider"),IF(O342="away",IF(J342&lt;H342,"favourite","outsider"),"draw")))</f>
        <v>draw</v>
      </c>
      <c r="Q342" t="str">
        <f>IF(O342="","",IF(O342="home",D342,IF(O342="away",E342,"Draw")))</f>
        <v>Draw</v>
      </c>
      <c r="R342">
        <f t="shared" si="21"/>
        <v>3.5</v>
      </c>
      <c r="S342" t="str">
        <f t="shared" si="22"/>
        <v>FALSE</v>
      </c>
    </row>
    <row r="343" spans="1:19" hidden="1" x14ac:dyDescent="0.2">
      <c r="A343">
        <v>2018</v>
      </c>
      <c r="B343">
        <f>B342+1</f>
        <v>22</v>
      </c>
      <c r="C343">
        <v>2</v>
      </c>
      <c r="D343" s="23" t="s">
        <v>26</v>
      </c>
      <c r="E343" s="23" t="s">
        <v>88</v>
      </c>
      <c r="F343" s="23">
        <v>1</v>
      </c>
      <c r="G343" s="23">
        <v>0</v>
      </c>
      <c r="H343" s="25">
        <v>1.45</v>
      </c>
      <c r="I343" s="25">
        <v>4.33</v>
      </c>
      <c r="J343" s="25">
        <v>7</v>
      </c>
      <c r="K343" t="str">
        <f>IF($H343&lt;$J343,$D343,$E343)</f>
        <v>France</v>
      </c>
      <c r="L343">
        <f>IF($H343&lt;$J343,$H343,$J343)</f>
        <v>1.45</v>
      </c>
      <c r="M343" t="str">
        <f>IF($H343&gt;$J343,$D343,$E343)</f>
        <v>Peru</v>
      </c>
      <c r="N343">
        <f>IF($H343&gt;$J343,$H343,$J343)</f>
        <v>7</v>
      </c>
      <c r="O343" t="str">
        <f>IF(F343="","",IF(F343&gt;G343,"home",IF(G343&gt;F343,"away","draw")))</f>
        <v>home</v>
      </c>
      <c r="P343" t="str">
        <f>IF(O343="","",IF(O343="home",IF(H343&lt;J343,"favourite","outsider"),IF(O343="away",IF(J343&lt;H343,"favourite","outsider"),"draw")))</f>
        <v>favourite</v>
      </c>
      <c r="Q343" t="str">
        <f>IF(O343="","",IF(O343="home",D343,IF(O343="away",E343,"Draw")))</f>
        <v>France</v>
      </c>
      <c r="R343">
        <f t="shared" si="21"/>
        <v>1.45</v>
      </c>
      <c r="S343" t="str">
        <f t="shared" si="22"/>
        <v>TRUE</v>
      </c>
    </row>
    <row r="344" spans="1:19" hidden="1" x14ac:dyDescent="0.2">
      <c r="A344">
        <v>2018</v>
      </c>
      <c r="B344">
        <f>B343+1</f>
        <v>23</v>
      </c>
      <c r="C344">
        <v>2</v>
      </c>
      <c r="D344" s="23" t="s">
        <v>28</v>
      </c>
      <c r="E344" s="23" t="s">
        <v>9</v>
      </c>
      <c r="F344" s="23">
        <v>0</v>
      </c>
      <c r="G344" s="23">
        <v>3</v>
      </c>
      <c r="H344" s="25">
        <v>2</v>
      </c>
      <c r="I344" s="25">
        <v>3.3</v>
      </c>
      <c r="J344" s="25">
        <v>4</v>
      </c>
      <c r="K344" t="str">
        <f>IF($H344&lt;$J344,$D344,$E344)</f>
        <v>Argentina</v>
      </c>
      <c r="L344">
        <f>IF($H344&lt;$J344,$H344,$J344)</f>
        <v>2</v>
      </c>
      <c r="M344" t="str">
        <f>IF($H344&gt;$J344,$D344,$E344)</f>
        <v>Croatia</v>
      </c>
      <c r="N344">
        <f>IF($H344&gt;$J344,$H344,$J344)</f>
        <v>4</v>
      </c>
      <c r="O344" t="str">
        <f>IF(F344="","",IF(F344&gt;G344,"home",IF(G344&gt;F344,"away","draw")))</f>
        <v>away</v>
      </c>
      <c r="P344" t="str">
        <f>IF(O344="","",IF(O344="home",IF(H344&lt;J344,"favourite","outsider"),IF(O344="away",IF(J344&lt;H344,"favourite","outsider"),"draw")))</f>
        <v>outsider</v>
      </c>
      <c r="Q344" t="str">
        <f>IF(O344="","",IF(O344="home",D344,IF(O344="away",E344,"Draw")))</f>
        <v>Croatia</v>
      </c>
      <c r="R344">
        <f t="shared" si="21"/>
        <v>4</v>
      </c>
      <c r="S344" t="str">
        <f t="shared" si="22"/>
        <v>FALSE</v>
      </c>
    </row>
    <row r="345" spans="1:19" hidden="1" x14ac:dyDescent="0.2">
      <c r="A345">
        <v>2018</v>
      </c>
      <c r="B345">
        <f>B344+1</f>
        <v>24</v>
      </c>
      <c r="C345">
        <v>2</v>
      </c>
      <c r="D345" s="23" t="s">
        <v>8</v>
      </c>
      <c r="E345" s="23" t="s">
        <v>19</v>
      </c>
      <c r="F345" s="23">
        <v>2</v>
      </c>
      <c r="G345" s="23">
        <v>0</v>
      </c>
      <c r="H345" s="25">
        <v>1.1399999999999999</v>
      </c>
      <c r="I345" s="25">
        <v>7</v>
      </c>
      <c r="J345" s="25">
        <v>26</v>
      </c>
      <c r="K345" t="str">
        <f>IF($H345&lt;$J345,$D345,$E345)</f>
        <v>Brazil</v>
      </c>
      <c r="L345">
        <f>IF($H345&lt;$J345,$H345,$J345)</f>
        <v>1.1399999999999999</v>
      </c>
      <c r="M345" t="str">
        <f>IF($H345&gt;$J345,$D345,$E345)</f>
        <v>Costa Rica</v>
      </c>
      <c r="N345">
        <f>IF($H345&gt;$J345,$H345,$J345)</f>
        <v>26</v>
      </c>
      <c r="O345" t="str">
        <f>IF(F345="","",IF(F345&gt;G345,"home",IF(G345&gt;F345,"away","draw")))</f>
        <v>home</v>
      </c>
      <c r="P345" t="str">
        <f>IF(O345="","",IF(O345="home",IF(H345&lt;J345,"favourite","outsider"),IF(O345="away",IF(J345&lt;H345,"favourite","outsider"),"draw")))</f>
        <v>favourite</v>
      </c>
      <c r="Q345" t="str">
        <f>IF(O345="","",IF(O345="home",D345,IF(O345="away",E345,"Draw")))</f>
        <v>Brazil</v>
      </c>
      <c r="R345">
        <f t="shared" si="21"/>
        <v>1.1399999999999999</v>
      </c>
      <c r="S345" t="str">
        <f t="shared" si="22"/>
        <v>TRUE</v>
      </c>
    </row>
    <row r="346" spans="1:19" hidden="1" x14ac:dyDescent="0.2">
      <c r="A346">
        <v>2018</v>
      </c>
      <c r="B346">
        <f>B345+1</f>
        <v>25</v>
      </c>
      <c r="C346">
        <v>2</v>
      </c>
      <c r="D346" s="23" t="s">
        <v>33</v>
      </c>
      <c r="E346" s="23" t="s">
        <v>89</v>
      </c>
      <c r="F346" s="23">
        <v>2</v>
      </c>
      <c r="G346" s="23">
        <v>0</v>
      </c>
      <c r="H346" s="25">
        <v>2.8</v>
      </c>
      <c r="I346" s="25">
        <v>3.1</v>
      </c>
      <c r="J346" s="25">
        <v>2.63</v>
      </c>
      <c r="K346" t="str">
        <f>IF($H346&lt;$J346,$D346,$E346)</f>
        <v>Iceland</v>
      </c>
      <c r="L346">
        <f>IF($H346&lt;$J346,$H346,$J346)</f>
        <v>2.63</v>
      </c>
      <c r="M346" t="str">
        <f>IF($H346&gt;$J346,$D346,$E346)</f>
        <v>Nigeria</v>
      </c>
      <c r="N346">
        <f>IF($H346&gt;$J346,$H346,$J346)</f>
        <v>2.8</v>
      </c>
      <c r="O346" t="str">
        <f>IF(F346="","",IF(F346&gt;G346,"home",IF(G346&gt;F346,"away","draw")))</f>
        <v>home</v>
      </c>
      <c r="P346" t="str">
        <f>IF(O346="","",IF(O346="home",IF(H346&lt;J346,"favourite","outsider"),IF(O346="away",IF(J346&lt;H346,"favourite","outsider"),"draw")))</f>
        <v>outsider</v>
      </c>
      <c r="Q346" t="str">
        <f>IF(O346="","",IF(O346="home",D346,IF(O346="away",E346,"Draw")))</f>
        <v>Nigeria</v>
      </c>
      <c r="R346">
        <f t="shared" ref="R346:R353" si="23">IF(O346="","",IF(O346="home",H346,IF(O346="away",J346,I346)))</f>
        <v>2.8</v>
      </c>
      <c r="S346" t="str">
        <f t="shared" ref="S346:S353" si="24">IF(P346="","",IF(P346="favourite","TRUE","FALSE"))</f>
        <v>FALSE</v>
      </c>
    </row>
    <row r="347" spans="1:19" hidden="1" x14ac:dyDescent="0.2">
      <c r="A347">
        <v>2018</v>
      </c>
      <c r="B347">
        <f>B346+1</f>
        <v>26</v>
      </c>
      <c r="C347">
        <v>2</v>
      </c>
      <c r="D347" s="23" t="s">
        <v>73</v>
      </c>
      <c r="E347" s="23" t="s">
        <v>24</v>
      </c>
      <c r="F347" s="23">
        <v>1</v>
      </c>
      <c r="G347" s="23">
        <v>2</v>
      </c>
      <c r="H347" s="25">
        <v>3</v>
      </c>
      <c r="I347" s="25">
        <v>3</v>
      </c>
      <c r="J347" s="25">
        <v>2.5</v>
      </c>
      <c r="K347" t="str">
        <f>IF($H347&lt;$J347,$D347,$E347)</f>
        <v>Switzerland</v>
      </c>
      <c r="L347">
        <f>IF($H347&lt;$J347,$H347,$J347)</f>
        <v>2.5</v>
      </c>
      <c r="M347" t="str">
        <f>IF($H347&gt;$J347,$D347,$E347)</f>
        <v>Serbia</v>
      </c>
      <c r="N347">
        <f>IF($H347&gt;$J347,$H347,$J347)</f>
        <v>3</v>
      </c>
      <c r="O347" t="str">
        <f>IF(F347="","",IF(F347&gt;G347,"home",IF(G347&gt;F347,"away","draw")))</f>
        <v>away</v>
      </c>
      <c r="P347" t="str">
        <f>IF(O347="","",IF(O347="home",IF(H347&lt;J347,"favourite","outsider"),IF(O347="away",IF(J347&lt;H347,"favourite","outsider"),"draw")))</f>
        <v>favourite</v>
      </c>
      <c r="Q347" t="str">
        <f>IF(O347="","",IF(O347="home",D347,IF(O347="away",E347,"Draw")))</f>
        <v>Switzerland</v>
      </c>
      <c r="R347">
        <f t="shared" si="23"/>
        <v>2.5</v>
      </c>
      <c r="S347" t="str">
        <f t="shared" si="24"/>
        <v>TRUE</v>
      </c>
    </row>
    <row r="348" spans="1:19" hidden="1" x14ac:dyDescent="0.2">
      <c r="A348">
        <v>2018</v>
      </c>
      <c r="B348">
        <f>B347+1</f>
        <v>27</v>
      </c>
      <c r="C348">
        <v>2</v>
      </c>
      <c r="D348" s="23" t="s">
        <v>36</v>
      </c>
      <c r="E348" s="23" t="s">
        <v>92</v>
      </c>
      <c r="F348" s="23">
        <v>5</v>
      </c>
      <c r="G348" s="23">
        <v>2</v>
      </c>
      <c r="H348" s="25">
        <v>1.28</v>
      </c>
      <c r="I348" s="25">
        <v>5</v>
      </c>
      <c r="J348" s="25">
        <v>11</v>
      </c>
      <c r="K348" t="str">
        <f>IF($H348&lt;$J348,$D348,$E348)</f>
        <v>Belgium</v>
      </c>
      <c r="L348">
        <f>IF($H348&lt;$J348,$H348,$J348)</f>
        <v>1.28</v>
      </c>
      <c r="M348" t="str">
        <f>IF($H348&gt;$J348,$D348,$E348)</f>
        <v>Tunisia</v>
      </c>
      <c r="N348">
        <f>IF($H348&gt;$J348,$H348,$J348)</f>
        <v>11</v>
      </c>
      <c r="O348" t="str">
        <f>IF(F348="","",IF(F348&gt;G348,"home",IF(G348&gt;F348,"away","draw")))</f>
        <v>home</v>
      </c>
      <c r="P348" t="str">
        <f>IF(O348="","",IF(O348="home",IF(H348&lt;J348,"favourite","outsider"),IF(O348="away",IF(J348&lt;H348,"favourite","outsider"),"draw")))</f>
        <v>favourite</v>
      </c>
      <c r="Q348" t="str">
        <f>IF(O348="","",IF(O348="home",D348,IF(O348="away",E348,"Draw")))</f>
        <v>Belgium</v>
      </c>
      <c r="R348">
        <f t="shared" si="23"/>
        <v>1.28</v>
      </c>
      <c r="S348" t="str">
        <f t="shared" si="24"/>
        <v>TRUE</v>
      </c>
    </row>
    <row r="349" spans="1:19" hidden="1" x14ac:dyDescent="0.2">
      <c r="A349">
        <v>2018</v>
      </c>
      <c r="B349">
        <f>B348+1</f>
        <v>28</v>
      </c>
      <c r="C349">
        <v>2</v>
      </c>
      <c r="D349" s="23" t="s">
        <v>97</v>
      </c>
      <c r="E349" s="23" t="s">
        <v>10</v>
      </c>
      <c r="F349" s="23">
        <v>1</v>
      </c>
      <c r="G349" s="23">
        <v>2</v>
      </c>
      <c r="H349" s="25">
        <v>7.5</v>
      </c>
      <c r="I349" s="25">
        <v>4</v>
      </c>
      <c r="J349" s="25">
        <v>1.5</v>
      </c>
      <c r="K349" t="str">
        <f>IF($H349&lt;$J349,$D349,$E349)</f>
        <v>Mexico</v>
      </c>
      <c r="L349">
        <f>IF($H349&lt;$J349,$H349,$J349)</f>
        <v>1.5</v>
      </c>
      <c r="M349" t="str">
        <f>IF($H349&gt;$J349,$D349,$E349)</f>
        <v>Korea Republic</v>
      </c>
      <c r="N349">
        <f>IF($H349&gt;$J349,$H349,$J349)</f>
        <v>7.5</v>
      </c>
      <c r="O349" t="str">
        <f>IF(F349="","",IF(F349&gt;G349,"home",IF(G349&gt;F349,"away","draw")))</f>
        <v>away</v>
      </c>
      <c r="P349" t="str">
        <f>IF(O349="","",IF(O349="home",IF(H349&lt;J349,"favourite","outsider"),IF(O349="away",IF(J349&lt;H349,"favourite","outsider"),"draw")))</f>
        <v>favourite</v>
      </c>
      <c r="Q349" t="str">
        <f>IF(O349="","",IF(O349="home",D349,IF(O349="away",E349,"Draw")))</f>
        <v>Mexico</v>
      </c>
      <c r="R349">
        <f t="shared" si="23"/>
        <v>1.5</v>
      </c>
      <c r="S349" t="str">
        <f t="shared" si="24"/>
        <v>TRUE</v>
      </c>
    </row>
    <row r="350" spans="1:19" hidden="1" x14ac:dyDescent="0.2">
      <c r="A350">
        <v>2018</v>
      </c>
      <c r="B350">
        <f>B349+1</f>
        <v>29</v>
      </c>
      <c r="C350">
        <v>2</v>
      </c>
      <c r="D350" s="23" t="s">
        <v>30</v>
      </c>
      <c r="E350" s="23" t="s">
        <v>90</v>
      </c>
      <c r="F350" s="23">
        <v>2</v>
      </c>
      <c r="G350" s="23">
        <v>1</v>
      </c>
      <c r="H350" s="25">
        <v>1.36</v>
      </c>
      <c r="I350" s="25">
        <v>4.5</v>
      </c>
      <c r="J350" s="25">
        <v>8.5</v>
      </c>
      <c r="K350" t="str">
        <f>IF($H350&lt;$J350,$D350,$E350)</f>
        <v>Germany</v>
      </c>
      <c r="L350">
        <f>IF($H350&lt;$J350,$H350,$J350)</f>
        <v>1.36</v>
      </c>
      <c r="M350" t="str">
        <f>IF($H350&gt;$J350,$D350,$E350)</f>
        <v>Sweden</v>
      </c>
      <c r="N350">
        <f>IF($H350&gt;$J350,$H350,$J350)</f>
        <v>8.5</v>
      </c>
      <c r="O350" t="str">
        <f>IF(F350="","",IF(F350&gt;G350,"home",IF(G350&gt;F350,"away","draw")))</f>
        <v>home</v>
      </c>
      <c r="P350" t="str">
        <f>IF(O350="","",IF(O350="home",IF(H350&lt;J350,"favourite","outsider"),IF(O350="away",IF(J350&lt;H350,"favourite","outsider"),"draw")))</f>
        <v>favourite</v>
      </c>
      <c r="Q350" t="str">
        <f>IF(O350="","",IF(O350="home",D350,IF(O350="away",E350,"Draw")))</f>
        <v>Germany</v>
      </c>
      <c r="R350">
        <f t="shared" si="23"/>
        <v>1.36</v>
      </c>
      <c r="S350" t="str">
        <f t="shared" si="24"/>
        <v>TRUE</v>
      </c>
    </row>
    <row r="351" spans="1:19" hidden="1" x14ac:dyDescent="0.2">
      <c r="A351">
        <v>2018</v>
      </c>
      <c r="B351">
        <f>B350+1</f>
        <v>30</v>
      </c>
      <c r="C351">
        <v>2</v>
      </c>
      <c r="D351" s="23" t="s">
        <v>20</v>
      </c>
      <c r="E351" s="23" t="s">
        <v>91</v>
      </c>
      <c r="F351" s="23">
        <v>6</v>
      </c>
      <c r="G351" s="23">
        <v>1</v>
      </c>
      <c r="H351" s="25">
        <v>1.17</v>
      </c>
      <c r="I351" s="25">
        <v>6</v>
      </c>
      <c r="J351" s="25">
        <v>21</v>
      </c>
      <c r="K351" t="str">
        <f>IF($H351&lt;$J351,$D351,$E351)</f>
        <v>England</v>
      </c>
      <c r="L351">
        <f>IF($H351&lt;$J351,$H351,$J351)</f>
        <v>1.17</v>
      </c>
      <c r="M351" t="str">
        <f>IF($H351&gt;$J351,$D351,$E351)</f>
        <v>Panama</v>
      </c>
      <c r="N351">
        <f>IF($H351&gt;$J351,$H351,$J351)</f>
        <v>21</v>
      </c>
      <c r="O351" t="str">
        <f>IF(F351="","",IF(F351&gt;G351,"home",IF(G351&gt;F351,"away","draw")))</f>
        <v>home</v>
      </c>
      <c r="P351" t="str">
        <f>IF(O351="","",IF(O351="home",IF(H351&lt;J351,"favourite","outsider"),IF(O351="away",IF(J351&lt;H351,"favourite","outsider"),"draw")))</f>
        <v>favourite</v>
      </c>
      <c r="Q351" t="str">
        <f>IF(O351="","",IF(O351="home",D351,IF(O351="away",E351,"Draw")))</f>
        <v>England</v>
      </c>
      <c r="R351">
        <f t="shared" si="23"/>
        <v>1.17</v>
      </c>
      <c r="S351" t="str">
        <f t="shared" si="24"/>
        <v>TRUE</v>
      </c>
    </row>
    <row r="352" spans="1:19" hidden="1" x14ac:dyDescent="0.2">
      <c r="A352">
        <v>2018</v>
      </c>
      <c r="B352">
        <f>B351+1</f>
        <v>31</v>
      </c>
      <c r="C352">
        <v>2</v>
      </c>
      <c r="D352" s="23" t="s">
        <v>23</v>
      </c>
      <c r="E352" s="23" t="s">
        <v>94</v>
      </c>
      <c r="F352" s="23">
        <v>2</v>
      </c>
      <c r="G352" s="23">
        <v>2</v>
      </c>
      <c r="H352" s="25">
        <v>3.5</v>
      </c>
      <c r="I352" s="25">
        <v>3.25</v>
      </c>
      <c r="J352" s="25">
        <v>2.1</v>
      </c>
      <c r="K352" t="str">
        <f>IF($H352&lt;$J352,$D352,$E352)</f>
        <v>Senegal</v>
      </c>
      <c r="L352">
        <f>IF($H352&lt;$J352,$H352,$J352)</f>
        <v>2.1</v>
      </c>
      <c r="M352" t="str">
        <f>IF($H352&gt;$J352,$D352,$E352)</f>
        <v>Japan</v>
      </c>
      <c r="N352">
        <f>IF($H352&gt;$J352,$H352,$J352)</f>
        <v>3.5</v>
      </c>
      <c r="O352" t="str">
        <f>IF(F352="","",IF(F352&gt;G352,"home",IF(G352&gt;F352,"away","draw")))</f>
        <v>draw</v>
      </c>
      <c r="P352" t="str">
        <f>IF(O352="","",IF(O352="home",IF(H352&lt;J352,"favourite","outsider"),IF(O352="away",IF(J352&lt;H352,"favourite","outsider"),"draw")))</f>
        <v>draw</v>
      </c>
      <c r="Q352" t="str">
        <f>IF(O352="","",IF(O352="home",D352,IF(O352="away",E352,"Draw")))</f>
        <v>Draw</v>
      </c>
      <c r="R352">
        <f t="shared" si="23"/>
        <v>3.25</v>
      </c>
      <c r="S352" t="str">
        <f t="shared" si="24"/>
        <v>FALSE</v>
      </c>
    </row>
    <row r="353" spans="1:19" hidden="1" x14ac:dyDescent="0.2">
      <c r="A353">
        <v>2018</v>
      </c>
      <c r="B353">
        <f>B352+1</f>
        <v>32</v>
      </c>
      <c r="C353">
        <v>2</v>
      </c>
      <c r="D353" s="23" t="s">
        <v>93</v>
      </c>
      <c r="E353" s="23" t="s">
        <v>16</v>
      </c>
      <c r="F353" s="23">
        <v>0</v>
      </c>
      <c r="G353" s="23">
        <v>3</v>
      </c>
      <c r="H353" s="25">
        <v>3.2</v>
      </c>
      <c r="I353" s="25">
        <v>3.2</v>
      </c>
      <c r="J353" s="25">
        <v>2.25</v>
      </c>
      <c r="K353" t="str">
        <f>IF($H353&lt;$J353,$D353,$E353)</f>
        <v>Colombia</v>
      </c>
      <c r="L353">
        <f>IF($H353&lt;$J353,$H353,$J353)</f>
        <v>2.25</v>
      </c>
      <c r="M353" t="str">
        <f>IF($H353&gt;$J353,$D353,$E353)</f>
        <v>Poland</v>
      </c>
      <c r="N353">
        <f>IF($H353&gt;$J353,$H353,$J353)</f>
        <v>3.2</v>
      </c>
      <c r="O353" t="str">
        <f>IF(F353="","",IF(F353&gt;G353,"home",IF(G353&gt;F353,"away","draw")))</f>
        <v>away</v>
      </c>
      <c r="P353" t="str">
        <f>IF(O353="","",IF(O353="home",IF(H353&lt;J353,"favourite","outsider"),IF(O353="away",IF(J353&lt;H353,"favourite","outsider"),"draw")))</f>
        <v>favourite</v>
      </c>
      <c r="Q353" t="str">
        <f>IF(O353="","",IF(O353="home",D353,IF(O353="away",E353,"Draw")))</f>
        <v>Colombia</v>
      </c>
      <c r="R353">
        <f t="shared" si="23"/>
        <v>2.25</v>
      </c>
      <c r="S353" t="str">
        <f t="shared" si="24"/>
        <v>TRUE</v>
      </c>
    </row>
    <row r="354" spans="1:19" hidden="1" x14ac:dyDescent="0.2">
      <c r="A354">
        <v>2018</v>
      </c>
      <c r="B354">
        <f>B353+1</f>
        <v>33</v>
      </c>
      <c r="C354">
        <v>3</v>
      </c>
      <c r="D354" s="23" t="s">
        <v>18</v>
      </c>
      <c r="E354" s="23" t="s">
        <v>38</v>
      </c>
      <c r="F354" s="23">
        <v>3</v>
      </c>
      <c r="G354" s="23">
        <v>0</v>
      </c>
      <c r="H354" s="25">
        <v>2.6</v>
      </c>
      <c r="I354" s="25">
        <v>2.8</v>
      </c>
      <c r="J354" s="25">
        <v>2.88</v>
      </c>
      <c r="K354" t="str">
        <f>IF($H354&lt;$J354,$D354,$E354)</f>
        <v>Uruguay</v>
      </c>
      <c r="L354">
        <f>IF($H354&lt;$J354,$H354,$J354)</f>
        <v>2.6</v>
      </c>
      <c r="M354" t="str">
        <f>IF($H354&gt;$J354,$D354,$E354)</f>
        <v>Russia</v>
      </c>
      <c r="N354">
        <f>IF($H354&gt;$J354,$H354,$J354)</f>
        <v>2.88</v>
      </c>
      <c r="O354" t="str">
        <f>IF(F354="","",IF(F354&gt;G354,"home",IF(G354&gt;F354,"away","draw")))</f>
        <v>home</v>
      </c>
      <c r="P354" t="str">
        <f>IF(O354="","",IF(O354="home",IF(H354&lt;J354,"favourite","outsider"),IF(O354="away",IF(J354&lt;H354,"favourite","outsider"),"draw")))</f>
        <v>favourite</v>
      </c>
      <c r="Q354" t="str">
        <f>IF(O354="","",IF(O354="home",D354,IF(O354="away",E354,"Draw")))</f>
        <v>Uruguay</v>
      </c>
      <c r="R354">
        <f t="shared" ref="R354:R369" si="25">IF(O354="","",IF(O354="home",H354,IF(O354="away",J354,I354)))</f>
        <v>2.6</v>
      </c>
      <c r="S354" t="str">
        <f t="shared" ref="S354:S369" si="26">IF(P354="","",IF(P354="favourite","TRUE","FALSE"))</f>
        <v>TRUE</v>
      </c>
    </row>
    <row r="355" spans="1:19" hidden="1" x14ac:dyDescent="0.2">
      <c r="A355">
        <v>2018</v>
      </c>
      <c r="B355">
        <f>B354+1</f>
        <v>34</v>
      </c>
      <c r="C355">
        <v>3</v>
      </c>
      <c r="D355" s="23" t="s">
        <v>85</v>
      </c>
      <c r="E355" s="23" t="s">
        <v>86</v>
      </c>
      <c r="F355" s="23">
        <v>2</v>
      </c>
      <c r="G355" s="23">
        <v>1</v>
      </c>
      <c r="H355" s="25">
        <v>4.33</v>
      </c>
      <c r="I355" s="25">
        <v>3.4</v>
      </c>
      <c r="J355" s="25">
        <v>1.83</v>
      </c>
      <c r="K355" t="str">
        <f>IF($H355&lt;$J355,$D355,$E355)</f>
        <v>Egypt</v>
      </c>
      <c r="L355">
        <f>IF($H355&lt;$J355,$H355,$J355)</f>
        <v>1.83</v>
      </c>
      <c r="M355" t="str">
        <f>IF($H355&gt;$J355,$D355,$E355)</f>
        <v>Saudi Arabia</v>
      </c>
      <c r="N355">
        <f>IF($H355&gt;$J355,$H355,$J355)</f>
        <v>4.33</v>
      </c>
      <c r="O355" t="str">
        <f>IF(F355="","",IF(F355&gt;G355,"home",IF(G355&gt;F355,"away","draw")))</f>
        <v>home</v>
      </c>
      <c r="P355" t="str">
        <f>IF(O355="","",IF(O355="home",IF(H355&lt;J355,"favourite","outsider"),IF(O355="away",IF(J355&lt;H355,"favourite","outsider"),"draw")))</f>
        <v>outsider</v>
      </c>
      <c r="Q355" t="str">
        <f>IF(O355="","",IF(O355="home",D355,IF(O355="away",E355,"Draw")))</f>
        <v>Saudi Arabia</v>
      </c>
      <c r="R355">
        <f t="shared" si="25"/>
        <v>4.33</v>
      </c>
      <c r="S355" t="str">
        <f t="shared" si="26"/>
        <v>FALSE</v>
      </c>
    </row>
    <row r="356" spans="1:19" hidden="1" x14ac:dyDescent="0.2">
      <c r="A356">
        <v>2018</v>
      </c>
      <c r="B356">
        <f>B355+1</f>
        <v>35</v>
      </c>
      <c r="C356">
        <v>3</v>
      </c>
      <c r="D356" s="23" t="s">
        <v>32</v>
      </c>
      <c r="E356" s="23" t="s">
        <v>31</v>
      </c>
      <c r="F356" s="23">
        <v>1</v>
      </c>
      <c r="G356" s="23">
        <v>1</v>
      </c>
      <c r="H356" s="25">
        <v>6</v>
      </c>
      <c r="I356" s="25">
        <v>3.5</v>
      </c>
      <c r="J356" s="25">
        <v>1.83</v>
      </c>
      <c r="K356" t="str">
        <f>IF($H356&lt;$J356,$D356,$E356)</f>
        <v>Portugal</v>
      </c>
      <c r="L356">
        <f>IF($H356&lt;$J356,$H356,$J356)</f>
        <v>1.83</v>
      </c>
      <c r="M356" t="str">
        <f>IF($H356&gt;$J356,$D356,$E356)</f>
        <v>Iran</v>
      </c>
      <c r="N356">
        <f>IF($H356&gt;$J356,$H356,$J356)</f>
        <v>6</v>
      </c>
      <c r="O356" t="str">
        <f>IF(F356="","",IF(F356&gt;G356,"home",IF(G356&gt;F356,"away","draw")))</f>
        <v>draw</v>
      </c>
      <c r="P356" t="str">
        <f>IF(O356="","",IF(O356="home",IF(H356&lt;J356,"favourite","outsider"),IF(O356="away",IF(J356&lt;H356,"favourite","outsider"),"draw")))</f>
        <v>draw</v>
      </c>
      <c r="Q356" t="str">
        <f>IF(O356="","",IF(O356="home",D356,IF(O356="away",E356,"Draw")))</f>
        <v>Draw</v>
      </c>
      <c r="R356">
        <f t="shared" si="25"/>
        <v>3.5</v>
      </c>
      <c r="S356" t="str">
        <f t="shared" si="26"/>
        <v>FALSE</v>
      </c>
    </row>
    <row r="357" spans="1:19" hidden="1" x14ac:dyDescent="0.2">
      <c r="A357">
        <v>2018</v>
      </c>
      <c r="B357">
        <f>B356+1</f>
        <v>36</v>
      </c>
      <c r="C357">
        <v>3</v>
      </c>
      <c r="D357" s="23" t="s">
        <v>12</v>
      </c>
      <c r="E357" s="23" t="s">
        <v>87</v>
      </c>
      <c r="F357" s="23">
        <v>2</v>
      </c>
      <c r="G357" s="23">
        <v>2</v>
      </c>
      <c r="H357" s="25">
        <v>1.3</v>
      </c>
      <c r="I357" s="25">
        <v>5</v>
      </c>
      <c r="J357" s="25">
        <v>11</v>
      </c>
      <c r="K357" t="str">
        <f>IF($H357&lt;$J357,$D357,$E357)</f>
        <v>Spain</v>
      </c>
      <c r="L357">
        <f>IF($H357&lt;$J357,$H357,$J357)</f>
        <v>1.3</v>
      </c>
      <c r="M357" t="str">
        <f>IF($H357&gt;$J357,$D357,$E357)</f>
        <v>Morocco</v>
      </c>
      <c r="N357">
        <f>IF($H357&gt;$J357,$H357,$J357)</f>
        <v>11</v>
      </c>
      <c r="O357" t="str">
        <f>IF(F357="","",IF(F357&gt;G357,"home",IF(G357&gt;F357,"away","draw")))</f>
        <v>draw</v>
      </c>
      <c r="P357" t="str">
        <f>IF(O357="","",IF(O357="home",IF(H357&lt;J357,"favourite","outsider"),IF(O357="away",IF(J357&lt;H357,"favourite","outsider"),"draw")))</f>
        <v>draw</v>
      </c>
      <c r="Q357" t="str">
        <f>IF(O357="","",IF(O357="home",D357,IF(O357="away",E357,"Draw")))</f>
        <v>Draw</v>
      </c>
      <c r="R357">
        <f t="shared" si="25"/>
        <v>5</v>
      </c>
      <c r="S357" t="str">
        <f t="shared" si="26"/>
        <v>FALSE</v>
      </c>
    </row>
    <row r="358" spans="1:19" hidden="1" x14ac:dyDescent="0.2">
      <c r="A358">
        <v>2018</v>
      </c>
      <c r="B358">
        <f>B357+1</f>
        <v>37</v>
      </c>
      <c r="C358">
        <v>3</v>
      </c>
      <c r="D358" s="23" t="s">
        <v>74</v>
      </c>
      <c r="E358" s="23" t="s">
        <v>26</v>
      </c>
      <c r="F358" s="23">
        <v>0</v>
      </c>
      <c r="G358" s="23">
        <v>0</v>
      </c>
      <c r="H358" s="25">
        <v>4.5</v>
      </c>
      <c r="I358" s="25">
        <v>2.5</v>
      </c>
      <c r="J358" s="25">
        <v>2.25</v>
      </c>
      <c r="K358" t="str">
        <f>IF($H358&lt;$J358,$D358,$E358)</f>
        <v>France</v>
      </c>
      <c r="L358">
        <f>IF($H358&lt;$J358,$H358,$J358)</f>
        <v>2.25</v>
      </c>
      <c r="M358" t="str">
        <f>IF($H358&gt;$J358,$D358,$E358)</f>
        <v>Denmark</v>
      </c>
      <c r="N358">
        <f>IF($H358&gt;$J358,$H358,$J358)</f>
        <v>4.5</v>
      </c>
      <c r="O358" t="str">
        <f>IF(F358="","",IF(F358&gt;G358,"home",IF(G358&gt;F358,"away","draw")))</f>
        <v>draw</v>
      </c>
      <c r="P358" t="str">
        <f>IF(O358="","",IF(O358="home",IF(H358&lt;J358,"favourite","outsider"),IF(O358="away",IF(J358&lt;H358,"favourite","outsider"),"draw")))</f>
        <v>draw</v>
      </c>
      <c r="Q358" t="str">
        <f>IF(O358="","",IF(O358="home",D358,IF(O358="away",E358,"Draw")))</f>
        <v>Draw</v>
      </c>
      <c r="R358">
        <f t="shared" si="25"/>
        <v>2.5</v>
      </c>
      <c r="S358" t="str">
        <f t="shared" si="26"/>
        <v>FALSE</v>
      </c>
    </row>
    <row r="359" spans="1:19" hidden="1" x14ac:dyDescent="0.2">
      <c r="A359">
        <v>2018</v>
      </c>
      <c r="B359">
        <f>B358+1</f>
        <v>38</v>
      </c>
      <c r="C359">
        <v>3</v>
      </c>
      <c r="D359" s="23" t="s">
        <v>15</v>
      </c>
      <c r="E359" s="23" t="s">
        <v>88</v>
      </c>
      <c r="F359" s="23">
        <v>0</v>
      </c>
      <c r="G359" s="23">
        <v>2</v>
      </c>
      <c r="H359" s="25">
        <v>2.75</v>
      </c>
      <c r="I359" s="25">
        <v>3.4</v>
      </c>
      <c r="J359" s="25">
        <v>2.5499999999999998</v>
      </c>
      <c r="K359" t="str">
        <f>IF($H359&lt;$J359,$D359,$E359)</f>
        <v>Peru</v>
      </c>
      <c r="L359">
        <f>IF($H359&lt;$J359,$H359,$J359)</f>
        <v>2.5499999999999998</v>
      </c>
      <c r="M359" t="str">
        <f>IF($H359&gt;$J359,$D359,$E359)</f>
        <v>Australia</v>
      </c>
      <c r="N359">
        <f>IF($H359&gt;$J359,$H359,$J359)</f>
        <v>2.75</v>
      </c>
      <c r="O359" t="str">
        <f>IF(F359="","",IF(F359&gt;G359,"home",IF(G359&gt;F359,"away","draw")))</f>
        <v>away</v>
      </c>
      <c r="P359" t="str">
        <f>IF(O359="","",IF(O359="home",IF(H359&lt;J359,"favourite","outsider"),IF(O359="away",IF(J359&lt;H359,"favourite","outsider"),"draw")))</f>
        <v>favourite</v>
      </c>
      <c r="Q359" t="str">
        <f>IF(O359="","",IF(O359="home",D359,IF(O359="away",E359,"Draw")))</f>
        <v>Peru</v>
      </c>
      <c r="R359">
        <f t="shared" si="25"/>
        <v>2.5499999999999998</v>
      </c>
      <c r="S359" t="str">
        <f t="shared" si="26"/>
        <v>TRUE</v>
      </c>
    </row>
    <row r="360" spans="1:19" hidden="1" x14ac:dyDescent="0.2">
      <c r="A360">
        <v>2018</v>
      </c>
      <c r="B360">
        <f>B359+1</f>
        <v>39</v>
      </c>
      <c r="C360">
        <v>3</v>
      </c>
      <c r="D360" s="23" t="s">
        <v>89</v>
      </c>
      <c r="E360" s="23" t="s">
        <v>9</v>
      </c>
      <c r="F360" s="23">
        <v>1</v>
      </c>
      <c r="G360" s="23">
        <v>2</v>
      </c>
      <c r="H360" s="25">
        <v>3.6</v>
      </c>
      <c r="I360" s="25">
        <v>2.8</v>
      </c>
      <c r="J360" s="25">
        <v>2.4</v>
      </c>
      <c r="K360" t="str">
        <f>IF($H360&lt;$J360,$D360,$E360)</f>
        <v>Croatia</v>
      </c>
      <c r="L360">
        <f>IF($H360&lt;$J360,$H360,$J360)</f>
        <v>2.4</v>
      </c>
      <c r="M360" t="str">
        <f>IF($H360&gt;$J360,$D360,$E360)</f>
        <v>Iceland</v>
      </c>
      <c r="N360">
        <f>IF($H360&gt;$J360,$H360,$J360)</f>
        <v>3.6</v>
      </c>
      <c r="O360" t="str">
        <f>IF(F360="","",IF(F360&gt;G360,"home",IF(G360&gt;F360,"away","draw")))</f>
        <v>away</v>
      </c>
      <c r="P360" t="str">
        <f>IF(O360="","",IF(O360="home",IF(H360&lt;J360,"favourite","outsider"),IF(O360="away",IF(J360&lt;H360,"favourite","outsider"),"draw")))</f>
        <v>favourite</v>
      </c>
      <c r="Q360" t="str">
        <f>IF(O360="","",IF(O360="home",D360,IF(O360="away",E360,"Draw")))</f>
        <v>Croatia</v>
      </c>
      <c r="R360">
        <f t="shared" si="25"/>
        <v>2.4</v>
      </c>
      <c r="S360" t="str">
        <f t="shared" si="26"/>
        <v>TRUE</v>
      </c>
    </row>
    <row r="361" spans="1:19" hidden="1" x14ac:dyDescent="0.2">
      <c r="A361">
        <v>2018</v>
      </c>
      <c r="B361">
        <f>B360+1</f>
        <v>40</v>
      </c>
      <c r="C361">
        <v>3</v>
      </c>
      <c r="D361" s="23" t="s">
        <v>33</v>
      </c>
      <c r="E361" s="23" t="s">
        <v>28</v>
      </c>
      <c r="F361" s="23">
        <v>1</v>
      </c>
      <c r="G361" s="23">
        <v>2</v>
      </c>
      <c r="H361" s="25">
        <v>7</v>
      </c>
      <c r="I361" s="25">
        <v>4.33</v>
      </c>
      <c r="J361" s="25">
        <v>1.45</v>
      </c>
      <c r="K361" t="str">
        <f>IF($H361&lt;$J361,$D361,$E361)</f>
        <v>Argentina</v>
      </c>
      <c r="L361">
        <f>IF($H361&lt;$J361,$H361,$J361)</f>
        <v>1.45</v>
      </c>
      <c r="M361" t="str">
        <f>IF($H361&gt;$J361,$D361,$E361)</f>
        <v>Nigeria</v>
      </c>
      <c r="N361">
        <f>IF($H361&gt;$J361,$H361,$J361)</f>
        <v>7</v>
      </c>
      <c r="O361" t="str">
        <f>IF(F361="","",IF(F361&gt;G361,"home",IF(G361&gt;F361,"away","draw")))</f>
        <v>away</v>
      </c>
      <c r="P361" t="str">
        <f>IF(O361="","",IF(O361="home",IF(H361&lt;J361,"favourite","outsider"),IF(O361="away",IF(J361&lt;H361,"favourite","outsider"),"draw")))</f>
        <v>favourite</v>
      </c>
      <c r="Q361" t="str">
        <f>IF(O361="","",IF(O361="home",D361,IF(O361="away",E361,"Draw")))</f>
        <v>Argentina</v>
      </c>
      <c r="R361">
        <f t="shared" si="25"/>
        <v>1.45</v>
      </c>
      <c r="S361" t="str">
        <f t="shared" si="26"/>
        <v>TRUE</v>
      </c>
    </row>
    <row r="362" spans="1:19" hidden="1" x14ac:dyDescent="0.2">
      <c r="A362">
        <v>2018</v>
      </c>
      <c r="B362">
        <f>B361+1</f>
        <v>41</v>
      </c>
      <c r="C362">
        <v>3</v>
      </c>
      <c r="D362" s="23" t="s">
        <v>10</v>
      </c>
      <c r="E362" s="23" t="s">
        <v>90</v>
      </c>
      <c r="F362" s="23">
        <v>0</v>
      </c>
      <c r="G362" s="23">
        <v>3</v>
      </c>
      <c r="H362" s="25">
        <v>2.25</v>
      </c>
      <c r="I362" s="25">
        <v>3.1</v>
      </c>
      <c r="J362" s="25">
        <v>3.3</v>
      </c>
      <c r="K362" t="str">
        <f>IF($H362&lt;$J362,$D362,$E362)</f>
        <v>Mexico</v>
      </c>
      <c r="L362">
        <f>IF($H362&lt;$J362,$H362,$J362)</f>
        <v>2.25</v>
      </c>
      <c r="M362" t="str">
        <f>IF($H362&gt;$J362,$D362,$E362)</f>
        <v>Sweden</v>
      </c>
      <c r="N362">
        <f>IF($H362&gt;$J362,$H362,$J362)</f>
        <v>3.3</v>
      </c>
      <c r="O362" t="str">
        <f>IF(F362="","",IF(F362&gt;G362,"home",IF(G362&gt;F362,"away","draw")))</f>
        <v>away</v>
      </c>
      <c r="P362" t="str">
        <f>IF(O362="","",IF(O362="home",IF(H362&lt;J362,"favourite","outsider"),IF(O362="away",IF(J362&lt;H362,"favourite","outsider"),"draw")))</f>
        <v>outsider</v>
      </c>
      <c r="Q362" t="str">
        <f>IF(O362="","",IF(O362="home",D362,IF(O362="away",E362,"Draw")))</f>
        <v>Sweden</v>
      </c>
      <c r="R362">
        <f t="shared" ref="R362:R369" si="27">IF(O362="","",IF(O362="home",H362,IF(O362="away",J362,I362)))</f>
        <v>3.3</v>
      </c>
      <c r="S362" t="str">
        <f t="shared" ref="S362:S369" si="28">IF(P362="","",IF(P362="favourite","TRUE","FALSE"))</f>
        <v>FALSE</v>
      </c>
    </row>
    <row r="363" spans="1:19" hidden="1" x14ac:dyDescent="0.2">
      <c r="A363">
        <v>2018</v>
      </c>
      <c r="B363">
        <f>B362+1</f>
        <v>42</v>
      </c>
      <c r="C363">
        <v>3</v>
      </c>
      <c r="D363" s="23" t="s">
        <v>97</v>
      </c>
      <c r="E363" s="23" t="s">
        <v>30</v>
      </c>
      <c r="F363" s="23">
        <v>2</v>
      </c>
      <c r="G363" s="23">
        <v>0</v>
      </c>
      <c r="H363" s="25">
        <v>15</v>
      </c>
      <c r="I363" s="25">
        <v>6</v>
      </c>
      <c r="J363" s="25">
        <v>1.22</v>
      </c>
      <c r="K363" t="str">
        <f>IF($H363&lt;$J363,$D363,$E363)</f>
        <v>Germany</v>
      </c>
      <c r="L363">
        <f>IF($H363&lt;$J363,$H363,$J363)</f>
        <v>1.22</v>
      </c>
      <c r="M363" t="str">
        <f>IF($H363&gt;$J363,$D363,$E363)</f>
        <v>Korea Republic</v>
      </c>
      <c r="N363">
        <f>IF($H363&gt;$J363,$H363,$J363)</f>
        <v>15</v>
      </c>
      <c r="O363" t="str">
        <f>IF(F363="","",IF(F363&gt;G363,"home",IF(G363&gt;F363,"away","draw")))</f>
        <v>home</v>
      </c>
      <c r="P363" t="str">
        <f>IF(O363="","",IF(O363="home",IF(H363&lt;J363,"favourite","outsider"),IF(O363="away",IF(J363&lt;H363,"favourite","outsider"),"draw")))</f>
        <v>outsider</v>
      </c>
      <c r="Q363" t="str">
        <f>IF(O363="","",IF(O363="home",D363,IF(O363="away",E363,"Draw")))</f>
        <v>Korea Republic</v>
      </c>
      <c r="R363">
        <f t="shared" si="27"/>
        <v>15</v>
      </c>
      <c r="S363" t="str">
        <f t="shared" si="28"/>
        <v>FALSE</v>
      </c>
    </row>
    <row r="364" spans="1:19" hidden="1" x14ac:dyDescent="0.2">
      <c r="A364">
        <v>2018</v>
      </c>
      <c r="B364">
        <f>B363+1</f>
        <v>43</v>
      </c>
      <c r="C364">
        <v>3</v>
      </c>
      <c r="D364" s="23" t="s">
        <v>73</v>
      </c>
      <c r="E364" s="23" t="s">
        <v>8</v>
      </c>
      <c r="F364" s="23">
        <v>0</v>
      </c>
      <c r="G364" s="23">
        <v>2</v>
      </c>
      <c r="H364" s="25">
        <v>7.5</v>
      </c>
      <c r="I364" s="25">
        <v>4.33</v>
      </c>
      <c r="J364" s="25">
        <v>1.45</v>
      </c>
      <c r="K364" t="str">
        <f>IF($H364&lt;$J364,$D364,$E364)</f>
        <v>Brazil</v>
      </c>
      <c r="L364">
        <f>IF($H364&lt;$J364,$H364,$J364)</f>
        <v>1.45</v>
      </c>
      <c r="M364" t="str">
        <f>IF($H364&gt;$J364,$D364,$E364)</f>
        <v>Serbia</v>
      </c>
      <c r="N364">
        <f>IF($H364&gt;$J364,$H364,$J364)</f>
        <v>7.5</v>
      </c>
      <c r="O364" t="str">
        <f>IF(F364="","",IF(F364&gt;G364,"home",IF(G364&gt;F364,"away","draw")))</f>
        <v>away</v>
      </c>
      <c r="P364" t="str">
        <f>IF(O364="","",IF(O364="home",IF(H364&lt;J364,"favourite","outsider"),IF(O364="away",IF(J364&lt;H364,"favourite","outsider"),"draw")))</f>
        <v>favourite</v>
      </c>
      <c r="Q364" t="str">
        <f>IF(O364="","",IF(O364="home",D364,IF(O364="away",E364,"Draw")))</f>
        <v>Brazil</v>
      </c>
      <c r="R364">
        <f t="shared" si="27"/>
        <v>1.45</v>
      </c>
      <c r="S364" t="str">
        <f t="shared" si="28"/>
        <v>TRUE</v>
      </c>
    </row>
    <row r="365" spans="1:19" hidden="1" x14ac:dyDescent="0.2">
      <c r="A365">
        <v>2018</v>
      </c>
      <c r="B365">
        <f>B364+1</f>
        <v>44</v>
      </c>
      <c r="C365">
        <v>3</v>
      </c>
      <c r="D365" s="23" t="s">
        <v>24</v>
      </c>
      <c r="E365" s="23" t="s">
        <v>19</v>
      </c>
      <c r="F365" s="23">
        <v>2</v>
      </c>
      <c r="G365" s="23">
        <v>2</v>
      </c>
      <c r="H365" s="25">
        <v>1.67</v>
      </c>
      <c r="I365" s="25">
        <v>3.5</v>
      </c>
      <c r="J365" s="25">
        <v>5.5</v>
      </c>
      <c r="K365" t="str">
        <f>IF($H365&lt;$J365,$D365,$E365)</f>
        <v>Switzerland</v>
      </c>
      <c r="L365">
        <f>IF($H365&lt;$J365,$H365,$J365)</f>
        <v>1.67</v>
      </c>
      <c r="M365" t="str">
        <f>IF($H365&gt;$J365,$D365,$E365)</f>
        <v>Costa Rica</v>
      </c>
      <c r="N365">
        <f>IF($H365&gt;$J365,$H365,$J365)</f>
        <v>5.5</v>
      </c>
      <c r="O365" t="str">
        <f>IF(F365="","",IF(F365&gt;G365,"home",IF(G365&gt;F365,"away","draw")))</f>
        <v>draw</v>
      </c>
      <c r="P365" t="str">
        <f>IF(O365="","",IF(O365="home",IF(H365&lt;J365,"favourite","outsider"),IF(O365="away",IF(J365&lt;H365,"favourite","outsider"),"draw")))</f>
        <v>draw</v>
      </c>
      <c r="Q365" t="str">
        <f>IF(O365="","",IF(O365="home",D365,IF(O365="away",E365,"Draw")))</f>
        <v>Draw</v>
      </c>
      <c r="R365">
        <f t="shared" si="27"/>
        <v>3.5</v>
      </c>
      <c r="S365" t="str">
        <f t="shared" si="28"/>
        <v>FALSE</v>
      </c>
    </row>
    <row r="366" spans="1:19" hidden="1" x14ac:dyDescent="0.2">
      <c r="A366">
        <v>2018</v>
      </c>
      <c r="B366">
        <f>B365+1</f>
        <v>45</v>
      </c>
      <c r="C366">
        <v>3</v>
      </c>
      <c r="D366" s="23" t="s">
        <v>23</v>
      </c>
      <c r="E366" s="23" t="s">
        <v>93</v>
      </c>
      <c r="F366" s="23">
        <v>0</v>
      </c>
      <c r="G366" s="23">
        <v>1</v>
      </c>
      <c r="H366" s="25">
        <v>3.6</v>
      </c>
      <c r="I366" s="25">
        <v>3.3</v>
      </c>
      <c r="J366" s="25">
        <v>1.91</v>
      </c>
      <c r="K366" t="str">
        <f>IF($H366&lt;$J366,$D366,$E366)</f>
        <v>Poland</v>
      </c>
      <c r="L366">
        <f>IF($H366&lt;$J366,$H366,$J366)</f>
        <v>1.91</v>
      </c>
      <c r="M366" t="str">
        <f>IF($H366&gt;$J366,$D366,$E366)</f>
        <v>Japan</v>
      </c>
      <c r="N366">
        <f>IF($H366&gt;$J366,$H366,$J366)</f>
        <v>3.6</v>
      </c>
      <c r="O366" t="str">
        <f>IF(F366="","",IF(F366&gt;G366,"home",IF(G366&gt;F366,"away","draw")))</f>
        <v>away</v>
      </c>
      <c r="P366" t="str">
        <f>IF(O366="","",IF(O366="home",IF(H366&lt;J366,"favourite","outsider"),IF(O366="away",IF(J366&lt;H366,"favourite","outsider"),"draw")))</f>
        <v>favourite</v>
      </c>
      <c r="Q366" t="str">
        <f>IF(O366="","",IF(O366="home",D366,IF(O366="away",E366,"Draw")))</f>
        <v>Poland</v>
      </c>
      <c r="R366">
        <f t="shared" si="27"/>
        <v>1.91</v>
      </c>
      <c r="S366" t="str">
        <f t="shared" si="28"/>
        <v>TRUE</v>
      </c>
    </row>
    <row r="367" spans="1:19" hidden="1" x14ac:dyDescent="0.2">
      <c r="A367">
        <v>2018</v>
      </c>
      <c r="B367">
        <f>B366+1</f>
        <v>46</v>
      </c>
      <c r="C367">
        <v>3</v>
      </c>
      <c r="D367" s="23" t="s">
        <v>94</v>
      </c>
      <c r="E367" s="23" t="s">
        <v>16</v>
      </c>
      <c r="F367" s="23">
        <v>0</v>
      </c>
      <c r="G367" s="23">
        <v>1</v>
      </c>
      <c r="H367" s="25">
        <v>3.6</v>
      </c>
      <c r="I367" s="25">
        <v>3.3</v>
      </c>
      <c r="J367" s="25">
        <v>2</v>
      </c>
      <c r="K367" t="str">
        <f>IF($H367&lt;$J367,$D367,$E367)</f>
        <v>Colombia</v>
      </c>
      <c r="L367">
        <f>IF($H367&lt;$J367,$H367,$J367)</f>
        <v>2</v>
      </c>
      <c r="M367" t="str">
        <f>IF($H367&gt;$J367,$D367,$E367)</f>
        <v>Senegal</v>
      </c>
      <c r="N367">
        <f>IF($H367&gt;$J367,$H367,$J367)</f>
        <v>3.6</v>
      </c>
      <c r="O367" t="str">
        <f>IF(F367="","",IF(F367&gt;G367,"home",IF(G367&gt;F367,"away","draw")))</f>
        <v>away</v>
      </c>
      <c r="P367" t="str">
        <f>IF(O367="","",IF(O367="home",IF(H367&lt;J367,"favourite","outsider"),IF(O367="away",IF(J367&lt;H367,"favourite","outsider"),"draw")))</f>
        <v>favourite</v>
      </c>
      <c r="Q367" t="str">
        <f>IF(O367="","",IF(O367="home",D367,IF(O367="away",E367,"Draw")))</f>
        <v>Colombia</v>
      </c>
      <c r="R367">
        <f t="shared" si="27"/>
        <v>2</v>
      </c>
      <c r="S367" t="str">
        <f t="shared" si="28"/>
        <v>TRUE</v>
      </c>
    </row>
    <row r="368" spans="1:19" hidden="1" x14ac:dyDescent="0.2">
      <c r="A368">
        <v>2018</v>
      </c>
      <c r="B368">
        <f>B367+1</f>
        <v>47</v>
      </c>
      <c r="C368">
        <v>3</v>
      </c>
      <c r="D368" s="23" t="s">
        <v>20</v>
      </c>
      <c r="E368" s="23" t="s">
        <v>36</v>
      </c>
      <c r="F368" s="23">
        <v>0</v>
      </c>
      <c r="G368" s="23">
        <v>1</v>
      </c>
      <c r="H368" s="25">
        <v>3</v>
      </c>
      <c r="I368" s="25">
        <v>3.3</v>
      </c>
      <c r="J368" s="25">
        <v>2.4</v>
      </c>
      <c r="K368" t="str">
        <f>IF($H368&lt;$J368,$D368,$E368)</f>
        <v>Belgium</v>
      </c>
      <c r="L368">
        <f>IF($H368&lt;$J368,$H368,$J368)</f>
        <v>2.4</v>
      </c>
      <c r="M368" t="str">
        <f>IF($H368&gt;$J368,$D368,$E368)</f>
        <v>England</v>
      </c>
      <c r="N368">
        <f>IF($H368&gt;$J368,$H368,$J368)</f>
        <v>3</v>
      </c>
      <c r="O368" t="str">
        <f>IF(F368="","",IF(F368&gt;G368,"home",IF(G368&gt;F368,"away","draw")))</f>
        <v>away</v>
      </c>
      <c r="P368" t="str">
        <f>IF(O368="","",IF(O368="home",IF(H368&lt;J368,"favourite","outsider"),IF(O368="away",IF(J368&lt;H368,"favourite","outsider"),"draw")))</f>
        <v>favourite</v>
      </c>
      <c r="Q368" t="str">
        <f>IF(O368="","",IF(O368="home",D368,IF(O368="away",E368,"Draw")))</f>
        <v>Belgium</v>
      </c>
      <c r="R368">
        <f t="shared" si="27"/>
        <v>2.4</v>
      </c>
      <c r="S368" t="str">
        <f t="shared" si="28"/>
        <v>TRUE</v>
      </c>
    </row>
    <row r="369" spans="1:19" hidden="1" x14ac:dyDescent="0.2">
      <c r="A369">
        <v>2018</v>
      </c>
      <c r="B369">
        <f>B368+1</f>
        <v>48</v>
      </c>
      <c r="C369">
        <v>3</v>
      </c>
      <c r="D369" s="23" t="s">
        <v>91</v>
      </c>
      <c r="E369" s="23" t="s">
        <v>92</v>
      </c>
      <c r="F369" s="23">
        <v>0</v>
      </c>
      <c r="G369" s="23">
        <v>1</v>
      </c>
      <c r="H369" s="25">
        <v>3.75</v>
      </c>
      <c r="I369" s="25">
        <v>3.4</v>
      </c>
      <c r="J369" s="25">
        <v>2</v>
      </c>
      <c r="K369" t="str">
        <f>IF($H369&lt;$J369,$D369,$E369)</f>
        <v>Tunisia</v>
      </c>
      <c r="L369">
        <f>IF($H369&lt;$J369,$H369,$J369)</f>
        <v>2</v>
      </c>
      <c r="M369" t="str">
        <f>IF($H369&gt;$J369,$D369,$E369)</f>
        <v>Panama</v>
      </c>
      <c r="N369">
        <f>IF($H369&gt;$J369,$H369,$J369)</f>
        <v>3.75</v>
      </c>
      <c r="O369" t="str">
        <f>IF(F369="","",IF(F369&gt;G369,"home",IF(G369&gt;F369,"away","draw")))</f>
        <v>away</v>
      </c>
      <c r="P369" t="str">
        <f>IF(O369="","",IF(O369="home",IF(H369&lt;J369,"favourite","outsider"),IF(O369="away",IF(J369&lt;H369,"favourite","outsider"),"draw")))</f>
        <v>favourite</v>
      </c>
      <c r="Q369" t="str">
        <f>IF(O369="","",IF(O369="home",D369,IF(O369="away",E369,"Draw")))</f>
        <v>Tunisia</v>
      </c>
      <c r="R369">
        <f t="shared" si="27"/>
        <v>2</v>
      </c>
      <c r="S369" t="str">
        <f t="shared" si="28"/>
        <v>TRUE</v>
      </c>
    </row>
    <row r="370" spans="1:19" x14ac:dyDescent="0.2">
      <c r="A370">
        <v>2018</v>
      </c>
      <c r="B370">
        <v>49</v>
      </c>
      <c r="C370" t="s">
        <v>166</v>
      </c>
      <c r="D370" t="s">
        <v>26</v>
      </c>
      <c r="E370" t="s">
        <v>28</v>
      </c>
      <c r="H370" s="12">
        <v>2.4</v>
      </c>
      <c r="I370" s="12">
        <v>2.88</v>
      </c>
      <c r="J370" s="12">
        <v>3.4</v>
      </c>
      <c r="K370" t="str">
        <f>IF($H370&lt;$J370,$D370,$E370)</f>
        <v>France</v>
      </c>
      <c r="L370">
        <f>IF($H370&lt;$J370,$H370,$J370)</f>
        <v>2.4</v>
      </c>
      <c r="M370" t="str">
        <f>IF($H370&gt;$J370,$D370,$E370)</f>
        <v>Argentina</v>
      </c>
      <c r="N370">
        <f>IF($H370&gt;$J370,$H370,$J370)</f>
        <v>3.4</v>
      </c>
      <c r="O370" t="str">
        <f>IF(F370="","",IF(F370&gt;G370,"home",IF(G370&gt;F370,"away","draw")))</f>
        <v/>
      </c>
      <c r="P370" t="str">
        <f>IF(O370="","",IF(O370="home",IF(H370&lt;J370,"favourite","outsider"),IF(O370="away",IF(J370&lt;H370,"favourite","outsider"),"draw")))</f>
        <v/>
      </c>
      <c r="Q370" t="str">
        <f>IF(O370="","",IF(O370="home",D370,IF(O370="away",E370,"Draw")))</f>
        <v/>
      </c>
      <c r="R370" t="str">
        <f t="shared" ref="R370:R385" si="29">IF(O370="","",IF(O370="home",H370,IF(O370="away",J370,I370)))</f>
        <v/>
      </c>
      <c r="S370" t="str">
        <f t="shared" ref="S370:S385" si="30">IF(P370="","",IF(P370="favourite","TRUE","FALSE"))</f>
        <v/>
      </c>
    </row>
    <row r="371" spans="1:19" x14ac:dyDescent="0.2">
      <c r="A371">
        <v>2018</v>
      </c>
      <c r="B371">
        <v>50</v>
      </c>
      <c r="C371" t="s">
        <v>166</v>
      </c>
      <c r="D371" t="s">
        <v>18</v>
      </c>
      <c r="E371" t="s">
        <v>31</v>
      </c>
      <c r="H371" s="12">
        <v>2.75</v>
      </c>
      <c r="I371" s="12">
        <v>2.88</v>
      </c>
      <c r="J371" s="12">
        <v>2.88</v>
      </c>
      <c r="K371" t="str">
        <f>IF($H371&lt;$J371,$D371,$E371)</f>
        <v>Uruguay</v>
      </c>
      <c r="L371">
        <f>IF($H371&lt;$J371,$H371,$J371)</f>
        <v>2.75</v>
      </c>
      <c r="M371" t="str">
        <f>IF($H371&gt;$J371,$D371,$E371)</f>
        <v>Portugal</v>
      </c>
      <c r="N371">
        <f>IF($H371&gt;$J371,$H371,$J371)</f>
        <v>2.88</v>
      </c>
      <c r="O371" t="str">
        <f>IF(F371="","",IF(F371&gt;G371,"home",IF(G371&gt;F371,"away","draw")))</f>
        <v/>
      </c>
      <c r="P371" t="str">
        <f>IF(O371="","",IF(O371="home",IF(H371&lt;J371,"favourite","outsider"),IF(O371="away",IF(J371&lt;H371,"favourite","outsider"),"draw")))</f>
        <v/>
      </c>
      <c r="Q371" t="str">
        <f>IF(O371="","",IF(O371="home",D371,IF(O371="away",E371,"Draw")))</f>
        <v/>
      </c>
      <c r="R371" t="str">
        <f t="shared" si="29"/>
        <v/>
      </c>
      <c r="S371" t="str">
        <f t="shared" si="30"/>
        <v/>
      </c>
    </row>
    <row r="372" spans="1:19" x14ac:dyDescent="0.2">
      <c r="A372">
        <v>2018</v>
      </c>
      <c r="B372">
        <v>51</v>
      </c>
      <c r="C372" t="s">
        <v>166</v>
      </c>
      <c r="D372" t="s">
        <v>12</v>
      </c>
      <c r="E372" t="s">
        <v>38</v>
      </c>
      <c r="H372" s="12">
        <v>1.57</v>
      </c>
      <c r="I372" s="12">
        <v>3.75</v>
      </c>
      <c r="J372" s="12">
        <v>6.5</v>
      </c>
      <c r="K372" t="str">
        <f>IF($H372&lt;$J372,$D372,$E372)</f>
        <v>Spain</v>
      </c>
      <c r="L372">
        <f>IF($H372&lt;$J372,$H372,$J372)</f>
        <v>1.57</v>
      </c>
      <c r="M372" t="str">
        <f>IF($H372&gt;$J372,$D372,$E372)</f>
        <v>Russia</v>
      </c>
      <c r="N372">
        <f>IF($H372&gt;$J372,$H372,$J372)</f>
        <v>6.5</v>
      </c>
      <c r="O372" t="str">
        <f>IF(F372="","",IF(F372&gt;G372,"home",IF(G372&gt;F372,"away","draw")))</f>
        <v/>
      </c>
      <c r="P372" t="str">
        <f>IF(O372="","",IF(O372="home",IF(H372&lt;J372,"favourite","outsider"),IF(O372="away",IF(J372&lt;H372,"favourite","outsider"),"draw")))</f>
        <v/>
      </c>
      <c r="Q372" t="str">
        <f>IF(O372="","",IF(O372="home",D372,IF(O372="away",E372,"Draw")))</f>
        <v/>
      </c>
      <c r="R372" t="str">
        <f t="shared" si="29"/>
        <v/>
      </c>
      <c r="S372" t="str">
        <f t="shared" si="30"/>
        <v/>
      </c>
    </row>
    <row r="373" spans="1:19" x14ac:dyDescent="0.2">
      <c r="A373">
        <v>2018</v>
      </c>
      <c r="B373">
        <v>52</v>
      </c>
      <c r="C373" t="s">
        <v>166</v>
      </c>
      <c r="D373" t="s">
        <v>9</v>
      </c>
      <c r="E373" t="s">
        <v>74</v>
      </c>
      <c r="H373" s="12">
        <v>1.83</v>
      </c>
      <c r="I373" s="12">
        <v>3.2</v>
      </c>
      <c r="J373" s="12">
        <v>5</v>
      </c>
      <c r="K373" t="str">
        <f>IF($H373&lt;$J373,$D373,$E373)</f>
        <v>Croatia</v>
      </c>
      <c r="L373">
        <f>IF($H373&lt;$J373,$H373,$J373)</f>
        <v>1.83</v>
      </c>
      <c r="M373" t="str">
        <f>IF($H373&gt;$J373,$D373,$E373)</f>
        <v>Denmark</v>
      </c>
      <c r="N373">
        <f>IF($H373&gt;$J373,$H373,$J373)</f>
        <v>5</v>
      </c>
      <c r="O373" t="str">
        <f>IF(F373="","",IF(F373&gt;G373,"home",IF(G373&gt;F373,"away","draw")))</f>
        <v/>
      </c>
      <c r="P373" t="str">
        <f>IF(O373="","",IF(O373="home",IF(H373&lt;J373,"favourite","outsider"),IF(O373="away",IF(J373&lt;H373,"favourite","outsider"),"draw")))</f>
        <v/>
      </c>
      <c r="Q373" t="str">
        <f>IF(O373="","",IF(O373="home",D373,IF(O373="away",E373,"Draw")))</f>
        <v/>
      </c>
      <c r="R373" t="str">
        <f t="shared" si="29"/>
        <v/>
      </c>
      <c r="S373" t="str">
        <f t="shared" si="30"/>
        <v/>
      </c>
    </row>
    <row r="374" spans="1:19" x14ac:dyDescent="0.2">
      <c r="A374">
        <v>2018</v>
      </c>
      <c r="B374">
        <v>53</v>
      </c>
      <c r="C374" t="s">
        <v>166</v>
      </c>
      <c r="D374" t="s">
        <v>8</v>
      </c>
      <c r="E374" t="s">
        <v>10</v>
      </c>
      <c r="H374" s="12">
        <v>1.5</v>
      </c>
      <c r="I374" s="12">
        <v>4</v>
      </c>
      <c r="J374" s="12">
        <v>7.5</v>
      </c>
      <c r="K374" t="str">
        <f>IF($H374&lt;$J374,$D374,$E374)</f>
        <v>Brazil</v>
      </c>
      <c r="L374">
        <f>IF($H374&lt;$J374,$H374,$J374)</f>
        <v>1.5</v>
      </c>
      <c r="M374" t="str">
        <f>IF($H374&gt;$J374,$D374,$E374)</f>
        <v>Mexico</v>
      </c>
      <c r="N374">
        <f>IF($H374&gt;$J374,$H374,$J374)</f>
        <v>7.5</v>
      </c>
      <c r="O374" t="str">
        <f>IF(F374="","",IF(F374&gt;G374,"home",IF(G374&gt;F374,"away","draw")))</f>
        <v/>
      </c>
      <c r="P374" t="str">
        <f>IF(O374="","",IF(O374="home",IF(H374&lt;J374,"favourite","outsider"),IF(O374="away",IF(J374&lt;H374,"favourite","outsider"),"draw")))</f>
        <v/>
      </c>
      <c r="Q374" t="str">
        <f>IF(O374="","",IF(O374="home",D374,IF(O374="away",E374,"Draw")))</f>
        <v/>
      </c>
      <c r="R374" t="str">
        <f t="shared" si="29"/>
        <v/>
      </c>
      <c r="S374" t="str">
        <f t="shared" si="30"/>
        <v/>
      </c>
    </row>
    <row r="375" spans="1:19" x14ac:dyDescent="0.2">
      <c r="A375">
        <v>2018</v>
      </c>
      <c r="B375">
        <v>54</v>
      </c>
      <c r="C375" t="s">
        <v>166</v>
      </c>
      <c r="D375" t="s">
        <v>36</v>
      </c>
      <c r="E375" t="s">
        <v>23</v>
      </c>
      <c r="H375" s="12">
        <v>1.36</v>
      </c>
      <c r="I375" s="12">
        <v>4.5</v>
      </c>
      <c r="J375" s="12">
        <v>9.5</v>
      </c>
      <c r="K375" t="str">
        <f>IF($H375&lt;$J375,$D375,$E375)</f>
        <v>Belgium</v>
      </c>
      <c r="L375">
        <f>IF($H375&lt;$J375,$H375,$J375)</f>
        <v>1.36</v>
      </c>
      <c r="M375" t="str">
        <f>IF($H375&gt;$J375,$D375,$E375)</f>
        <v>Japan</v>
      </c>
      <c r="N375">
        <f>IF($H375&gt;$J375,$H375,$J375)</f>
        <v>9.5</v>
      </c>
      <c r="O375" t="str">
        <f>IF(F375="","",IF(F375&gt;G375,"home",IF(G375&gt;F375,"away","draw")))</f>
        <v/>
      </c>
      <c r="P375" t="str">
        <f>IF(O375="","",IF(O375="home",IF(H375&lt;J375,"favourite","outsider"),IF(O375="away",IF(J375&lt;H375,"favourite","outsider"),"draw")))</f>
        <v/>
      </c>
      <c r="Q375" t="str">
        <f>IF(O375="","",IF(O375="home",D375,IF(O375="away",E375,"Draw")))</f>
        <v/>
      </c>
      <c r="R375" t="str">
        <f t="shared" si="29"/>
        <v/>
      </c>
      <c r="S375" t="str">
        <f t="shared" si="30"/>
        <v/>
      </c>
    </row>
    <row r="376" spans="1:19" x14ac:dyDescent="0.2">
      <c r="A376">
        <v>2018</v>
      </c>
      <c r="B376">
        <v>55</v>
      </c>
      <c r="C376" t="s">
        <v>166</v>
      </c>
      <c r="D376" t="s">
        <v>90</v>
      </c>
      <c r="E376" t="s">
        <v>24</v>
      </c>
      <c r="H376" s="12">
        <v>3.1</v>
      </c>
      <c r="I376" s="12">
        <v>2.88</v>
      </c>
      <c r="J376" s="12">
        <v>2.63</v>
      </c>
      <c r="K376" t="str">
        <f>IF($H376&lt;$J376,$D376,$E376)</f>
        <v>Switzerland</v>
      </c>
      <c r="L376">
        <f>IF($H376&lt;$J376,$H376,$J376)</f>
        <v>2.63</v>
      </c>
      <c r="M376" t="str">
        <f>IF($H376&gt;$J376,$D376,$E376)</f>
        <v>Sweden</v>
      </c>
      <c r="N376">
        <f>IF($H376&gt;$J376,$H376,$J376)</f>
        <v>3.1</v>
      </c>
      <c r="O376" t="str">
        <f>IF(F376="","",IF(F376&gt;G376,"home",IF(G376&gt;F376,"away","draw")))</f>
        <v/>
      </c>
      <c r="P376" t="str">
        <f>IF(O376="","",IF(O376="home",IF(H376&lt;J376,"favourite","outsider"),IF(O376="away",IF(J376&lt;H376,"favourite","outsider"),"draw")))</f>
        <v/>
      </c>
      <c r="Q376" t="str">
        <f>IF(O376="","",IF(O376="home",D376,IF(O376="away",E376,"Draw")))</f>
        <v/>
      </c>
      <c r="R376" t="str">
        <f t="shared" si="29"/>
        <v/>
      </c>
      <c r="S376" t="str">
        <f t="shared" si="30"/>
        <v/>
      </c>
    </row>
    <row r="377" spans="1:19" x14ac:dyDescent="0.2">
      <c r="A377">
        <v>2018</v>
      </c>
      <c r="B377">
        <v>56</v>
      </c>
      <c r="C377" t="s">
        <v>166</v>
      </c>
      <c r="D377" t="s">
        <v>16</v>
      </c>
      <c r="E377" t="s">
        <v>20</v>
      </c>
      <c r="H377" s="12">
        <v>4</v>
      </c>
      <c r="I377" s="12">
        <v>3.2</v>
      </c>
      <c r="J377" s="12">
        <v>2</v>
      </c>
      <c r="K377" t="str">
        <f>IF($H377&lt;$J377,$D377,$E377)</f>
        <v>England</v>
      </c>
      <c r="L377">
        <f>IF($H377&lt;$J377,$H377,$J377)</f>
        <v>2</v>
      </c>
      <c r="M377" t="str">
        <f>IF($H377&gt;$J377,$D377,$E377)</f>
        <v>Colombia</v>
      </c>
      <c r="N377">
        <f>IF($H377&gt;$J377,$H377,$J377)</f>
        <v>4</v>
      </c>
      <c r="O377" t="str">
        <f>IF(F377="","",IF(F377&gt;G377,"home",IF(G377&gt;F377,"away","draw")))</f>
        <v/>
      </c>
      <c r="P377" t="str">
        <f>IF(O377="","",IF(O377="home",IF(H377&lt;J377,"favourite","outsider"),IF(O377="away",IF(J377&lt;H377,"favourite","outsider"),"draw")))</f>
        <v/>
      </c>
      <c r="Q377" t="str">
        <f>IF(O377="","",IF(O377="home",D377,IF(O377="away",E377,"Draw")))</f>
        <v/>
      </c>
      <c r="R377" t="str">
        <f t="shared" si="29"/>
        <v/>
      </c>
      <c r="S377" t="str">
        <f t="shared" si="30"/>
        <v/>
      </c>
    </row>
    <row r="378" spans="1:19" hidden="1" x14ac:dyDescent="0.2">
      <c r="A378">
        <v>2018</v>
      </c>
      <c r="B378">
        <v>57</v>
      </c>
      <c r="C378" t="s">
        <v>163</v>
      </c>
      <c r="R378" t="str">
        <f t="shared" si="29"/>
        <v/>
      </c>
      <c r="S378" t="str">
        <f t="shared" si="30"/>
        <v/>
      </c>
    </row>
    <row r="379" spans="1:19" hidden="1" x14ac:dyDescent="0.2">
      <c r="A379">
        <v>2018</v>
      </c>
      <c r="B379">
        <v>58</v>
      </c>
      <c r="C379" t="s">
        <v>163</v>
      </c>
      <c r="R379" t="str">
        <f t="shared" si="29"/>
        <v/>
      </c>
      <c r="S379" t="str">
        <f t="shared" si="30"/>
        <v/>
      </c>
    </row>
    <row r="380" spans="1:19" hidden="1" x14ac:dyDescent="0.2">
      <c r="A380">
        <v>2018</v>
      </c>
      <c r="B380">
        <v>59</v>
      </c>
      <c r="C380" t="s">
        <v>163</v>
      </c>
      <c r="R380" t="str">
        <f t="shared" si="29"/>
        <v/>
      </c>
      <c r="S380" t="str">
        <f t="shared" si="30"/>
        <v/>
      </c>
    </row>
    <row r="381" spans="1:19" hidden="1" x14ac:dyDescent="0.2">
      <c r="A381">
        <v>2018</v>
      </c>
      <c r="B381">
        <v>60</v>
      </c>
      <c r="C381" t="s">
        <v>163</v>
      </c>
      <c r="R381" t="str">
        <f t="shared" si="29"/>
        <v/>
      </c>
      <c r="S381" t="str">
        <f t="shared" si="30"/>
        <v/>
      </c>
    </row>
    <row r="382" spans="1:19" hidden="1" x14ac:dyDescent="0.2">
      <c r="A382">
        <v>2018</v>
      </c>
      <c r="B382">
        <v>61</v>
      </c>
      <c r="C382" t="s">
        <v>161</v>
      </c>
      <c r="R382" t="str">
        <f t="shared" si="29"/>
        <v/>
      </c>
      <c r="S382" t="str">
        <f t="shared" si="30"/>
        <v/>
      </c>
    </row>
    <row r="383" spans="1:19" hidden="1" x14ac:dyDescent="0.2">
      <c r="A383">
        <v>2018</v>
      </c>
      <c r="B383">
        <v>62</v>
      </c>
      <c r="C383" t="s">
        <v>161</v>
      </c>
      <c r="R383" t="str">
        <f t="shared" si="29"/>
        <v/>
      </c>
      <c r="S383" t="str">
        <f t="shared" si="30"/>
        <v/>
      </c>
    </row>
    <row r="384" spans="1:19" hidden="1" x14ac:dyDescent="0.2">
      <c r="A384">
        <v>2018</v>
      </c>
      <c r="B384">
        <v>63</v>
      </c>
      <c r="C384" t="s">
        <v>159</v>
      </c>
      <c r="R384" t="str">
        <f t="shared" si="29"/>
        <v/>
      </c>
      <c r="S384" t="str">
        <f t="shared" si="30"/>
        <v/>
      </c>
    </row>
    <row r="385" spans="1:19" hidden="1" x14ac:dyDescent="0.2">
      <c r="A385">
        <v>2018</v>
      </c>
      <c r="B385">
        <v>64</v>
      </c>
      <c r="C385" t="s">
        <v>157</v>
      </c>
      <c r="R385" t="str">
        <f t="shared" si="29"/>
        <v/>
      </c>
      <c r="S385" t="str">
        <f t="shared" si="30"/>
        <v/>
      </c>
    </row>
  </sheetData>
  <autoFilter ref="A1:Q385" xr:uid="{00BF30CD-A7C7-B04A-9275-F487B1D3189F}">
    <filterColumn colId="2">
      <filters>
        <filter val="Round of 16"/>
      </filters>
    </filterColumn>
    <sortState ref="A2:Q385">
      <sortCondition ref="A1:A3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797F-98A1-D245-B733-E54AD3F9662D}">
  <dimension ref="A1:BK48"/>
  <sheetViews>
    <sheetView workbookViewId="0">
      <pane xSplit="11" ySplit="2" topLeftCell="BA3" activePane="bottomRight" state="frozen"/>
      <selection pane="topRight" activeCell="L1" sqref="L1"/>
      <selection pane="bottomLeft" activeCell="A3" sqref="A3"/>
      <selection pane="bottomRight" activeCell="BI2" sqref="BI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11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97" bestFit="1" customWidth="1"/>
    <col min="16" max="16" width="11.5" bestFit="1" customWidth="1"/>
    <col min="17" max="17" width="8.5" bestFit="1" customWidth="1"/>
    <col min="18" max="18" width="6.1640625" bestFit="1" customWidth="1"/>
    <col min="19" max="19" width="5.83203125" bestFit="1" customWidth="1"/>
    <col min="24" max="24" width="11.5" bestFit="1" customWidth="1"/>
    <col min="25" max="25" width="7.83203125" bestFit="1" customWidth="1"/>
    <col min="26" max="26" width="5.1640625" bestFit="1" customWidth="1"/>
    <col min="27" max="27" width="5.83203125" bestFit="1" customWidth="1"/>
    <col min="28" max="28" width="11.5" bestFit="1" customWidth="1"/>
    <col min="29" max="29" width="7.83203125" bestFit="1" customWidth="1"/>
    <col min="30" max="30" width="5.1640625" bestFit="1" customWidth="1"/>
    <col min="31" max="31" width="5.83203125" bestFit="1" customWidth="1"/>
    <col min="32" max="32" width="11.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11.5" bestFit="1" customWidth="1"/>
    <col min="37" max="37" width="8.5" bestFit="1" customWidth="1"/>
    <col min="38" max="38" width="6.1640625" bestFit="1" customWidth="1"/>
    <col min="39" max="39" width="5.83203125" bestFit="1" customWidth="1"/>
    <col min="40" max="40" width="11.5" bestFit="1" customWidth="1"/>
    <col min="41" max="41" width="8.5" bestFit="1" customWidth="1"/>
    <col min="42" max="42" width="6.1640625" bestFit="1" customWidth="1"/>
    <col min="43" max="43" width="5.83203125" bestFit="1" customWidth="1"/>
    <col min="44" max="44" width="11.5" bestFit="1" customWidth="1"/>
    <col min="52" max="52" width="11.5" bestFit="1" customWidth="1"/>
  </cols>
  <sheetData>
    <row r="1" spans="1:63" x14ac:dyDescent="0.2">
      <c r="A1" s="101" t="s">
        <v>95</v>
      </c>
      <c r="B1" s="101" t="s">
        <v>70</v>
      </c>
      <c r="C1" s="101" t="s">
        <v>69</v>
      </c>
      <c r="D1" s="101" t="s">
        <v>66</v>
      </c>
      <c r="E1" s="101" t="s">
        <v>65</v>
      </c>
      <c r="F1" s="118" t="s">
        <v>123</v>
      </c>
      <c r="G1" s="118" t="s">
        <v>124</v>
      </c>
      <c r="H1" s="116" t="s">
        <v>125</v>
      </c>
      <c r="I1" s="116" t="s">
        <v>7</v>
      </c>
      <c r="J1" s="116" t="s">
        <v>136</v>
      </c>
      <c r="K1" s="115" t="s">
        <v>150</v>
      </c>
      <c r="L1" s="112" t="s">
        <v>151</v>
      </c>
      <c r="M1" s="113"/>
      <c r="N1" s="109">
        <v>1</v>
      </c>
      <c r="O1" s="110"/>
      <c r="P1" s="112" t="s">
        <v>151</v>
      </c>
      <c r="Q1" s="113"/>
      <c r="R1" s="109">
        <f>N1+1</f>
        <v>2</v>
      </c>
      <c r="S1" s="110"/>
      <c r="T1" s="112" t="s">
        <v>151</v>
      </c>
      <c r="U1" s="113"/>
      <c r="V1" s="109">
        <f>R1+1</f>
        <v>3</v>
      </c>
      <c r="W1" s="110"/>
      <c r="X1" s="112" t="s">
        <v>151</v>
      </c>
      <c r="Y1" s="113"/>
      <c r="Z1" s="109">
        <f>V1+1</f>
        <v>4</v>
      </c>
      <c r="AA1" s="110"/>
      <c r="AB1" s="112" t="s">
        <v>151</v>
      </c>
      <c r="AC1" s="113"/>
      <c r="AD1" s="109">
        <f>Z1+1</f>
        <v>5</v>
      </c>
      <c r="AE1" s="110"/>
      <c r="AF1" s="112" t="s">
        <v>151</v>
      </c>
      <c r="AG1" s="113"/>
      <c r="AH1" s="109">
        <f>AD1+1</f>
        <v>6</v>
      </c>
      <c r="AI1" s="110"/>
      <c r="AJ1" s="112" t="s">
        <v>151</v>
      </c>
      <c r="AK1" s="113"/>
      <c r="AL1" s="109">
        <f>AH1+1</f>
        <v>7</v>
      </c>
      <c r="AM1" s="110"/>
      <c r="AN1" s="112" t="s">
        <v>151</v>
      </c>
      <c r="AO1" s="113"/>
      <c r="AP1" s="109">
        <f>AL1+1</f>
        <v>8</v>
      </c>
      <c r="AQ1" s="110"/>
      <c r="AR1" s="112" t="s">
        <v>151</v>
      </c>
      <c r="AS1" s="113"/>
      <c r="AT1" s="109">
        <f>AP1+1</f>
        <v>9</v>
      </c>
      <c r="AU1" s="110"/>
      <c r="AV1" s="112" t="s">
        <v>151</v>
      </c>
      <c r="AW1" s="113"/>
      <c r="AX1" s="109">
        <f>AT1+1</f>
        <v>10</v>
      </c>
      <c r="AY1" s="110"/>
      <c r="AZ1" s="112" t="s">
        <v>151</v>
      </c>
      <c r="BA1" s="113"/>
      <c r="BB1" s="109">
        <f>AX1+1</f>
        <v>11</v>
      </c>
      <c r="BC1" s="110"/>
      <c r="BD1" s="112" t="s">
        <v>151</v>
      </c>
      <c r="BE1" s="113"/>
      <c r="BF1" s="109">
        <f>BB1+1</f>
        <v>12</v>
      </c>
      <c r="BG1" s="110"/>
      <c r="BH1" s="112" t="s">
        <v>151</v>
      </c>
      <c r="BI1" s="113"/>
      <c r="BJ1" s="109">
        <f>BF1+1</f>
        <v>13</v>
      </c>
      <c r="BK1" s="110"/>
    </row>
    <row r="2" spans="1:63" x14ac:dyDescent="0.2">
      <c r="A2" s="101"/>
      <c r="B2" s="101"/>
      <c r="C2" s="101"/>
      <c r="D2" s="101"/>
      <c r="E2" s="101"/>
      <c r="F2" s="101"/>
      <c r="G2" s="101"/>
      <c r="H2" s="117"/>
      <c r="I2" s="116"/>
      <c r="J2" s="116"/>
      <c r="K2" s="115"/>
      <c r="L2" s="98" t="s">
        <v>121</v>
      </c>
      <c r="M2" s="99" t="s">
        <v>122</v>
      </c>
      <c r="N2" s="99" t="s">
        <v>148</v>
      </c>
      <c r="O2" s="100" t="s">
        <v>7</v>
      </c>
      <c r="P2" s="98" t="s">
        <v>121</v>
      </c>
      <c r="Q2" s="99" t="s">
        <v>122</v>
      </c>
      <c r="R2" s="99" t="s">
        <v>148</v>
      </c>
      <c r="S2" s="100" t="s">
        <v>7</v>
      </c>
      <c r="T2" s="98" t="s">
        <v>121</v>
      </c>
      <c r="U2" s="99" t="s">
        <v>122</v>
      </c>
      <c r="V2" s="99" t="s">
        <v>148</v>
      </c>
      <c r="W2" s="100" t="s">
        <v>7</v>
      </c>
      <c r="X2" s="98" t="s">
        <v>121</v>
      </c>
      <c r="Y2" s="99" t="s">
        <v>122</v>
      </c>
      <c r="Z2" s="99" t="s">
        <v>148</v>
      </c>
      <c r="AA2" s="100" t="s">
        <v>7</v>
      </c>
      <c r="AB2" s="98" t="s">
        <v>121</v>
      </c>
      <c r="AC2" s="99" t="s">
        <v>122</v>
      </c>
      <c r="AD2" s="99" t="s">
        <v>148</v>
      </c>
      <c r="AE2" s="100" t="s">
        <v>7</v>
      </c>
      <c r="AF2" s="98" t="s">
        <v>121</v>
      </c>
      <c r="AG2" s="99" t="s">
        <v>122</v>
      </c>
      <c r="AH2" s="99" t="s">
        <v>148</v>
      </c>
      <c r="AI2" s="100" t="s">
        <v>7</v>
      </c>
      <c r="AJ2" s="98" t="s">
        <v>121</v>
      </c>
      <c r="AK2" s="99" t="s">
        <v>122</v>
      </c>
      <c r="AL2" s="99" t="s">
        <v>148</v>
      </c>
      <c r="AM2" s="100" t="s">
        <v>7</v>
      </c>
      <c r="AN2" s="98" t="s">
        <v>121</v>
      </c>
      <c r="AO2" s="99" t="s">
        <v>122</v>
      </c>
      <c r="AP2" s="99" t="s">
        <v>148</v>
      </c>
      <c r="AQ2" s="100" t="s">
        <v>7</v>
      </c>
      <c r="AR2" s="98" t="s">
        <v>121</v>
      </c>
      <c r="AS2" s="99" t="s">
        <v>122</v>
      </c>
      <c r="AT2" s="99" t="s">
        <v>148</v>
      </c>
      <c r="AU2" s="100" t="s">
        <v>7</v>
      </c>
      <c r="AV2" s="98" t="s">
        <v>121</v>
      </c>
      <c r="AW2" s="99" t="s">
        <v>122</v>
      </c>
      <c r="AX2" s="99" t="s">
        <v>148</v>
      </c>
      <c r="AY2" s="100" t="s">
        <v>7</v>
      </c>
      <c r="AZ2" s="98" t="s">
        <v>121</v>
      </c>
      <c r="BA2" s="99" t="s">
        <v>122</v>
      </c>
      <c r="BB2" s="99" t="s">
        <v>148</v>
      </c>
      <c r="BC2" s="100" t="s">
        <v>7</v>
      </c>
      <c r="BD2" s="98" t="s">
        <v>121</v>
      </c>
      <c r="BE2" s="99" t="s">
        <v>122</v>
      </c>
      <c r="BF2" s="99" t="s">
        <v>148</v>
      </c>
      <c r="BG2" s="100" t="s">
        <v>7</v>
      </c>
      <c r="BH2" s="98" t="s">
        <v>121</v>
      </c>
      <c r="BI2" s="99" t="s">
        <v>122</v>
      </c>
      <c r="BJ2" s="99" t="s">
        <v>148</v>
      </c>
      <c r="BK2" s="100" t="s">
        <v>7</v>
      </c>
    </row>
    <row r="3" spans="1:63" x14ac:dyDescent="0.2">
      <c r="A3">
        <v>2018</v>
      </c>
      <c r="B3">
        <v>49</v>
      </c>
      <c r="C3" t="s">
        <v>166</v>
      </c>
      <c r="D3" t="s">
        <v>26</v>
      </c>
      <c r="E3" t="s">
        <v>28</v>
      </c>
      <c r="F3" s="46">
        <f>COUNTIF($L3:$SX3,D3)/$B$13</f>
        <v>7.6923076923076927E-2</v>
      </c>
      <c r="G3" s="46">
        <f>COUNTIF($L3:$SX3,E3)/$B$13</f>
        <v>0.38461538461538464</v>
      </c>
      <c r="H3" s="46">
        <f>SUMPRODUCT((--EXACT("Draw",$L3:$SX3)))/$B$13</f>
        <v>0.53846153846153844</v>
      </c>
      <c r="I3" t="str">
        <f t="array" ref="I3">INDEX('All Group Data'!$Q$1:$Q$1000,MATCH(A3&amp;B3&amp;C3,'All Group Data'!$A$1:$A$1000&amp;'All Group Data'!$B$1:$B$1000&amp;'All Group Data'!$C$1:$C$1000,0))</f>
        <v/>
      </c>
      <c r="J3" t="str">
        <f>IF(I3="","",IF(I3=D3,"favourite",IF(I3=E3,"outsider","draw")))</f>
        <v/>
      </c>
      <c r="K3" t="str">
        <f>IF(J3="","",IF(J3="favourite",SUMIFS('All Group Data'!$L2:$L1000,'All Group Data'!$A2:$A1000,$A3,'All Group Data'!$C$2:$C$1000,$C3,'All Group Data'!$B$2:$B$1000,$B3),IF(J3="outsider",SUMIFS('All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/>
      </c>
      <c r="L3" s="45" t="s">
        <v>26</v>
      </c>
      <c r="M3" s="42" t="str">
        <f>IF(L3="","",IF(L3=$D3,"favourite",IF(L3=$E3,"outsider","draw")))</f>
        <v>favourite</v>
      </c>
      <c r="N3" s="42">
        <f>IF(M3="","",IF(M3="favourite",SUMIFS('All Group Data'!$L$2:$L$1000,'All Group Data'!$A$2:$A$1000,$A3,'All Group Data'!$C$2:$C$1000,$C3,'All Group Data'!$B$2:$B$1000,$B3),IF(M3="outsider",SUMIFS('All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2.4</v>
      </c>
      <c r="O3" s="100" t="str">
        <f>IF($I3="","",IF($I3=L3,"W","L"))</f>
        <v/>
      </c>
      <c r="P3" s="45" t="s">
        <v>42</v>
      </c>
      <c r="Q3" s="42" t="str">
        <f>IF(P3="","",IF(P3=$D3,"favourite",IF(P3=$E3,"outsider","draw")))</f>
        <v>draw</v>
      </c>
      <c r="R3" s="42">
        <f>IF(Q3="","",IF(Q3="favourite",SUMIFS('All Group Data'!$L$2:$L$1000,'All Group Data'!$A$2:$A$1000,$A3,'All Group Data'!$C$2:$C$1000,$C3,'All Group Data'!$B$2:$B$1000,$B3),IF(Q3="outsider",SUMIFS('All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100" t="str">
        <f>IF($I3="","",IF($I3=P3,"W","L"))</f>
        <v/>
      </c>
      <c r="T3" s="45" t="s">
        <v>42</v>
      </c>
      <c r="U3" s="42" t="str">
        <f>IF(T3="","",IF(T3=$D3,"favourite",IF(T3=$E3,"outsider","draw")))</f>
        <v>draw</v>
      </c>
      <c r="V3" s="42">
        <f>IF(U3="","",IF(U3="favourite",SUMIFS('All Group Data'!$L$2:$L$1000,'All Group Data'!$A$2:$A$1000,$A3,'All Group Data'!$C$2:$C$1000,$C3,'All Group Data'!$B$2:$B$1000,$B3),IF(U3="outsider",SUMIFS('All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100" t="str">
        <f>IF($I3="","",IF($I3=T3,"W","L"))</f>
        <v/>
      </c>
      <c r="X3" s="45" t="s">
        <v>28</v>
      </c>
      <c r="Y3" s="42" t="str">
        <f>IF(X3="","",IF(X3=$D3,"favourite",IF(X3=$E3,"outsider","draw")))</f>
        <v>outsider</v>
      </c>
      <c r="Z3" s="42">
        <f>IF(Y3="","",IF(Y3="favourite",SUMIFS('All Group Data'!$L$2:$L$1000,'All Group Data'!$A$2:$A$1000,$A3,'All Group Data'!$C$2:$C$1000,$C3,'All Group Data'!$B$2:$B$1000,$B3),IF(Y3="outsider",SUMIFS('All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A3" s="100" t="str">
        <f>IF($I3="","",IF($I3=X3,"W","L"))</f>
        <v/>
      </c>
      <c r="AB3" s="45" t="s">
        <v>42</v>
      </c>
      <c r="AC3" s="42" t="str">
        <f>IF(AB3="","",IF(AB3=$D3,"favourite",IF(AB3=$E3,"outsider","draw")))</f>
        <v>draw</v>
      </c>
      <c r="AD3" s="42">
        <f>IF(AC3="","",IF(AC3="favourite",SUMIFS('All Group Data'!$L$2:$L$1000,'All Group Data'!$A$2:$A$1000,$A3,'All Group Data'!$C$2:$C$1000,$C3,'All Group Data'!$B$2:$B$1000,$B3),IF(AC3="outsider",SUMIFS('All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E3" s="100" t="str">
        <f>IF($I3="","",IF($I3=AB3,"W","L"))</f>
        <v/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Data'!$L$2:$L$1000,'All Group Data'!$A$2:$A$1000,$A3,'All Group Data'!$C$2:$C$1000,$C3,'All Group Data'!$B$2:$B$1000,$B3),IF(AG3="outsider",SUMIFS('All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I3" s="100" t="str">
        <f>IF($I3="","",IF($I3=AF3,"W","L"))</f>
        <v/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Data'!$L$2:$L$1000,'All Group Data'!$A$2:$A$1000,$A3,'All Group Data'!$C$2:$C$1000,$C3,'All Group Data'!$B$2:$B$1000,$B3),IF(AK3="outsider",SUMIFS('All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M3" s="100" t="str">
        <f>IF($I3="","",IF($I3=AJ3,"W","L"))</f>
        <v/>
      </c>
      <c r="AN3" s="45" t="s">
        <v>28</v>
      </c>
      <c r="AO3" s="42" t="str">
        <f>IF(AN3="","",IF(AN3=$D3,"favourite",IF(AN3=$E3,"outsider","draw")))</f>
        <v>outsider</v>
      </c>
      <c r="AP3" s="42">
        <f>IF(AO3="","",IF(AO3="favourite",SUMIFS('All Group Data'!$L$2:$L$1000,'All Group Data'!$A$2:$A$1000,$A3,'All Group Data'!$C$2:$C$1000,$C3,'All Group Data'!$B$2:$B$1000,$B3),IF(AO3="outsider",SUMIFS('All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Q3" s="100" t="str">
        <f>IF($I3="","",IF($I3=AN3,"W","L"))</f>
        <v/>
      </c>
      <c r="AR3" s="45" t="s">
        <v>42</v>
      </c>
      <c r="AS3" s="42" t="str">
        <f>IF(AR3="","",IF(AR3=$D3,"favourite",IF(AR3=$E3,"outsider","draw")))</f>
        <v>draw</v>
      </c>
      <c r="AT3" s="42">
        <f>IF(AS3="","",IF(AS3="favourite",SUMIFS('All Group Data'!$L$2:$L$1000,'All Group Data'!$A$2:$A$1000,$A3,'All Group Data'!$C$2:$C$1000,$C3,'All Group Data'!$B$2:$B$1000,$B3),IF(AS3="outsider",SUMIFS('All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100" t="str">
        <f>IF($I3="","",IF($I3=AR3,"W","L"))</f>
        <v/>
      </c>
      <c r="AV3" s="45" t="s">
        <v>28</v>
      </c>
      <c r="AW3" s="42" t="str">
        <f>IF(AV3="","",IF(AV3=$D3,"favourite",IF(AV3=$E3,"outsider","draw")))</f>
        <v>outsider</v>
      </c>
      <c r="AX3" s="42">
        <f>IF(AW3="","",IF(AW3="favourite",SUMIFS('All Group Data'!$L$2:$L$1000,'All Group Data'!$A$2:$A$1000,$A3,'All Group Data'!$C$2:$C$1000,$C3,'All Group Data'!$B$2:$B$1000,$B3),IF(AW3="outsider",SUMIFS('All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Y3" s="100" t="str">
        <f>IF($I3="","",IF($I3=AV3,"W","L"))</f>
        <v/>
      </c>
      <c r="AZ3" s="45" t="s">
        <v>28</v>
      </c>
      <c r="BA3" s="42" t="str">
        <f>IF(AZ3="","",IF(AZ3=$D3,"favourite",IF(AZ3=$E3,"outsider","draw")))</f>
        <v>outsider</v>
      </c>
      <c r="BB3" s="42">
        <f>IF(BA3="","",IF(BA3="favourite",SUMIFS('All Group Data'!$L$2:$L$1000,'All Group Data'!$A$2:$A$1000,$A3,'All Group Data'!$C$2:$C$1000,$C3,'All Group Data'!$B$2:$B$1000,$B3),IF(BA3="outsider",SUMIFS('All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C3" s="100" t="str">
        <f>IF($I3="","",IF($I3=AZ3,"W","L"))</f>
        <v/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Data'!$L$2:$L$1000,'All Group Data'!$A$2:$A$1000,$A3,'All Group Data'!$C$2:$C$1000,$C3,'All Group Data'!$B$2:$B$1000,$B3),IF(BE3="outsider",SUMIFS('All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G3" s="100" t="str">
        <f>IF($I3="","",IF($I3=BD3,"W","L"))</f>
        <v/>
      </c>
      <c r="BH3" s="45" t="s">
        <v>28</v>
      </c>
      <c r="BI3" s="42" t="str">
        <f>IF(BH3="","",IF(BH3=$D3,"favourite",IF(BH3=$E3,"outsider","draw")))</f>
        <v>outsider</v>
      </c>
      <c r="BJ3" s="42">
        <f>IF(BI3="","",IF(BI3="favourite",SUMIFS('All Group Data'!$L$2:$L$1000,'All Group Data'!$A$2:$A$1000,$A3,'All Group Data'!$C$2:$C$1000,$C3,'All Group Data'!$B$2:$B$1000,$B3),IF(BI3="outsider",SUMIFS('All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K3" s="100" t="str">
        <f>IF($I3="","",IF($I3=BH3,"W","L"))</f>
        <v/>
      </c>
    </row>
    <row r="4" spans="1:63" x14ac:dyDescent="0.2">
      <c r="A4">
        <v>2018</v>
      </c>
      <c r="B4">
        <v>50</v>
      </c>
      <c r="C4" t="s">
        <v>166</v>
      </c>
      <c r="D4" t="s">
        <v>18</v>
      </c>
      <c r="E4" t="s">
        <v>31</v>
      </c>
      <c r="F4" s="46">
        <f>COUNTIF($L4:$SX4,D4)/$B$13</f>
        <v>7.6923076923076927E-2</v>
      </c>
      <c r="G4" s="46">
        <f>COUNTIF($L4:$SX4,E4)/$B$13</f>
        <v>0.46153846153846156</v>
      </c>
      <c r="H4" s="46">
        <f>SUMPRODUCT((--EXACT("Draw",$L4:$SX4)))/$B$13</f>
        <v>0.46153846153846156</v>
      </c>
      <c r="I4" t="str">
        <f t="array" ref="I4">INDEX('All Group Data'!$Q$1:$Q$1000,MATCH(A4&amp;B4&amp;C4,'All Group Data'!$A$1:$A$1000&amp;'All Group Data'!$B$1:$B$1000&amp;'All Group Data'!$C$1:$C$1000,0))</f>
        <v/>
      </c>
      <c r="J4" t="str">
        <f t="shared" ref="J4:J10" si="0">IF(I4="","",IF(I4=D4,"favourite",IF(I4=E4,"outsider","draw")))</f>
        <v/>
      </c>
      <c r="K4" t="str">
        <f>IF(J4="","",IF(J4="favourite",SUMIFS('All Group Data'!$L3:$L1001,'All Group Data'!$A3:$A1001,$A4,'All Group Data'!$C$2:$C$1000,$C4,'All Group Data'!$B$2:$B$1000,$B4),IF(J4="outsider",SUMIFS('All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/>
      </c>
      <c r="L4" s="45" t="s">
        <v>18</v>
      </c>
      <c r="M4" s="42" t="str">
        <f t="shared" ref="M4:M10" si="1">IF(L4="","",IF(L4=$D4,"favourite",IF(L4=$E4,"outsider","draw")))</f>
        <v>favourite</v>
      </c>
      <c r="N4" s="42">
        <f>IF(M4="","",IF(M4="favourite",SUMIFS('All Group Data'!$L$2:$L$1000,'All Group Data'!$A$2:$A$1000,$A4,'All Group Data'!$C$2:$C$1000,$C4,'All Group Data'!$B$2:$B$1000,$B4),IF(M4="outsider",SUMIFS('All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2.75</v>
      </c>
      <c r="O4" s="100" t="str">
        <f t="shared" ref="O4:O10" si="2">IF($I4="","",IF($I4=L4,"W","L"))</f>
        <v/>
      </c>
      <c r="P4" s="45" t="s">
        <v>31</v>
      </c>
      <c r="Q4" s="42" t="str">
        <f t="shared" ref="Q4:Q10" si="3">IF(P4="","",IF(P4=$D4,"favourite",IF(P4=$E4,"outsider","draw")))</f>
        <v>outsider</v>
      </c>
      <c r="R4" s="42">
        <f>IF(Q4="","",IF(Q4="favourite",SUMIFS('All Group Data'!$L$2:$L$1000,'All Group Data'!$A$2:$A$1000,$A4,'All Group Data'!$C$2:$C$1000,$C4,'All Group Data'!$B$2:$B$1000,$B4),IF(Q4="outsider",SUMIFS('All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S4" s="100" t="str">
        <f t="shared" ref="S4:S10" si="4">IF($I4="","",IF($I4=P4,"W","L"))</f>
        <v/>
      </c>
      <c r="T4" s="45" t="s">
        <v>42</v>
      </c>
      <c r="U4" s="42" t="str">
        <f t="shared" ref="U4:U10" si="5">IF(T4="","",IF(T4=$D4,"favourite",IF(T4=$E4,"outsider","draw")))</f>
        <v>draw</v>
      </c>
      <c r="V4" s="42">
        <f>IF(U4="","",IF(U4="favourite",SUMIFS('All Group Data'!$L$2:$L$1000,'All Group Data'!$A$2:$A$1000,$A4,'All Group Data'!$C$2:$C$1000,$C4,'All Group Data'!$B$2:$B$1000,$B4),IF(U4="outsider",SUMIFS('All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W4" s="100" t="str">
        <f t="shared" ref="W4:W10" si="6">IF($I4="","",IF($I4=T4,"W","L"))</f>
        <v/>
      </c>
      <c r="X4" s="45" t="s">
        <v>31</v>
      </c>
      <c r="Y4" s="42" t="str">
        <f t="shared" ref="Y4:Y10" si="7">IF(X4="","",IF(X4=$D4,"favourite",IF(X4=$E4,"outsider","draw")))</f>
        <v>outsider</v>
      </c>
      <c r="Z4" s="42">
        <f>IF(Y4="","",IF(Y4="favourite",SUMIFS('All Group Data'!$L$2:$L$1000,'All Group Data'!$A$2:$A$1000,$A4,'All Group Data'!$C$2:$C$1000,$C4,'All Group Data'!$B$2:$B$1000,$B4),IF(Y4="outsider",SUMIFS('All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A4" s="100" t="str">
        <f t="shared" ref="AA4:AA10" si="8">IF($I4="","",IF($I4=X4,"W","L"))</f>
        <v/>
      </c>
      <c r="AB4" s="45" t="s">
        <v>42</v>
      </c>
      <c r="AC4" s="42" t="str">
        <f t="shared" ref="AC4:AC10" si="9">IF(AB4="","",IF(AB4=$D4,"favourite",IF(AB4=$E4,"outsider","draw")))</f>
        <v>draw</v>
      </c>
      <c r="AD4" s="42">
        <f>IF(AC4="","",IF(AC4="favourite",SUMIFS('All Group Data'!$L$2:$L$1000,'All Group Data'!$A$2:$A$1000,$A4,'All Group Data'!$C$2:$C$1000,$C4,'All Group Data'!$B$2:$B$1000,$B4),IF(AC4="outsider",SUMIFS('All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E4" s="100" t="str">
        <f t="shared" ref="AE4:AE10" si="10">IF($I4="","",IF($I4=AB4,"W","L"))</f>
        <v/>
      </c>
      <c r="AF4" s="45" t="s">
        <v>42</v>
      </c>
      <c r="AG4" s="42" t="str">
        <f t="shared" ref="AG4:AG10" si="11">IF(AF4="","",IF(AF4=$D4,"favourite",IF(AF4=$E4,"outsider","draw")))</f>
        <v>draw</v>
      </c>
      <c r="AH4" s="42">
        <f>IF(AG4="","",IF(AG4="favourite",SUMIFS('All Group Data'!$L$2:$L$1000,'All Group Data'!$A$2:$A$1000,$A4,'All Group Data'!$C$2:$C$1000,$C4,'All Group Data'!$B$2:$B$1000,$B4),IF(AG4="outsider",SUMIFS('All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I4" s="100" t="str">
        <f t="shared" ref="AI4:AI10" si="12">IF($I4="","",IF($I4=AF4,"W","L"))</f>
        <v/>
      </c>
      <c r="AJ4" s="45" t="s">
        <v>42</v>
      </c>
      <c r="AK4" s="42" t="str">
        <f t="shared" ref="AK4:AK10" si="13">IF(AJ4="","",IF(AJ4=$D4,"favourite",IF(AJ4=$E4,"outsider","draw")))</f>
        <v>draw</v>
      </c>
      <c r="AL4" s="42">
        <f>IF(AK4="","",IF(AK4="favourite",SUMIFS('All Group Data'!$L$2:$L$1000,'All Group Data'!$A$2:$A$1000,$A4,'All Group Data'!$C$2:$C$1000,$C4,'All Group Data'!$B$2:$B$1000,$B4),IF(AK4="outsider",SUMIFS('All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M4" s="100" t="str">
        <f t="shared" ref="AM4:AM10" si="14">IF($I4="","",IF($I4=AJ4,"W","L"))</f>
        <v/>
      </c>
      <c r="AN4" s="45" t="s">
        <v>42</v>
      </c>
      <c r="AO4" s="42" t="str">
        <f t="shared" ref="AO4:AO10" si="15">IF(AN4="","",IF(AN4=$D4,"favourite",IF(AN4=$E4,"outsider","draw")))</f>
        <v>draw</v>
      </c>
      <c r="AP4" s="42">
        <f>IF(AO4="","",IF(AO4="favourite",SUMIFS('All Group Data'!$L$2:$L$1000,'All Group Data'!$A$2:$A$1000,$A4,'All Group Data'!$C$2:$C$1000,$C4,'All Group Data'!$B$2:$B$1000,$B4),IF(AO4="outsider",SUMIFS('All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Q4" s="100" t="str">
        <f t="shared" ref="AQ4:AQ10" si="16">IF($I4="","",IF($I4=AN4,"W","L"))</f>
        <v/>
      </c>
      <c r="AR4" s="45" t="s">
        <v>31</v>
      </c>
      <c r="AS4" s="42" t="str">
        <f t="shared" ref="AS4:AS10" si="17">IF(AR4="","",IF(AR4=$D4,"favourite",IF(AR4=$E4,"outsider","draw")))</f>
        <v>outsider</v>
      </c>
      <c r="AT4" s="42">
        <f>IF(AS4="","",IF(AS4="favourite",SUMIFS('All Group Data'!$L$2:$L$1000,'All Group Data'!$A$2:$A$1000,$A4,'All Group Data'!$C$2:$C$1000,$C4,'All Group Data'!$B$2:$B$1000,$B4),IF(AS4="outsider",SUMIFS('All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U4" s="100" t="str">
        <f t="shared" ref="AU4:AU10" si="18">IF($I4="","",IF($I4=AR4,"W","L"))</f>
        <v/>
      </c>
      <c r="AV4" s="45" t="s">
        <v>31</v>
      </c>
      <c r="AW4" s="42" t="str">
        <f t="shared" ref="AW4:AW10" si="19">IF(AV4="","",IF(AV4=$D4,"favourite",IF(AV4=$E4,"outsider","draw")))</f>
        <v>outsider</v>
      </c>
      <c r="AX4" s="42">
        <f>IF(AW4="","",IF(AW4="favourite",SUMIFS('All Group Data'!$L$2:$L$1000,'All Group Data'!$A$2:$A$1000,$A4,'All Group Data'!$C$2:$C$1000,$C4,'All Group Data'!$B$2:$B$1000,$B4),IF(AW4="outsider",SUMIFS('All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Y4" s="100" t="str">
        <f t="shared" ref="AY4:AY10" si="20">IF($I4="","",IF($I4=AV4,"W","L"))</f>
        <v/>
      </c>
      <c r="AZ4" s="45" t="s">
        <v>31</v>
      </c>
      <c r="BA4" s="42" t="str">
        <f t="shared" ref="BA4:BA10" si="21">IF(AZ4="","",IF(AZ4=$D4,"favourite",IF(AZ4=$E4,"outsider","draw")))</f>
        <v>outsider</v>
      </c>
      <c r="BB4" s="42">
        <f>IF(BA4="","",IF(BA4="favourite",SUMIFS('All Group Data'!$L$2:$L$1000,'All Group Data'!$A$2:$A$1000,$A4,'All Group Data'!$C$2:$C$1000,$C4,'All Group Data'!$B$2:$B$1000,$B4),IF(BA4="outsider",SUMIFS('All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C4" s="100" t="str">
        <f t="shared" ref="BC4:BC10" si="22">IF($I4="","",IF($I4=AZ4,"W","L"))</f>
        <v/>
      </c>
      <c r="BD4" s="45" t="s">
        <v>42</v>
      </c>
      <c r="BE4" s="42" t="str">
        <f t="shared" ref="BE4:BE10" si="23">IF(BD4="","",IF(BD4=$D4,"favourite",IF(BD4=$E4,"outsider","draw")))</f>
        <v>draw</v>
      </c>
      <c r="BF4" s="42">
        <f>IF(BE4="","",IF(BE4="favourite",SUMIFS('All Group Data'!$L$2:$L$1000,'All Group Data'!$A$2:$A$1000,$A4,'All Group Data'!$C$2:$C$1000,$C4,'All Group Data'!$B$2:$B$1000,$B4),IF(BE4="outsider",SUMIFS('All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G4" s="100" t="str">
        <f t="shared" ref="BG4:BG10" si="24">IF($I4="","",IF($I4=BD4,"W","L"))</f>
        <v/>
      </c>
      <c r="BH4" s="45" t="s">
        <v>31</v>
      </c>
      <c r="BI4" s="42" t="str">
        <f t="shared" ref="BI4:BI10" si="25">IF(BH4="","",IF(BH4=$D4,"favourite",IF(BH4=$E4,"outsider","draw")))</f>
        <v>outsider</v>
      </c>
      <c r="BJ4" s="42">
        <f>IF(BI4="","",IF(BI4="favourite",SUMIFS('All Group Data'!$L$2:$L$1000,'All Group Data'!$A$2:$A$1000,$A4,'All Group Data'!$C$2:$C$1000,$C4,'All Group Data'!$B$2:$B$1000,$B4),IF(BI4="outsider",SUMIFS('All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K4" s="100" t="str">
        <f t="shared" ref="BK4:BK10" si="26">IF($I4="","",IF($I4=BH4,"W","L"))</f>
        <v/>
      </c>
    </row>
    <row r="5" spans="1:63" x14ac:dyDescent="0.2">
      <c r="A5">
        <v>2018</v>
      </c>
      <c r="B5">
        <v>51</v>
      </c>
      <c r="C5" t="s">
        <v>166</v>
      </c>
      <c r="D5" t="s">
        <v>12</v>
      </c>
      <c r="E5" t="s">
        <v>38</v>
      </c>
      <c r="F5" s="46">
        <f>COUNTIF($L5:$SX5,D5)/$B$13</f>
        <v>0.76923076923076927</v>
      </c>
      <c r="G5" s="46">
        <f>COUNTIF($L5:$SX5,E5)/$B$13</f>
        <v>0.15384615384615385</v>
      </c>
      <c r="H5" s="46">
        <f>SUMPRODUCT((--EXACT("Draw",$L5:$SX5)))/$B$13</f>
        <v>7.6923076923076927E-2</v>
      </c>
      <c r="I5" t="str">
        <f t="array" ref="I5">INDEX('All Group Data'!$Q$1:$Q$1000,MATCH(A5&amp;B5&amp;C5,'All Group Data'!$A$1:$A$1000&amp;'All Group Data'!$B$1:$B$1000&amp;'All Group Data'!$C$1:$C$1000,0))</f>
        <v/>
      </c>
      <c r="J5" t="str">
        <f t="shared" si="0"/>
        <v/>
      </c>
      <c r="K5" t="str">
        <f>IF(J5="","",IF(J5="favourite",SUMIFS('All Group Data'!$L4:$L1002,'All Group Data'!$A4:$A1002,$A5,'All Group Data'!$C$2:$C$1000,$C5,'All Group Data'!$B$2:$B$1000,$B5),IF(J5="outsider",SUMIFS('All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/>
      </c>
      <c r="L5" s="45" t="s">
        <v>12</v>
      </c>
      <c r="M5" s="42" t="str">
        <f t="shared" si="1"/>
        <v>favourite</v>
      </c>
      <c r="N5" s="42">
        <f>IF(M5="","",IF(M5="favourite",SUMIFS('All Group Data'!$L$2:$L$1000,'All Group Data'!$A$2:$A$1000,$A5,'All Group Data'!$C$2:$C$1000,$C5,'All Group Data'!$B$2:$B$1000,$B5),IF(M5="outsider",SUMIFS('All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O5" s="100" t="str">
        <f t="shared" si="2"/>
        <v/>
      </c>
      <c r="P5" s="45" t="s">
        <v>12</v>
      </c>
      <c r="Q5" s="42" t="str">
        <f t="shared" si="3"/>
        <v>favourite</v>
      </c>
      <c r="R5" s="42">
        <f>IF(Q5="","",IF(Q5="favourite",SUMIFS('All Group Data'!$L$2:$L$1000,'All Group Data'!$A$2:$A$1000,$A5,'All Group Data'!$C$2:$C$1000,$C5,'All Group Data'!$B$2:$B$1000,$B5),IF(Q5="outsider",SUMIFS('All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S5" s="100" t="str">
        <f t="shared" si="4"/>
        <v/>
      </c>
      <c r="T5" s="45" t="s">
        <v>12</v>
      </c>
      <c r="U5" s="42" t="str">
        <f t="shared" si="5"/>
        <v>favourite</v>
      </c>
      <c r="V5" s="42">
        <f>IF(U5="","",IF(U5="favourite",SUMIFS('All Group Data'!$L$2:$L$1000,'All Group Data'!$A$2:$A$1000,$A5,'All Group Data'!$C$2:$C$1000,$C5,'All Group Data'!$B$2:$B$1000,$B5),IF(U5="outsider",SUMIFS('All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W5" s="100" t="str">
        <f t="shared" si="6"/>
        <v/>
      </c>
      <c r="X5" s="45" t="s">
        <v>38</v>
      </c>
      <c r="Y5" s="42" t="str">
        <f t="shared" si="7"/>
        <v>outsider</v>
      </c>
      <c r="Z5" s="42">
        <f>IF(Y5="","",IF(Y5="favourite",SUMIFS('All Group Data'!$L$2:$L$1000,'All Group Data'!$A$2:$A$1000,$A5,'All Group Data'!$C$2:$C$1000,$C5,'All Group Data'!$B$2:$B$1000,$B5),IF(Y5="outsider",SUMIFS('All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A5" s="100" t="str">
        <f t="shared" si="8"/>
        <v/>
      </c>
      <c r="AB5" s="45" t="s">
        <v>12</v>
      </c>
      <c r="AC5" s="42" t="str">
        <f t="shared" si="9"/>
        <v>favourite</v>
      </c>
      <c r="AD5" s="42">
        <f>IF(AC5="","",IF(AC5="favourite",SUMIFS('All Group Data'!$L$2:$L$1000,'All Group Data'!$A$2:$A$1000,$A5,'All Group Data'!$C$2:$C$1000,$C5,'All Group Data'!$B$2:$B$1000,$B5),IF(AC5="outsider",SUMIFS('All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E5" s="100" t="str">
        <f t="shared" si="10"/>
        <v/>
      </c>
      <c r="AF5" s="45" t="s">
        <v>38</v>
      </c>
      <c r="AG5" s="42" t="str">
        <f t="shared" si="11"/>
        <v>outsider</v>
      </c>
      <c r="AH5" s="42">
        <f>IF(AG5="","",IF(AG5="favourite",SUMIFS('All Group Data'!$L$2:$L$1000,'All Group Data'!$A$2:$A$1000,$A5,'All Group Data'!$C$2:$C$1000,$C5,'All Group Data'!$B$2:$B$1000,$B5),IF(AG5="outsider",SUMIFS('All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I5" s="100" t="str">
        <f t="shared" si="12"/>
        <v/>
      </c>
      <c r="AJ5" s="45" t="s">
        <v>42</v>
      </c>
      <c r="AK5" s="42" t="str">
        <f t="shared" si="13"/>
        <v>draw</v>
      </c>
      <c r="AL5" s="42">
        <f>IF(AK5="","",IF(AK5="favourite",SUMIFS('All Group Data'!$L$2:$L$1000,'All Group Data'!$A$2:$A$1000,$A5,'All Group Data'!$C$2:$C$1000,$C5,'All Group Data'!$B$2:$B$1000,$B5),IF(AK5="outsider",SUMIFS('All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AM5" s="100" t="str">
        <f t="shared" si="14"/>
        <v/>
      </c>
      <c r="AN5" s="45" t="s">
        <v>12</v>
      </c>
      <c r="AO5" s="42" t="str">
        <f t="shared" si="15"/>
        <v>favourite</v>
      </c>
      <c r="AP5" s="42">
        <f>IF(AO5="","",IF(AO5="favourite",SUMIFS('All Group Data'!$L$2:$L$1000,'All Group Data'!$A$2:$A$1000,$A5,'All Group Data'!$C$2:$C$1000,$C5,'All Group Data'!$B$2:$B$1000,$B5),IF(AO5="outsider",SUMIFS('All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Q5" s="100" t="str">
        <f t="shared" si="16"/>
        <v/>
      </c>
      <c r="AR5" s="45" t="s">
        <v>12</v>
      </c>
      <c r="AS5" s="42" t="str">
        <f t="shared" si="17"/>
        <v>favourite</v>
      </c>
      <c r="AT5" s="42">
        <f>IF(AS5="","",IF(AS5="favourite",SUMIFS('All Group Data'!$L$2:$L$1000,'All Group Data'!$A$2:$A$1000,$A5,'All Group Data'!$C$2:$C$1000,$C5,'All Group Data'!$B$2:$B$1000,$B5),IF(AS5="outsider",SUMIFS('All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U5" s="100" t="str">
        <f t="shared" si="18"/>
        <v/>
      </c>
      <c r="AV5" s="45" t="s">
        <v>12</v>
      </c>
      <c r="AW5" s="42" t="str">
        <f t="shared" si="19"/>
        <v>favourite</v>
      </c>
      <c r="AX5" s="42">
        <f>IF(AW5="","",IF(AW5="favourite",SUMIFS('All Group Data'!$L$2:$L$1000,'All Group Data'!$A$2:$A$1000,$A5,'All Group Data'!$C$2:$C$1000,$C5,'All Group Data'!$B$2:$B$1000,$B5),IF(AW5="outsider",SUMIFS('All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Y5" s="100" t="str">
        <f t="shared" si="20"/>
        <v/>
      </c>
      <c r="AZ5" s="45" t="s">
        <v>12</v>
      </c>
      <c r="BA5" s="42" t="str">
        <f t="shared" si="21"/>
        <v>favourite</v>
      </c>
      <c r="BB5" s="42">
        <f>IF(BA5="","",IF(BA5="favourite",SUMIFS('All Group Data'!$L$2:$L$1000,'All Group Data'!$A$2:$A$1000,$A5,'All Group Data'!$C$2:$C$1000,$C5,'All Group Data'!$B$2:$B$1000,$B5),IF(BA5="outsider",SUMIFS('All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C5" s="100" t="str">
        <f t="shared" si="22"/>
        <v/>
      </c>
      <c r="BD5" s="45" t="s">
        <v>12</v>
      </c>
      <c r="BE5" s="42" t="str">
        <f t="shared" si="23"/>
        <v>favourite</v>
      </c>
      <c r="BF5" s="42">
        <f>IF(BE5="","",IF(BE5="favourite",SUMIFS('All Group Data'!$L$2:$L$1000,'All Group Data'!$A$2:$A$1000,$A5,'All Group Data'!$C$2:$C$1000,$C5,'All Group Data'!$B$2:$B$1000,$B5),IF(BE5="outsider",SUMIFS('All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G5" s="100" t="str">
        <f t="shared" si="24"/>
        <v/>
      </c>
      <c r="BH5" s="45" t="s">
        <v>12</v>
      </c>
      <c r="BI5" s="42" t="str">
        <f t="shared" si="25"/>
        <v>favourite</v>
      </c>
      <c r="BJ5" s="42">
        <f>IF(BI5="","",IF(BI5="favourite",SUMIFS('All Group Data'!$L$2:$L$1000,'All Group Data'!$A$2:$A$1000,$A5,'All Group Data'!$C$2:$C$1000,$C5,'All Group Data'!$B$2:$B$1000,$B5),IF(BI5="outsider",SUMIFS('All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K5" s="100" t="str">
        <f t="shared" si="26"/>
        <v/>
      </c>
    </row>
    <row r="6" spans="1:63" x14ac:dyDescent="0.2">
      <c r="A6">
        <v>2018</v>
      </c>
      <c r="B6">
        <v>52</v>
      </c>
      <c r="C6" t="s">
        <v>166</v>
      </c>
      <c r="D6" t="s">
        <v>9</v>
      </c>
      <c r="E6" t="s">
        <v>74</v>
      </c>
      <c r="F6" s="46">
        <f>COUNTIF($L6:$SX6,D6)/$B$13</f>
        <v>0.69230769230769229</v>
      </c>
      <c r="G6" s="46">
        <f>COUNTIF($L6:$SX6,E6)/$B$13</f>
        <v>7.6923076923076927E-2</v>
      </c>
      <c r="H6" s="46">
        <f>SUMPRODUCT((--EXACT("Draw",$L6:$SX6)))/$B$13</f>
        <v>0.23076923076923078</v>
      </c>
      <c r="I6" t="str">
        <f t="array" ref="I6">INDEX('All Group Data'!$Q$1:$Q$1000,MATCH(A6&amp;B6&amp;C6,'All Group Data'!$A$1:$A$1000&amp;'All Group Data'!$B$1:$B$1000&amp;'All Group Data'!$C$1:$C$1000,0))</f>
        <v/>
      </c>
      <c r="J6" t="str">
        <f t="shared" si="0"/>
        <v/>
      </c>
      <c r="K6" t="str">
        <f>IF(J6="","",IF(J6="favourite",SUMIFS('All Group Data'!$L5:$L1003,'All Group Data'!$A5:$A1003,$A6,'All Group Data'!$C$2:$C$1000,$C6,'All Group Data'!$B$2:$B$1000,$B6),IF(J6="outsider",SUMIFS('All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/>
      </c>
      <c r="L6" s="45" t="s">
        <v>9</v>
      </c>
      <c r="M6" s="42" t="str">
        <f t="shared" si="1"/>
        <v>favourite</v>
      </c>
      <c r="N6" s="42">
        <f>IF(M6="","",IF(M6="favourite",SUMIFS('All Group Data'!$L$2:$L$1000,'All Group Data'!$A$2:$A$1000,$A6,'All Group Data'!$C$2:$C$1000,$C6,'All Group Data'!$B$2:$B$1000,$B6),IF(M6="outsider",SUMIFS('All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O6" s="100" t="str">
        <f t="shared" si="2"/>
        <v/>
      </c>
      <c r="P6" s="45" t="s">
        <v>9</v>
      </c>
      <c r="Q6" s="42" t="str">
        <f t="shared" si="3"/>
        <v>favourite</v>
      </c>
      <c r="R6" s="42">
        <f>IF(Q6="","",IF(Q6="favourite",SUMIFS('All Group Data'!$L$2:$L$1000,'All Group Data'!$A$2:$A$1000,$A6,'All Group Data'!$C$2:$C$1000,$C6,'All Group Data'!$B$2:$B$1000,$B6),IF(Q6="outsider",SUMIFS('All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S6" s="100" t="str">
        <f t="shared" si="4"/>
        <v/>
      </c>
      <c r="T6" s="45" t="s">
        <v>9</v>
      </c>
      <c r="U6" s="42" t="str">
        <f t="shared" si="5"/>
        <v>favourite</v>
      </c>
      <c r="V6" s="42">
        <f>IF(U6="","",IF(U6="favourite",SUMIFS('All Group Data'!$L$2:$L$1000,'All Group Data'!$A$2:$A$1000,$A6,'All Group Data'!$C$2:$C$1000,$C6,'All Group Data'!$B$2:$B$1000,$B6),IF(U6="outsider",SUMIFS('All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W6" s="100" t="str">
        <f t="shared" si="6"/>
        <v/>
      </c>
      <c r="X6" s="45" t="s">
        <v>74</v>
      </c>
      <c r="Y6" s="42" t="str">
        <f t="shared" si="7"/>
        <v>outsider</v>
      </c>
      <c r="Z6" s="42">
        <f>IF(Y6="","",IF(Y6="favourite",SUMIFS('All Group Data'!$L$2:$L$1000,'All Group Data'!$A$2:$A$1000,$A6,'All Group Data'!$C$2:$C$1000,$C6,'All Group Data'!$B$2:$B$1000,$B6),IF(Y6="outsider",SUMIFS('All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AA6" s="100" t="str">
        <f t="shared" si="8"/>
        <v/>
      </c>
      <c r="AB6" s="45" t="s">
        <v>42</v>
      </c>
      <c r="AC6" s="42" t="str">
        <f t="shared" si="9"/>
        <v>draw</v>
      </c>
      <c r="AD6" s="42">
        <f>IF(AC6="","",IF(AC6="favourite",SUMIFS('All Group Data'!$L$2:$L$1000,'All Group Data'!$A$2:$A$1000,$A6,'All Group Data'!$C$2:$C$1000,$C6,'All Group Data'!$B$2:$B$1000,$B6),IF(AC6="outsider",SUMIFS('All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E6" s="100" t="str">
        <f t="shared" si="10"/>
        <v/>
      </c>
      <c r="AF6" s="45" t="s">
        <v>42</v>
      </c>
      <c r="AG6" s="42" t="str">
        <f t="shared" si="11"/>
        <v>draw</v>
      </c>
      <c r="AH6" s="42">
        <f>IF(AG6="","",IF(AG6="favourite",SUMIFS('All Group Data'!$L$2:$L$1000,'All Group Data'!$A$2:$A$1000,$A6,'All Group Data'!$C$2:$C$1000,$C6,'All Group Data'!$B$2:$B$1000,$B6),IF(AG6="outsider",SUMIFS('All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I6" s="100" t="str">
        <f t="shared" si="12"/>
        <v/>
      </c>
      <c r="AJ6" s="45" t="s">
        <v>42</v>
      </c>
      <c r="AK6" s="42" t="str">
        <f t="shared" si="13"/>
        <v>draw</v>
      </c>
      <c r="AL6" s="42">
        <f>IF(AK6="","",IF(AK6="favourite",SUMIFS('All Group Data'!$L$2:$L$1000,'All Group Data'!$A$2:$A$1000,$A6,'All Group Data'!$C$2:$C$1000,$C6,'All Group Data'!$B$2:$B$1000,$B6),IF(AK6="outsider",SUMIFS('All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M6" s="100" t="str">
        <f t="shared" si="14"/>
        <v/>
      </c>
      <c r="AN6" s="45" t="s">
        <v>9</v>
      </c>
      <c r="AO6" s="42" t="str">
        <f t="shared" si="15"/>
        <v>favourite</v>
      </c>
      <c r="AP6" s="42">
        <f>IF(AO6="","",IF(AO6="favourite",SUMIFS('All Group Data'!$L$2:$L$1000,'All Group Data'!$A$2:$A$1000,$A6,'All Group Data'!$C$2:$C$1000,$C6,'All Group Data'!$B$2:$B$1000,$B6),IF(AO6="outsider",SUMIFS('All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Q6" s="100" t="str">
        <f t="shared" si="16"/>
        <v/>
      </c>
      <c r="AR6" s="45" t="s">
        <v>9</v>
      </c>
      <c r="AS6" s="42" t="str">
        <f t="shared" si="17"/>
        <v>favourite</v>
      </c>
      <c r="AT6" s="42">
        <f>IF(AS6="","",IF(AS6="favourite",SUMIFS('All Group Data'!$L$2:$L$1000,'All Group Data'!$A$2:$A$1000,$A6,'All Group Data'!$C$2:$C$1000,$C6,'All Group Data'!$B$2:$B$1000,$B6),IF(AS6="outsider",SUMIFS('All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U6" s="100" t="str">
        <f t="shared" si="18"/>
        <v/>
      </c>
      <c r="AV6" s="45" t="s">
        <v>9</v>
      </c>
      <c r="AW6" s="42" t="str">
        <f t="shared" si="19"/>
        <v>favourite</v>
      </c>
      <c r="AX6" s="42">
        <f>IF(AW6="","",IF(AW6="favourite",SUMIFS('All Group Data'!$L$2:$L$1000,'All Group Data'!$A$2:$A$1000,$A6,'All Group Data'!$C$2:$C$1000,$C6,'All Group Data'!$B$2:$B$1000,$B6),IF(AW6="outsider",SUMIFS('All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Y6" s="100" t="str">
        <f t="shared" si="20"/>
        <v/>
      </c>
      <c r="AZ6" s="45" t="s">
        <v>9</v>
      </c>
      <c r="BA6" s="42" t="str">
        <f t="shared" si="21"/>
        <v>favourite</v>
      </c>
      <c r="BB6" s="42">
        <f>IF(BA6="","",IF(BA6="favourite",SUMIFS('All Group Data'!$L$2:$L$1000,'All Group Data'!$A$2:$A$1000,$A6,'All Group Data'!$C$2:$C$1000,$C6,'All Group Data'!$B$2:$B$1000,$B6),IF(BA6="outsider",SUMIFS('All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C6" s="100" t="str">
        <f t="shared" si="22"/>
        <v/>
      </c>
      <c r="BD6" s="45" t="s">
        <v>9</v>
      </c>
      <c r="BE6" s="42" t="str">
        <f t="shared" si="23"/>
        <v>favourite</v>
      </c>
      <c r="BF6" s="42">
        <f>IF(BE6="","",IF(BE6="favourite",SUMIFS('All Group Data'!$L$2:$L$1000,'All Group Data'!$A$2:$A$1000,$A6,'All Group Data'!$C$2:$C$1000,$C6,'All Group Data'!$B$2:$B$1000,$B6),IF(BE6="outsider",SUMIFS('All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G6" s="100" t="str">
        <f t="shared" si="24"/>
        <v/>
      </c>
      <c r="BH6" s="45" t="s">
        <v>9</v>
      </c>
      <c r="BI6" s="42" t="str">
        <f t="shared" si="25"/>
        <v>favourite</v>
      </c>
      <c r="BJ6" s="42">
        <f>IF(BI6="","",IF(BI6="favourite",SUMIFS('All Group Data'!$L$2:$L$1000,'All Group Data'!$A$2:$A$1000,$A6,'All Group Data'!$C$2:$C$1000,$C6,'All Group Data'!$B$2:$B$1000,$B6),IF(BI6="outsider",SUMIFS('All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K6" s="100" t="str">
        <f t="shared" si="26"/>
        <v/>
      </c>
    </row>
    <row r="7" spans="1:63" x14ac:dyDescent="0.2">
      <c r="A7" s="131">
        <v>2018</v>
      </c>
      <c r="B7" s="131">
        <v>53</v>
      </c>
      <c r="C7" s="132" t="s">
        <v>166</v>
      </c>
      <c r="D7" s="131" t="s">
        <v>8</v>
      </c>
      <c r="E7" s="131" t="s">
        <v>10</v>
      </c>
      <c r="F7" s="46">
        <f>COUNTIF($L7:$SX7,D7)/$B$13</f>
        <v>0.76923076923076927</v>
      </c>
      <c r="G7" s="46">
        <f>COUNTIF($L7:$SX7,E7)/$B$13</f>
        <v>7.6923076923076927E-2</v>
      </c>
      <c r="H7" s="46">
        <f>SUMPRODUCT((--EXACT("Draw",$L7:$SX7)))/$B$13</f>
        <v>0.15384615384615385</v>
      </c>
      <c r="I7" t="str">
        <f t="array" ref="I7">INDEX('All Group Data'!$Q$1:$Q$1000,MATCH(A7&amp;B7&amp;C7,'All Group Data'!$A$1:$A$1000&amp;'All Group Data'!$B$1:$B$1000&amp;'All Group Data'!$C$1:$C$1000,0))</f>
        <v/>
      </c>
      <c r="J7" t="str">
        <f t="shared" si="0"/>
        <v/>
      </c>
      <c r="K7" t="str">
        <f>IF(J7="","",IF(J7="favourite",SUMIFS('All Group Data'!$L6:$L1004,'All Group Data'!$A6:$A1004,$A7,'All Group Data'!$C$2:$C$1000,$C7,'All Group Data'!$B$2:$B$1000,$B7),IF(J7="outsider",SUMIFS('All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/>
      </c>
      <c r="L7" s="45" t="s">
        <v>8</v>
      </c>
      <c r="M7" s="42" t="str">
        <f t="shared" si="1"/>
        <v>favourite</v>
      </c>
      <c r="N7" s="42">
        <f>IF(M7="","",IF(M7="favourite",SUMIFS('All Group Data'!$L$2:$L$1000,'All Group Data'!$A$2:$A$1000,$A7,'All Group Data'!$C$2:$C$1000,$C7,'All Group Data'!$B$2:$B$1000,$B7),IF(M7="outsider",SUMIFS('All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O7" s="100" t="str">
        <f t="shared" si="2"/>
        <v/>
      </c>
      <c r="P7" s="45" t="s">
        <v>8</v>
      </c>
      <c r="Q7" s="42" t="str">
        <f t="shared" si="3"/>
        <v>favourite</v>
      </c>
      <c r="R7" s="42">
        <f>IF(Q7="","",IF(Q7="favourite",SUMIFS('All Group Data'!$L$2:$L$1000,'All Group Data'!$A$2:$A$1000,$A7,'All Group Data'!$C$2:$C$1000,$C7,'All Group Data'!$B$2:$B$1000,$B7),IF(Q7="outsider",SUMIFS('All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S7" s="100" t="str">
        <f t="shared" si="4"/>
        <v/>
      </c>
      <c r="T7" s="45" t="s">
        <v>8</v>
      </c>
      <c r="U7" s="42" t="str">
        <f t="shared" si="5"/>
        <v>favourite</v>
      </c>
      <c r="V7" s="42">
        <f>IF(U7="","",IF(U7="favourite",SUMIFS('All Group Data'!$L$2:$L$1000,'All Group Data'!$A$2:$A$1000,$A7,'All Group Data'!$C$2:$C$1000,$C7,'All Group Data'!$B$2:$B$1000,$B7),IF(U7="outsider",SUMIFS('All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W7" s="100" t="str">
        <f t="shared" si="6"/>
        <v/>
      </c>
      <c r="X7" s="45" t="s">
        <v>10</v>
      </c>
      <c r="Y7" s="42" t="str">
        <f t="shared" si="7"/>
        <v>outsider</v>
      </c>
      <c r="Z7" s="42">
        <f>IF(Y7="","",IF(Y7="favourite",SUMIFS('All Group Data'!$L$2:$L$1000,'All Group Data'!$A$2:$A$1000,$A7,'All Group Data'!$C$2:$C$1000,$C7,'All Group Data'!$B$2:$B$1000,$B7),IF(Y7="outsider",SUMIFS('All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7.5</v>
      </c>
      <c r="AA7" s="100" t="str">
        <f t="shared" si="8"/>
        <v/>
      </c>
      <c r="AB7" s="45" t="s">
        <v>8</v>
      </c>
      <c r="AC7" s="42" t="str">
        <f t="shared" si="9"/>
        <v>favourite</v>
      </c>
      <c r="AD7" s="42">
        <f>IF(AC7="","",IF(AC7="favourite",SUMIFS('All Group Data'!$L$2:$L$1000,'All Group Data'!$A$2:$A$1000,$A7,'All Group Data'!$C$2:$C$1000,$C7,'All Group Data'!$B$2:$B$1000,$B7),IF(AC7="outsider",SUMIFS('All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E7" s="100" t="str">
        <f t="shared" si="10"/>
        <v/>
      </c>
      <c r="AF7" s="45" t="s">
        <v>8</v>
      </c>
      <c r="AG7" s="42" t="str">
        <f t="shared" si="11"/>
        <v>favourite</v>
      </c>
      <c r="AH7" s="42">
        <f>IF(AG7="","",IF(AG7="favourite",SUMIFS('All Group Data'!$L$2:$L$1000,'All Group Data'!$A$2:$A$1000,$A7,'All Group Data'!$C$2:$C$1000,$C7,'All Group Data'!$B$2:$B$1000,$B7),IF(AG7="outsider",SUMIFS('All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I7" s="100" t="str">
        <f t="shared" si="12"/>
        <v/>
      </c>
      <c r="AJ7" s="45" t="s">
        <v>8</v>
      </c>
      <c r="AK7" s="42" t="str">
        <f t="shared" si="13"/>
        <v>favourite</v>
      </c>
      <c r="AL7" s="42">
        <f>IF(AK7="","",IF(AK7="favourite",SUMIFS('All Group Data'!$L$2:$L$1000,'All Group Data'!$A$2:$A$1000,$A7,'All Group Data'!$C$2:$C$1000,$C7,'All Group Data'!$B$2:$B$1000,$B7),IF(AK7="outsider",SUMIFS('All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M7" s="100" t="str">
        <f t="shared" si="14"/>
        <v/>
      </c>
      <c r="AN7" s="45" t="s">
        <v>8</v>
      </c>
      <c r="AO7" s="42" t="str">
        <f t="shared" si="15"/>
        <v>favourite</v>
      </c>
      <c r="AP7" s="42">
        <f>IF(AO7="","",IF(AO7="favourite",SUMIFS('All Group Data'!$L$2:$L$1000,'All Group Data'!$A$2:$A$1000,$A7,'All Group Data'!$C$2:$C$1000,$C7,'All Group Data'!$B$2:$B$1000,$B7),IF(AO7="outsider",SUMIFS('All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Q7" s="100" t="str">
        <f t="shared" si="16"/>
        <v/>
      </c>
      <c r="AR7" s="45" t="s">
        <v>42</v>
      </c>
      <c r="AS7" s="42" t="str">
        <f t="shared" si="17"/>
        <v>draw</v>
      </c>
      <c r="AT7" s="42">
        <f>IF(AS7="","",IF(AS7="favourite",SUMIFS('All Group Data'!$L$2:$L$1000,'All Group Data'!$A$2:$A$1000,$A7,'All Group Data'!$C$2:$C$1000,$C7,'All Group Data'!$B$2:$B$1000,$B7),IF(AS7="outsider",SUMIFS('All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AU7" s="100" t="str">
        <f t="shared" si="18"/>
        <v/>
      </c>
      <c r="AV7" s="45" t="s">
        <v>8</v>
      </c>
      <c r="AW7" s="42" t="str">
        <f t="shared" si="19"/>
        <v>favourite</v>
      </c>
      <c r="AX7" s="42">
        <f>IF(AW7="","",IF(AW7="favourite",SUMIFS('All Group Data'!$L$2:$L$1000,'All Group Data'!$A$2:$A$1000,$A7,'All Group Data'!$C$2:$C$1000,$C7,'All Group Data'!$B$2:$B$1000,$B7),IF(AW7="outsider",SUMIFS('All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Y7" s="100" t="str">
        <f t="shared" si="20"/>
        <v/>
      </c>
      <c r="AZ7" s="45" t="s">
        <v>42</v>
      </c>
      <c r="BA7" s="42" t="str">
        <f t="shared" si="21"/>
        <v>draw</v>
      </c>
      <c r="BB7" s="42">
        <f>IF(BA7="","",IF(BA7="favourite",SUMIFS('All Group Data'!$L$2:$L$1000,'All Group Data'!$A$2:$A$1000,$A7,'All Group Data'!$C$2:$C$1000,$C7,'All Group Data'!$B$2:$B$1000,$B7),IF(BA7="outsider",SUMIFS('All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BC7" s="100" t="str">
        <f t="shared" si="22"/>
        <v/>
      </c>
      <c r="BD7" s="45" t="s">
        <v>8</v>
      </c>
      <c r="BE7" s="42" t="str">
        <f t="shared" si="23"/>
        <v>favourite</v>
      </c>
      <c r="BF7" s="42">
        <f>IF(BE7="","",IF(BE7="favourite",SUMIFS('All Group Data'!$L$2:$L$1000,'All Group Data'!$A$2:$A$1000,$A7,'All Group Data'!$C$2:$C$1000,$C7,'All Group Data'!$B$2:$B$1000,$B7),IF(BE7="outsider",SUMIFS('All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G7" s="100" t="str">
        <f t="shared" si="24"/>
        <v/>
      </c>
      <c r="BH7" s="45" t="s">
        <v>8</v>
      </c>
      <c r="BI7" s="42" t="str">
        <f t="shared" si="25"/>
        <v>favourite</v>
      </c>
      <c r="BJ7" s="42">
        <f>IF(BI7="","",IF(BI7="favourite",SUMIFS('All Group Data'!$L$2:$L$1000,'All Group Data'!$A$2:$A$1000,$A7,'All Group Data'!$C$2:$C$1000,$C7,'All Group Data'!$B$2:$B$1000,$B7),IF(BI7="outsider",SUMIFS('All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K7" s="100" t="str">
        <f t="shared" si="26"/>
        <v/>
      </c>
    </row>
    <row r="8" spans="1:63" x14ac:dyDescent="0.2">
      <c r="A8" s="131">
        <v>2018</v>
      </c>
      <c r="B8" s="131">
        <v>54</v>
      </c>
      <c r="C8" s="132" t="s">
        <v>166</v>
      </c>
      <c r="D8" s="131" t="s">
        <v>36</v>
      </c>
      <c r="E8" s="131" t="s">
        <v>23</v>
      </c>
      <c r="F8" s="46">
        <f>COUNTIF($L8:$SX8,D8)/$B$13</f>
        <v>0.76923076923076927</v>
      </c>
      <c r="G8" s="46">
        <f>COUNTIF($L8:$SX8,E8)/$B$13</f>
        <v>7.6923076923076927E-2</v>
      </c>
      <c r="H8" s="46">
        <f>SUMPRODUCT((--EXACT("Draw",$L8:$SX8)))/$B$13</f>
        <v>0.15384615384615385</v>
      </c>
      <c r="I8" t="str">
        <f t="array" ref="I8">INDEX('All Group Data'!$Q$1:$Q$1000,MATCH(A8&amp;B8&amp;C8,'All Group Data'!$A$1:$A$1000&amp;'All Group Data'!$B$1:$B$1000&amp;'All Group Data'!$C$1:$C$1000,0))</f>
        <v/>
      </c>
      <c r="J8" t="str">
        <f t="shared" si="0"/>
        <v/>
      </c>
      <c r="K8" t="str">
        <f>IF(J8="","",IF(J8="favourite",SUMIFS('All Group Data'!$L7:$L1005,'All Group Data'!$A7:$A1005,$A8,'All Group Data'!$C$2:$C$1000,$C8,'All Group Data'!$B$2:$B$1000,$B8),IF(J8="outsider",SUMIFS('All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/>
      </c>
      <c r="L8" s="45" t="s">
        <v>36</v>
      </c>
      <c r="M8" s="42" t="str">
        <f t="shared" si="1"/>
        <v>favourite</v>
      </c>
      <c r="N8" s="42">
        <f>IF(M8="","",IF(M8="favourite",SUMIFS('All Group Data'!$L$2:$L$1000,'All Group Data'!$A$2:$A$1000,$A8,'All Group Data'!$C$2:$C$1000,$C8,'All Group Data'!$B$2:$B$1000,$B8),IF(M8="outsider",SUMIFS('All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O8" s="100" t="str">
        <f t="shared" si="2"/>
        <v/>
      </c>
      <c r="P8" s="45" t="s">
        <v>36</v>
      </c>
      <c r="Q8" s="42" t="str">
        <f t="shared" si="3"/>
        <v>favourite</v>
      </c>
      <c r="R8" s="42">
        <f>IF(Q8="","",IF(Q8="favourite",SUMIFS('All Group Data'!$L$2:$L$1000,'All Group Data'!$A$2:$A$1000,$A8,'All Group Data'!$C$2:$C$1000,$C8,'All Group Data'!$B$2:$B$1000,$B8),IF(Q8="outsider",SUMIFS('All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S8" s="100" t="str">
        <f t="shared" si="4"/>
        <v/>
      </c>
      <c r="T8" s="45" t="s">
        <v>36</v>
      </c>
      <c r="U8" s="42" t="str">
        <f t="shared" si="5"/>
        <v>favourite</v>
      </c>
      <c r="V8" s="42">
        <f>IF(U8="","",IF(U8="favourite",SUMIFS('All Group Data'!$L$2:$L$1000,'All Group Data'!$A$2:$A$1000,$A8,'All Group Data'!$C$2:$C$1000,$C8,'All Group Data'!$B$2:$B$1000,$B8),IF(U8="outsider",SUMIFS('All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W8" s="100" t="str">
        <f t="shared" si="6"/>
        <v/>
      </c>
      <c r="X8" s="45" t="s">
        <v>23</v>
      </c>
      <c r="Y8" s="42" t="str">
        <f t="shared" si="7"/>
        <v>outsider</v>
      </c>
      <c r="Z8" s="42">
        <f>IF(Y8="","",IF(Y8="favourite",SUMIFS('All Group Data'!$L$2:$L$1000,'All Group Data'!$A$2:$A$1000,$A8,'All Group Data'!$C$2:$C$1000,$C8,'All Group Data'!$B$2:$B$1000,$B8),IF(Y8="outsider",SUMIFS('All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9.5</v>
      </c>
      <c r="AA8" s="100" t="str">
        <f t="shared" si="8"/>
        <v/>
      </c>
      <c r="AB8" s="45" t="s">
        <v>36</v>
      </c>
      <c r="AC8" s="42" t="str">
        <f t="shared" si="9"/>
        <v>favourite</v>
      </c>
      <c r="AD8" s="42">
        <f>IF(AC8="","",IF(AC8="favourite",SUMIFS('All Group Data'!$L$2:$L$1000,'All Group Data'!$A$2:$A$1000,$A8,'All Group Data'!$C$2:$C$1000,$C8,'All Group Data'!$B$2:$B$1000,$B8),IF(AC8="outsider",SUMIFS('All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E8" s="100" t="str">
        <f t="shared" si="10"/>
        <v/>
      </c>
      <c r="AF8" s="45" t="s">
        <v>36</v>
      </c>
      <c r="AG8" s="42" t="str">
        <f t="shared" si="11"/>
        <v>favourite</v>
      </c>
      <c r="AH8" s="42">
        <f>IF(AG8="","",IF(AG8="favourite",SUMIFS('All Group Data'!$L$2:$L$1000,'All Group Data'!$A$2:$A$1000,$A8,'All Group Data'!$C$2:$C$1000,$C8,'All Group Data'!$B$2:$B$1000,$B8),IF(AG8="outsider",SUMIFS('All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I8" s="100" t="str">
        <f t="shared" si="12"/>
        <v/>
      </c>
      <c r="AJ8" s="45" t="s">
        <v>36</v>
      </c>
      <c r="AK8" s="42" t="str">
        <f t="shared" si="13"/>
        <v>favourite</v>
      </c>
      <c r="AL8" s="42">
        <f>IF(AK8="","",IF(AK8="favourite",SUMIFS('All Group Data'!$L$2:$L$1000,'All Group Data'!$A$2:$A$1000,$A8,'All Group Data'!$C$2:$C$1000,$C8,'All Group Data'!$B$2:$B$1000,$B8),IF(AK8="outsider",SUMIFS('All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M8" s="100" t="str">
        <f t="shared" si="14"/>
        <v/>
      </c>
      <c r="AN8" s="45" t="s">
        <v>36</v>
      </c>
      <c r="AO8" s="42" t="str">
        <f t="shared" si="15"/>
        <v>favourite</v>
      </c>
      <c r="AP8" s="42">
        <f>IF(AO8="","",IF(AO8="favourite",SUMIFS('All Group Data'!$L$2:$L$1000,'All Group Data'!$A$2:$A$1000,$A8,'All Group Data'!$C$2:$C$1000,$C8,'All Group Data'!$B$2:$B$1000,$B8),IF(AO8="outsider",SUMIFS('All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Q8" s="100" t="str">
        <f t="shared" si="16"/>
        <v/>
      </c>
      <c r="AR8" s="45" t="s">
        <v>42</v>
      </c>
      <c r="AS8" s="42" t="str">
        <f t="shared" si="17"/>
        <v>draw</v>
      </c>
      <c r="AT8" s="42">
        <f>IF(AS8="","",IF(AS8="favourite",SUMIFS('All Group Data'!$L$2:$L$1000,'All Group Data'!$A$2:$A$1000,$A8,'All Group Data'!$C$2:$C$1000,$C8,'All Group Data'!$B$2:$B$1000,$B8),IF(AS8="outsider",SUMIFS('All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AU8" s="100" t="str">
        <f t="shared" si="18"/>
        <v/>
      </c>
      <c r="AV8" s="45" t="s">
        <v>36</v>
      </c>
      <c r="AW8" s="42" t="str">
        <f t="shared" si="19"/>
        <v>favourite</v>
      </c>
      <c r="AX8" s="42">
        <f>IF(AW8="","",IF(AW8="favourite",SUMIFS('All Group Data'!$L$2:$L$1000,'All Group Data'!$A$2:$A$1000,$A8,'All Group Data'!$C$2:$C$1000,$C8,'All Group Data'!$B$2:$B$1000,$B8),IF(AW8="outsider",SUMIFS('All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Y8" s="100" t="str">
        <f t="shared" si="20"/>
        <v/>
      </c>
      <c r="AZ8" s="45" t="s">
        <v>42</v>
      </c>
      <c r="BA8" s="42" t="str">
        <f t="shared" si="21"/>
        <v>draw</v>
      </c>
      <c r="BB8" s="42">
        <f>IF(BA8="","",IF(BA8="favourite",SUMIFS('All Group Data'!$L$2:$L$1000,'All Group Data'!$A$2:$A$1000,$A8,'All Group Data'!$C$2:$C$1000,$C8,'All Group Data'!$B$2:$B$1000,$B8),IF(BA8="outsider",SUMIFS('All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BC8" s="100" t="str">
        <f t="shared" si="22"/>
        <v/>
      </c>
      <c r="BD8" s="45" t="s">
        <v>36</v>
      </c>
      <c r="BE8" s="42" t="str">
        <f t="shared" si="23"/>
        <v>favourite</v>
      </c>
      <c r="BF8" s="42">
        <f>IF(BE8="","",IF(BE8="favourite",SUMIFS('All Group Data'!$L$2:$L$1000,'All Group Data'!$A$2:$A$1000,$A8,'All Group Data'!$C$2:$C$1000,$C8,'All Group Data'!$B$2:$B$1000,$B8),IF(BE8="outsider",SUMIFS('All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G8" s="100" t="str">
        <f t="shared" si="24"/>
        <v/>
      </c>
      <c r="BH8" s="45" t="s">
        <v>36</v>
      </c>
      <c r="BI8" s="42" t="str">
        <f t="shared" si="25"/>
        <v>favourite</v>
      </c>
      <c r="BJ8" s="42">
        <f>IF(BI8="","",IF(BI8="favourite",SUMIFS('All Group Data'!$L$2:$L$1000,'All Group Data'!$A$2:$A$1000,$A8,'All Group Data'!$C$2:$C$1000,$C8,'All Group Data'!$B$2:$B$1000,$B8),IF(BI8="outsider",SUMIFS('All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K8" s="100" t="str">
        <f t="shared" si="26"/>
        <v/>
      </c>
    </row>
    <row r="9" spans="1:63" x14ac:dyDescent="0.2">
      <c r="A9">
        <v>2018</v>
      </c>
      <c r="B9">
        <v>55</v>
      </c>
      <c r="C9" t="s">
        <v>166</v>
      </c>
      <c r="D9" t="s">
        <v>24</v>
      </c>
      <c r="E9" t="s">
        <v>90</v>
      </c>
      <c r="F9" s="46">
        <f>COUNTIF($L9:$SX9,D9)/$B$13</f>
        <v>0.15384615384615385</v>
      </c>
      <c r="G9" s="46">
        <f>COUNTIF($L9:$SX9,E9)/$B$13</f>
        <v>0.61538461538461542</v>
      </c>
      <c r="H9" s="46">
        <f>SUMPRODUCT((--EXACT("Draw",$L9:$SX9)))/$B$13</f>
        <v>0.23076923076923078</v>
      </c>
      <c r="I9" t="str">
        <f t="array" ref="I9">INDEX('All Group Data'!$Q$1:$Q$1000,MATCH(A9&amp;B9&amp;C9,'All Group Data'!$A$1:$A$1000&amp;'All Group Data'!$B$1:$B$1000&amp;'All Group Data'!$C$1:$C$1000,0))</f>
        <v/>
      </c>
      <c r="J9" t="str">
        <f t="shared" si="0"/>
        <v/>
      </c>
      <c r="K9" t="str">
        <f>IF(J9="","",IF(J9="favourite",SUMIFS('All Group Data'!$L8:$L1006,'All Group Data'!$A8:$A1006,$A9,'All Group Data'!$C$2:$C$1000,$C9,'All Group Data'!$B$2:$B$1000,$B9),IF(J9="outsider",SUMIFS('All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/>
      </c>
      <c r="L9" s="45" t="s">
        <v>24</v>
      </c>
      <c r="M9" s="42" t="str">
        <f t="shared" si="1"/>
        <v>favourite</v>
      </c>
      <c r="N9" s="42">
        <f>IF(M9="","",IF(M9="favourite",SUMIFS('All Group Data'!$L$2:$L$1000,'All Group Data'!$A$2:$A$1000,$A9,'All Group Data'!$C$2:$C$1000,$C9,'All Group Data'!$B$2:$B$1000,$B9),IF(M9="outsider",SUMIFS('All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O9" s="100" t="str">
        <f t="shared" si="2"/>
        <v/>
      </c>
      <c r="P9" s="45" t="s">
        <v>42</v>
      </c>
      <c r="Q9" s="42" t="str">
        <f t="shared" si="3"/>
        <v>draw</v>
      </c>
      <c r="R9" s="42">
        <f>IF(Q9="","",IF(Q9="favourite",SUMIFS('All Group Data'!$L$2:$L$1000,'All Group Data'!$A$2:$A$1000,$A9,'All Group Data'!$C$2:$C$1000,$C9,'All Group Data'!$B$2:$B$1000,$B9),IF(Q9="outsider",SUMIFS('All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S9" s="100" t="str">
        <f t="shared" si="4"/>
        <v/>
      </c>
      <c r="T9" s="45" t="s">
        <v>42</v>
      </c>
      <c r="U9" s="42" t="str">
        <f t="shared" si="5"/>
        <v>draw</v>
      </c>
      <c r="V9" s="42">
        <f>IF(U9="","",IF(U9="favourite",SUMIFS('All Group Data'!$L$2:$L$1000,'All Group Data'!$A$2:$A$1000,$A9,'All Group Data'!$C$2:$C$1000,$C9,'All Group Data'!$B$2:$B$1000,$B9),IF(U9="outsider",SUMIFS('All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W9" s="100" t="str">
        <f t="shared" si="6"/>
        <v/>
      </c>
      <c r="X9" s="45" t="s">
        <v>90</v>
      </c>
      <c r="Y9" s="42" t="str">
        <f t="shared" si="7"/>
        <v>outsider</v>
      </c>
      <c r="Z9" s="42">
        <f>IF(Y9="","",IF(Y9="favourite",SUMIFS('All Group Data'!$L$2:$L$1000,'All Group Data'!$A$2:$A$1000,$A9,'All Group Data'!$C$2:$C$1000,$C9,'All Group Data'!$B$2:$B$1000,$B9),IF(Y9="outsider",SUMIFS('All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A9" s="100" t="str">
        <f t="shared" si="8"/>
        <v/>
      </c>
      <c r="AB9" s="45" t="s">
        <v>90</v>
      </c>
      <c r="AC9" s="42" t="str">
        <f t="shared" si="9"/>
        <v>outsider</v>
      </c>
      <c r="AD9" s="42">
        <f>IF(AC9="","",IF(AC9="favourite",SUMIFS('All Group Data'!$L$2:$L$1000,'All Group Data'!$A$2:$A$1000,$A9,'All Group Data'!$C$2:$C$1000,$C9,'All Group Data'!$B$2:$B$1000,$B9),IF(AC9="outsider",SUMIFS('All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100" t="str">
        <f t="shared" si="10"/>
        <v/>
      </c>
      <c r="AF9" s="45" t="s">
        <v>90</v>
      </c>
      <c r="AG9" s="42" t="str">
        <f t="shared" si="11"/>
        <v>outsider</v>
      </c>
      <c r="AH9" s="42">
        <f>IF(AG9="","",IF(AG9="favourite",SUMIFS('All Group Data'!$L$2:$L$1000,'All Group Data'!$A$2:$A$1000,$A9,'All Group Data'!$C$2:$C$1000,$C9,'All Group Data'!$B$2:$B$1000,$B9),IF(AG9="outsider",SUMIFS('All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100" t="str">
        <f t="shared" si="12"/>
        <v/>
      </c>
      <c r="AJ9" s="45" t="s">
        <v>90</v>
      </c>
      <c r="AK9" s="42" t="str">
        <f t="shared" si="13"/>
        <v>outsider</v>
      </c>
      <c r="AL9" s="42">
        <f>IF(AK9="","",IF(AK9="favourite",SUMIFS('All Group Data'!$L$2:$L$1000,'All Group Data'!$A$2:$A$1000,$A9,'All Group Data'!$C$2:$C$1000,$C9,'All Group Data'!$B$2:$B$1000,$B9),IF(AK9="outsider",SUMIFS('All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M9" s="100" t="str">
        <f t="shared" si="14"/>
        <v/>
      </c>
      <c r="AN9" s="45" t="s">
        <v>90</v>
      </c>
      <c r="AO9" s="42" t="str">
        <f t="shared" si="15"/>
        <v>outsider</v>
      </c>
      <c r="AP9" s="42">
        <f>IF(AO9="","",IF(AO9="favourite",SUMIFS('All Group Data'!$L$2:$L$1000,'All Group Data'!$A$2:$A$1000,$A9,'All Group Data'!$C$2:$C$1000,$C9,'All Group Data'!$B$2:$B$1000,$B9),IF(AO9="outsider",SUMIFS('All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Q9" s="100" t="str">
        <f t="shared" si="16"/>
        <v/>
      </c>
      <c r="AR9" s="45" t="s">
        <v>90</v>
      </c>
      <c r="AS9" s="42" t="str">
        <f t="shared" si="17"/>
        <v>outsider</v>
      </c>
      <c r="AT9" s="42">
        <f>IF(AS9="","",IF(AS9="favourite",SUMIFS('All Group Data'!$L$2:$L$1000,'All Group Data'!$A$2:$A$1000,$A9,'All Group Data'!$C$2:$C$1000,$C9,'All Group Data'!$B$2:$B$1000,$B9),IF(AS9="outsider",SUMIFS('All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U9" s="100" t="str">
        <f t="shared" si="18"/>
        <v/>
      </c>
      <c r="AV9" s="45" t="s">
        <v>90</v>
      </c>
      <c r="AW9" s="42" t="str">
        <f t="shared" si="19"/>
        <v>outsider</v>
      </c>
      <c r="AX9" s="42">
        <f>IF(AW9="","",IF(AW9="favourite",SUMIFS('All Group Data'!$L$2:$L$1000,'All Group Data'!$A$2:$A$1000,$A9,'All Group Data'!$C$2:$C$1000,$C9,'All Group Data'!$B$2:$B$1000,$B9),IF(AW9="outsider",SUMIFS('All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Y9" s="100" t="str">
        <f t="shared" si="20"/>
        <v/>
      </c>
      <c r="AZ9" s="45" t="s">
        <v>90</v>
      </c>
      <c r="BA9" s="42" t="str">
        <f t="shared" si="21"/>
        <v>outsider</v>
      </c>
      <c r="BB9" s="42">
        <f>IF(BA9="","",IF(BA9="favourite",SUMIFS('All Group Data'!$L$2:$L$1000,'All Group Data'!$A$2:$A$1000,$A9,'All Group Data'!$C$2:$C$1000,$C9,'All Group Data'!$B$2:$B$1000,$B9),IF(BA9="outsider",SUMIFS('All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BC9" s="100" t="str">
        <f t="shared" si="22"/>
        <v/>
      </c>
      <c r="BD9" s="45" t="s">
        <v>42</v>
      </c>
      <c r="BE9" s="42" t="str">
        <f t="shared" si="23"/>
        <v>draw</v>
      </c>
      <c r="BF9" s="42">
        <f>IF(BE9="","",IF(BE9="favourite",SUMIFS('All Group Data'!$L$2:$L$1000,'All Group Data'!$A$2:$A$1000,$A9,'All Group Data'!$C$2:$C$1000,$C9,'All Group Data'!$B$2:$B$1000,$B9),IF(BE9="outsider",SUMIFS('All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G9" s="100" t="str">
        <f t="shared" si="24"/>
        <v/>
      </c>
      <c r="BH9" s="45" t="s">
        <v>24</v>
      </c>
      <c r="BI9" s="42" t="str">
        <f t="shared" si="25"/>
        <v>favourite</v>
      </c>
      <c r="BJ9" s="42">
        <f>IF(BI9="","",IF(BI9="favourite",SUMIFS('All Group Data'!$L$2:$L$1000,'All Group Data'!$A$2:$A$1000,$A9,'All Group Data'!$C$2:$C$1000,$C9,'All Group Data'!$B$2:$B$1000,$B9),IF(BI9="outsider",SUMIFS('All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BK9" s="100" t="str">
        <f t="shared" si="26"/>
        <v/>
      </c>
    </row>
    <row r="10" spans="1:63" x14ac:dyDescent="0.2">
      <c r="A10">
        <v>2018</v>
      </c>
      <c r="B10">
        <v>56</v>
      </c>
      <c r="C10" t="s">
        <v>166</v>
      </c>
      <c r="D10" t="s">
        <v>20</v>
      </c>
      <c r="E10" t="s">
        <v>16</v>
      </c>
      <c r="F10" s="46">
        <f>COUNTIF($L10:$SX10,D10)/$B$13</f>
        <v>0.23076923076923078</v>
      </c>
      <c r="G10" s="46">
        <f>COUNTIF($L10:$SX10,E10)/$B$13</f>
        <v>0.15384615384615385</v>
      </c>
      <c r="H10" s="46">
        <f>SUMPRODUCT((--EXACT("Draw",$L10:$SX10)))/$B$13</f>
        <v>0.61538461538461542</v>
      </c>
      <c r="I10" t="str">
        <f t="array" ref="I10">INDEX('All Group Data'!$Q$1:$Q$1000,MATCH(A10&amp;B10&amp;C10,'All Group Data'!$A$1:$A$1000&amp;'All Group Data'!$B$1:$B$1000&amp;'All Group Data'!$C$1:$C$1000,0))</f>
        <v/>
      </c>
      <c r="J10" t="str">
        <f t="shared" si="0"/>
        <v/>
      </c>
      <c r="K10" t="str">
        <f>IF(J10="","",IF(J10="favourite",SUMIFS('All Group Data'!$L9:$L1007,'All Group Data'!$A9:$A1007,$A10,'All Group Data'!$C$2:$C$1000,$C10,'All Group Data'!$B$2:$B$1000,$B10),IF(J10="outsider",SUMIFS('All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/>
      </c>
      <c r="L10" s="45" t="s">
        <v>20</v>
      </c>
      <c r="M10" s="42" t="str">
        <f t="shared" si="1"/>
        <v>favourite</v>
      </c>
      <c r="N10" s="42">
        <f>IF(M10="","",IF(M10="favourite",SUMIFS('All Group Data'!$L$2:$L$1000,'All Group Data'!$A$2:$A$1000,$A10,'All Group Data'!$C$2:$C$1000,$C10,'All Group Data'!$B$2:$B$1000,$B10),IF(M10="outsider",SUMIFS('All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O10" s="100" t="str">
        <f t="shared" si="2"/>
        <v/>
      </c>
      <c r="P10" s="45" t="s">
        <v>42</v>
      </c>
      <c r="Q10" s="42" t="str">
        <f t="shared" si="3"/>
        <v>draw</v>
      </c>
      <c r="R10" s="42">
        <f>IF(Q10="","",IF(Q10="favourite",SUMIFS('All Group Data'!$L$2:$L$1000,'All Group Data'!$A$2:$A$1000,$A10,'All Group Data'!$C$2:$C$1000,$C10,'All Group Data'!$B$2:$B$1000,$B10),IF(Q10="outsider",SUMIFS('All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S10" s="100" t="str">
        <f t="shared" si="4"/>
        <v/>
      </c>
      <c r="T10" s="45" t="s">
        <v>16</v>
      </c>
      <c r="U10" s="42" t="str">
        <f t="shared" si="5"/>
        <v>outsider</v>
      </c>
      <c r="V10" s="42">
        <f>IF(U10="","",IF(U10="favourite",SUMIFS('All Group Data'!$L$2:$L$1000,'All Group Data'!$A$2:$A$1000,$A10,'All Group Data'!$C$2:$C$1000,$C10,'All Group Data'!$B$2:$B$1000,$B10),IF(U10="outsider",SUMIFS('All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W10" s="100" t="str">
        <f t="shared" si="6"/>
        <v/>
      </c>
      <c r="X10" s="45" t="s">
        <v>16</v>
      </c>
      <c r="Y10" s="42" t="str">
        <f t="shared" si="7"/>
        <v>outsider</v>
      </c>
      <c r="Z10" s="42">
        <f>IF(Y10="","",IF(Y10="favourite",SUMIFS('All Group Data'!$L$2:$L$1000,'All Group Data'!$A$2:$A$1000,$A10,'All Group Data'!$C$2:$C$1000,$C10,'All Group Data'!$B$2:$B$1000,$B10),IF(Y10="outsider",SUMIFS('All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AA10" s="100" t="str">
        <f t="shared" si="8"/>
        <v/>
      </c>
      <c r="AB10" s="45" t="s">
        <v>42</v>
      </c>
      <c r="AC10" s="42" t="str">
        <f t="shared" si="9"/>
        <v>draw</v>
      </c>
      <c r="AD10" s="42">
        <f>IF(AC10="","",IF(AC10="favourite",SUMIFS('All Group Data'!$L$2:$L$1000,'All Group Data'!$A$2:$A$1000,$A10,'All Group Data'!$C$2:$C$1000,$C10,'All Group Data'!$B$2:$B$1000,$B10),IF(AC10="outsider",SUMIFS('All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E10" s="100" t="str">
        <f t="shared" si="10"/>
        <v/>
      </c>
      <c r="AF10" s="45" t="s">
        <v>42</v>
      </c>
      <c r="AG10" s="42" t="str">
        <f t="shared" si="11"/>
        <v>draw</v>
      </c>
      <c r="AH10" s="42">
        <f>IF(AG10="","",IF(AG10="favourite",SUMIFS('All Group Data'!$L$2:$L$1000,'All Group Data'!$A$2:$A$1000,$A10,'All Group Data'!$C$2:$C$1000,$C10,'All Group Data'!$B$2:$B$1000,$B10),IF(AG10="outsider",SUMIFS('All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I10" s="100" t="str">
        <f t="shared" si="12"/>
        <v/>
      </c>
      <c r="AJ10" s="45" t="s">
        <v>42</v>
      </c>
      <c r="AK10" s="42" t="str">
        <f t="shared" si="13"/>
        <v>draw</v>
      </c>
      <c r="AL10" s="42">
        <f>IF(AK10="","",IF(AK10="favourite",SUMIFS('All Group Data'!$L$2:$L$1000,'All Group Data'!$A$2:$A$1000,$A10,'All Group Data'!$C$2:$C$1000,$C10,'All Group Data'!$B$2:$B$1000,$B10),IF(AK10="outsider",SUMIFS('All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M10" s="100" t="str">
        <f t="shared" si="14"/>
        <v/>
      </c>
      <c r="AN10" s="45" t="s">
        <v>42</v>
      </c>
      <c r="AO10" s="42" t="str">
        <f t="shared" si="15"/>
        <v>draw</v>
      </c>
      <c r="AP10" s="42">
        <f>IF(AO10="","",IF(AO10="favourite",SUMIFS('All Group Data'!$L$2:$L$1000,'All Group Data'!$A$2:$A$1000,$A10,'All Group Data'!$C$2:$C$1000,$C10,'All Group Data'!$B$2:$B$1000,$B10),IF(AO10="outsider",SUMIFS('All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Q10" s="100" t="str">
        <f t="shared" si="16"/>
        <v/>
      </c>
      <c r="AR10" s="45" t="s">
        <v>20</v>
      </c>
      <c r="AS10" s="42" t="str">
        <f t="shared" si="17"/>
        <v>favourite</v>
      </c>
      <c r="AT10" s="42">
        <f>IF(AS10="","",IF(AS10="favourite",SUMIFS('All Group Data'!$L$2:$L$1000,'All Group Data'!$A$2:$A$1000,$A10,'All Group Data'!$C$2:$C$1000,$C10,'All Group Data'!$B$2:$B$1000,$B10),IF(AS10="outsider",SUMIFS('All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AU10" s="100" t="str">
        <f t="shared" si="18"/>
        <v/>
      </c>
      <c r="AV10" s="45" t="s">
        <v>42</v>
      </c>
      <c r="AW10" s="42" t="str">
        <f t="shared" si="19"/>
        <v>draw</v>
      </c>
      <c r="AX10" s="42">
        <f>IF(AW10="","",IF(AW10="favourite",SUMIFS('All Group Data'!$L$2:$L$1000,'All Group Data'!$A$2:$A$1000,$A10,'All Group Data'!$C$2:$C$1000,$C10,'All Group Data'!$B$2:$B$1000,$B10),IF(AW10="outsider",SUMIFS('All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Y10" s="100" t="str">
        <f t="shared" si="20"/>
        <v/>
      </c>
      <c r="AZ10" s="45" t="s">
        <v>42</v>
      </c>
      <c r="BA10" s="42" t="str">
        <f t="shared" si="21"/>
        <v>draw</v>
      </c>
      <c r="BB10" s="42">
        <f>IF(BA10="","",IF(BA10="favourite",SUMIFS('All Group Data'!$L$2:$L$1000,'All Group Data'!$A$2:$A$1000,$A10,'All Group Data'!$C$2:$C$1000,$C10,'All Group Data'!$B$2:$B$1000,$B10),IF(BA10="outsider",SUMIFS('All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C10" s="100" t="str">
        <f t="shared" si="22"/>
        <v/>
      </c>
      <c r="BD10" s="45" t="s">
        <v>42</v>
      </c>
      <c r="BE10" s="42" t="str">
        <f t="shared" si="23"/>
        <v>draw</v>
      </c>
      <c r="BF10" s="42">
        <f>IF(BE10="","",IF(BE10="favourite",SUMIFS('All Group Data'!$L$2:$L$1000,'All Group Data'!$A$2:$A$1000,$A10,'All Group Data'!$C$2:$C$1000,$C10,'All Group Data'!$B$2:$B$1000,$B10),IF(BE10="outsider",SUMIFS('All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G10" s="100" t="str">
        <f t="shared" si="24"/>
        <v/>
      </c>
      <c r="BH10" s="45" t="s">
        <v>20</v>
      </c>
      <c r="BI10" s="42" t="str">
        <f t="shared" si="25"/>
        <v>favourite</v>
      </c>
      <c r="BJ10" s="42">
        <f>IF(BI10="","",IF(BI10="favourite",SUMIFS('All Group Data'!$L$2:$L$1000,'All Group Data'!$A$2:$A$1000,$A10,'All Group Data'!$C$2:$C$1000,$C10,'All Group Data'!$B$2:$B$1000,$B10),IF(BI10="outsider",SUMIFS('All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BK10" s="100" t="str">
        <f t="shared" si="26"/>
        <v/>
      </c>
    </row>
    <row r="11" spans="1:63" x14ac:dyDescent="0.2">
      <c r="E11" s="101" t="s">
        <v>149</v>
      </c>
      <c r="F11" s="101"/>
      <c r="G11" s="101"/>
      <c r="L11" s="41"/>
      <c r="M11" s="42"/>
      <c r="N11" s="42"/>
      <c r="O11" s="100"/>
      <c r="P11" s="41"/>
      <c r="Q11" s="42"/>
      <c r="R11" s="42"/>
      <c r="S11" s="100"/>
      <c r="T11" s="41"/>
      <c r="U11" s="42"/>
      <c r="V11" s="42"/>
      <c r="W11" s="100"/>
      <c r="X11" s="41"/>
      <c r="Y11" s="42"/>
      <c r="Z11" s="42"/>
      <c r="AA11" s="100"/>
      <c r="AB11" s="41"/>
      <c r="AC11" s="42"/>
      <c r="AD11" s="42"/>
      <c r="AE11" s="100"/>
      <c r="AF11" s="41"/>
      <c r="AG11" s="42"/>
      <c r="AH11" s="42"/>
      <c r="AI11" s="100"/>
      <c r="AJ11" s="41"/>
      <c r="AK11" s="42"/>
      <c r="AL11" s="42"/>
      <c r="AM11" s="100"/>
      <c r="AN11" s="41"/>
      <c r="AO11" s="42"/>
      <c r="AP11" s="42"/>
      <c r="AQ11" s="100"/>
      <c r="AR11" s="41"/>
      <c r="AS11" s="42"/>
      <c r="AT11" s="42"/>
      <c r="AU11" s="100"/>
      <c r="AV11" s="41"/>
      <c r="AW11" s="42"/>
      <c r="AX11" s="42"/>
      <c r="AY11" s="100"/>
      <c r="AZ11" s="41"/>
      <c r="BA11" s="42"/>
      <c r="BB11" s="42"/>
      <c r="BC11" s="100"/>
      <c r="BD11" s="41"/>
      <c r="BE11" s="42"/>
      <c r="BF11" s="42"/>
      <c r="BG11" s="100"/>
      <c r="BH11" s="41"/>
      <c r="BI11" s="42"/>
      <c r="BJ11" s="42"/>
      <c r="BK11" s="100"/>
    </row>
    <row r="12" spans="1:63" x14ac:dyDescent="0.2">
      <c r="A12" t="s">
        <v>134</v>
      </c>
      <c r="B12" s="34">
        <f>COUNTA(B3:B10)</f>
        <v>8</v>
      </c>
      <c r="E12" t="s">
        <v>45</v>
      </c>
      <c r="F12" s="33">
        <f>COUNTIF(J3:J10,"favourite")</f>
        <v>0</v>
      </c>
      <c r="G12" s="46" t="e">
        <f>F12/$F$15</f>
        <v>#DIV/0!</v>
      </c>
      <c r="L12" s="41" t="s">
        <v>144</v>
      </c>
      <c r="M12" s="42">
        <f>COUNTIF(M$3:M$10,"favourite")</f>
        <v>8</v>
      </c>
      <c r="N12" s="42">
        <f>M12/$B$12</f>
        <v>1</v>
      </c>
      <c r="O12" s="42"/>
      <c r="P12" s="41" t="s">
        <v>144</v>
      </c>
      <c r="Q12" s="42">
        <f>COUNTIF(Q$3:Q$10,"favourite")</f>
        <v>4</v>
      </c>
      <c r="R12" s="42">
        <f>Q12/$B$12</f>
        <v>0.5</v>
      </c>
      <c r="S12" s="43"/>
      <c r="T12" s="41" t="s">
        <v>144</v>
      </c>
      <c r="U12" s="42">
        <f>COUNTIF(U$3:U$10,"favourite")</f>
        <v>4</v>
      </c>
      <c r="V12" s="42">
        <f>U12/$B$12</f>
        <v>0.5</v>
      </c>
      <c r="W12" s="43"/>
      <c r="X12" s="41" t="s">
        <v>144</v>
      </c>
      <c r="Y12" s="42">
        <f>COUNTIF(Y$3:Y$10,"favourite")</f>
        <v>0</v>
      </c>
      <c r="Z12" s="42">
        <f>Y12/$B$12</f>
        <v>0</v>
      </c>
      <c r="AA12" s="43"/>
      <c r="AB12" s="41" t="s">
        <v>144</v>
      </c>
      <c r="AC12" s="42">
        <f>COUNTIF(AC$3:AC$10,"favourite")</f>
        <v>3</v>
      </c>
      <c r="AD12" s="42">
        <f>AC12/$B$12</f>
        <v>0.375</v>
      </c>
      <c r="AE12" s="43"/>
      <c r="AF12" s="41" t="s">
        <v>144</v>
      </c>
      <c r="AG12" s="42">
        <f>COUNTIF(AG$3:AG$10,"favourite")</f>
        <v>2</v>
      </c>
      <c r="AH12" s="42">
        <f>AG12/$B$12</f>
        <v>0.25</v>
      </c>
      <c r="AI12" s="43"/>
      <c r="AJ12" s="41" t="s">
        <v>144</v>
      </c>
      <c r="AK12" s="42">
        <f>COUNTIF(AK$3:AK$10,"favourite")</f>
        <v>2</v>
      </c>
      <c r="AL12" s="42">
        <f>AK12/$B$12</f>
        <v>0.25</v>
      </c>
      <c r="AM12" s="43"/>
      <c r="AN12" s="41" t="s">
        <v>144</v>
      </c>
      <c r="AO12" s="42">
        <f>COUNTIF(AO$3:AO$10,"favourite")</f>
        <v>4</v>
      </c>
      <c r="AP12" s="42">
        <f>AO12/$B$12</f>
        <v>0.5</v>
      </c>
      <c r="AQ12" s="43"/>
      <c r="AR12" s="41" t="s">
        <v>144</v>
      </c>
      <c r="AS12" s="42">
        <f>COUNTIF(AS$3:AS$10,"favourite")</f>
        <v>3</v>
      </c>
      <c r="AT12" s="42">
        <f>AS12/$B$12</f>
        <v>0.375</v>
      </c>
      <c r="AU12" s="43"/>
      <c r="AV12" s="41" t="s">
        <v>144</v>
      </c>
      <c r="AW12" s="42">
        <f>COUNTIF(AW$3:AW$10,"favourite")</f>
        <v>4</v>
      </c>
      <c r="AX12" s="42">
        <f>AW12/$B$12</f>
        <v>0.5</v>
      </c>
      <c r="AY12" s="43"/>
      <c r="AZ12" s="41" t="s">
        <v>144</v>
      </c>
      <c r="BA12" s="42">
        <f>COUNTIF(BA$3:BA$10,"favourite")</f>
        <v>2</v>
      </c>
      <c r="BB12" s="42">
        <f>BA12/$B$12</f>
        <v>0.25</v>
      </c>
      <c r="BC12" s="43"/>
      <c r="BD12" s="41" t="s">
        <v>144</v>
      </c>
      <c r="BE12" s="42">
        <f>COUNTIF(BE$3:BE$10,"favourite")</f>
        <v>4</v>
      </c>
      <c r="BF12" s="42">
        <f>BE12/$B$12</f>
        <v>0.5</v>
      </c>
      <c r="BG12" s="43"/>
      <c r="BH12" s="41" t="s">
        <v>144</v>
      </c>
      <c r="BI12" s="42">
        <f>COUNTIF(BI$3:BI$10,"favourite")</f>
        <v>6</v>
      </c>
      <c r="BJ12" s="42">
        <f>BI12/$B$12</f>
        <v>0.75</v>
      </c>
      <c r="BK12" s="43"/>
    </row>
    <row r="13" spans="1:63" x14ac:dyDescent="0.2">
      <c r="A13" t="s">
        <v>126</v>
      </c>
      <c r="B13" s="34">
        <f>COUNTA(L1:SX1)/2</f>
        <v>13</v>
      </c>
      <c r="E13" t="s">
        <v>46</v>
      </c>
      <c r="F13" s="33">
        <f>COUNTIF(J3:J10,"outsider")</f>
        <v>0</v>
      </c>
      <c r="G13" s="46" t="e">
        <f>F13/$F$15</f>
        <v>#DIV/0!</v>
      </c>
      <c r="L13" s="41" t="s">
        <v>145</v>
      </c>
      <c r="M13" s="42">
        <f>COUNTIF(M$3:M$10,"outsider")</f>
        <v>0</v>
      </c>
      <c r="N13" s="42">
        <f>M13/$B$12</f>
        <v>0</v>
      </c>
      <c r="O13" s="42"/>
      <c r="P13" s="41" t="s">
        <v>145</v>
      </c>
      <c r="Q13" s="42">
        <f>COUNTIF(Q$3:Q$10,"outsider")</f>
        <v>1</v>
      </c>
      <c r="R13" s="42">
        <f>Q13/$B$12</f>
        <v>0.125</v>
      </c>
      <c r="S13" s="43"/>
      <c r="T13" s="41" t="s">
        <v>145</v>
      </c>
      <c r="U13" s="42">
        <f>COUNTIF(U$3:U$10,"outsider")</f>
        <v>1</v>
      </c>
      <c r="V13" s="42">
        <f>U13/$B$12</f>
        <v>0.125</v>
      </c>
      <c r="W13" s="43"/>
      <c r="X13" s="41" t="s">
        <v>145</v>
      </c>
      <c r="Y13" s="42">
        <f>COUNTIF(Y$3:Y$10,"outsider")</f>
        <v>8</v>
      </c>
      <c r="Z13" s="42">
        <f>Y13/$B$12</f>
        <v>1</v>
      </c>
      <c r="AA13" s="43"/>
      <c r="AB13" s="41" t="s">
        <v>145</v>
      </c>
      <c r="AC13" s="42">
        <f>COUNTIF(AC$3:AC$10,"outsider")</f>
        <v>1</v>
      </c>
      <c r="AD13" s="42">
        <f>AC13/$B$12</f>
        <v>0.125</v>
      </c>
      <c r="AE13" s="43"/>
      <c r="AF13" s="41" t="s">
        <v>145</v>
      </c>
      <c r="AG13" s="42">
        <f>COUNTIF(AG$3:AG$10,"outsider")</f>
        <v>2</v>
      </c>
      <c r="AH13" s="42">
        <f>AG13/$B$12</f>
        <v>0.25</v>
      </c>
      <c r="AI13" s="43"/>
      <c r="AJ13" s="41" t="s">
        <v>145</v>
      </c>
      <c r="AK13" s="42">
        <f>COUNTIF(AK$3:AK$10,"outsider")</f>
        <v>1</v>
      </c>
      <c r="AL13" s="42">
        <f>AK13/$B$12</f>
        <v>0.125</v>
      </c>
      <c r="AM13" s="43"/>
      <c r="AN13" s="41" t="s">
        <v>145</v>
      </c>
      <c r="AO13" s="42">
        <f>COUNTIF(AO$3:AO$10,"outsider")</f>
        <v>2</v>
      </c>
      <c r="AP13" s="42">
        <f>AO13/$B$12</f>
        <v>0.25</v>
      </c>
      <c r="AQ13" s="43"/>
      <c r="AR13" s="41" t="s">
        <v>145</v>
      </c>
      <c r="AS13" s="42">
        <f>COUNTIF(AS$3:AS$10,"outsider")</f>
        <v>2</v>
      </c>
      <c r="AT13" s="42">
        <f>AS13/$B$12</f>
        <v>0.25</v>
      </c>
      <c r="AU13" s="43"/>
      <c r="AV13" s="41" t="s">
        <v>145</v>
      </c>
      <c r="AW13" s="42">
        <f>COUNTIF(AW$3:AW$10,"outsider")</f>
        <v>3</v>
      </c>
      <c r="AX13" s="42">
        <f>AW13/$B$12</f>
        <v>0.375</v>
      </c>
      <c r="AY13" s="43"/>
      <c r="AZ13" s="41" t="s">
        <v>145</v>
      </c>
      <c r="BA13" s="42">
        <f>COUNTIF(BA$3:BA$10,"outsider")</f>
        <v>3</v>
      </c>
      <c r="BB13" s="42">
        <f>BA13/$B$12</f>
        <v>0.375</v>
      </c>
      <c r="BC13" s="43"/>
      <c r="BD13" s="41" t="s">
        <v>145</v>
      </c>
      <c r="BE13" s="42">
        <f>COUNTIF(BE$3:BE$10,"outsider")</f>
        <v>0</v>
      </c>
      <c r="BF13" s="42">
        <f>BE13/$B$12</f>
        <v>0</v>
      </c>
      <c r="BG13" s="43"/>
      <c r="BH13" s="41" t="s">
        <v>145</v>
      </c>
      <c r="BI13" s="42">
        <f>COUNTIF(BI$3:BI$10,"outsider")</f>
        <v>2</v>
      </c>
      <c r="BJ13" s="42">
        <f>BI13/$B$12</f>
        <v>0.25</v>
      </c>
      <c r="BK13" s="43"/>
    </row>
    <row r="14" spans="1:63" x14ac:dyDescent="0.2">
      <c r="A14" t="s">
        <v>127</v>
      </c>
      <c r="B14" s="34">
        <f>POWER(3,B12)</f>
        <v>6561</v>
      </c>
      <c r="E14" t="s">
        <v>42</v>
      </c>
      <c r="F14" s="33">
        <f>COUNTIF(J3:J10,"draw")</f>
        <v>0</v>
      </c>
      <c r="G14" s="46" t="e">
        <f>F14/$F$15</f>
        <v>#DIV/0!</v>
      </c>
      <c r="L14" s="41" t="s">
        <v>146</v>
      </c>
      <c r="M14" s="42">
        <f>COUNTIF(M$3:M$10,"draw")</f>
        <v>0</v>
      </c>
      <c r="N14" s="42">
        <f>M14/$B$12</f>
        <v>0</v>
      </c>
      <c r="O14" s="42"/>
      <c r="P14" s="41" t="s">
        <v>146</v>
      </c>
      <c r="Q14" s="42">
        <f>COUNTIF(Q$3:Q$10,"draw")</f>
        <v>3</v>
      </c>
      <c r="R14" s="42">
        <f>Q14/$B$12</f>
        <v>0.375</v>
      </c>
      <c r="S14" s="43"/>
      <c r="T14" s="41" t="s">
        <v>146</v>
      </c>
      <c r="U14" s="42">
        <f>COUNTIF(U$3:U$10,"draw")</f>
        <v>3</v>
      </c>
      <c r="V14" s="42">
        <f>U14/$B$12</f>
        <v>0.375</v>
      </c>
      <c r="W14" s="43"/>
      <c r="X14" s="41" t="s">
        <v>146</v>
      </c>
      <c r="Y14" s="42">
        <f>COUNTIF(Y$3:Y$10,"draw")</f>
        <v>0</v>
      </c>
      <c r="Z14" s="42">
        <f>Y14/$B$12</f>
        <v>0</v>
      </c>
      <c r="AA14" s="43"/>
      <c r="AB14" s="41" t="s">
        <v>146</v>
      </c>
      <c r="AC14" s="42">
        <f>COUNTIF(AC$3:AC$10,"draw")</f>
        <v>4</v>
      </c>
      <c r="AD14" s="42">
        <f>AC14/$B$12</f>
        <v>0.5</v>
      </c>
      <c r="AE14" s="43"/>
      <c r="AF14" s="41" t="s">
        <v>146</v>
      </c>
      <c r="AG14" s="42">
        <f>COUNTIF(AG$3:AG$10,"draw")</f>
        <v>4</v>
      </c>
      <c r="AH14" s="42">
        <f>AG14/$B$12</f>
        <v>0.5</v>
      </c>
      <c r="AI14" s="43"/>
      <c r="AJ14" s="41" t="s">
        <v>146</v>
      </c>
      <c r="AK14" s="42">
        <f>COUNTIF(AK$3:AK$10,"draw")</f>
        <v>5</v>
      </c>
      <c r="AL14" s="42">
        <f>AK14/$B$12</f>
        <v>0.625</v>
      </c>
      <c r="AM14" s="43"/>
      <c r="AN14" s="41" t="s">
        <v>146</v>
      </c>
      <c r="AO14" s="42">
        <f>COUNTIF(AO$3:AO$10,"draw")</f>
        <v>2</v>
      </c>
      <c r="AP14" s="42">
        <f>AO14/$B$12</f>
        <v>0.25</v>
      </c>
      <c r="AQ14" s="43"/>
      <c r="AR14" s="41" t="s">
        <v>146</v>
      </c>
      <c r="AS14" s="42">
        <f>COUNTIF(AS$3:AS$10,"draw")</f>
        <v>3</v>
      </c>
      <c r="AT14" s="42">
        <f>AS14/$B$12</f>
        <v>0.375</v>
      </c>
      <c r="AU14" s="43"/>
      <c r="AV14" s="41" t="s">
        <v>146</v>
      </c>
      <c r="AW14" s="42">
        <f>COUNTIF(AW$3:AW$10,"draw")</f>
        <v>1</v>
      </c>
      <c r="AX14" s="42">
        <f>AW14/$B$12</f>
        <v>0.125</v>
      </c>
      <c r="AY14" s="43"/>
      <c r="AZ14" s="41" t="s">
        <v>146</v>
      </c>
      <c r="BA14" s="42">
        <f>COUNTIF(BA$3:BA$10,"draw")</f>
        <v>3</v>
      </c>
      <c r="BB14" s="42">
        <f>BA14/$B$12</f>
        <v>0.375</v>
      </c>
      <c r="BC14" s="43"/>
      <c r="BD14" s="41" t="s">
        <v>146</v>
      </c>
      <c r="BE14" s="42">
        <f>COUNTIF(BE$3:BE$10,"draw")</f>
        <v>4</v>
      </c>
      <c r="BF14" s="42">
        <f>BE14/$B$12</f>
        <v>0.5</v>
      </c>
      <c r="BG14" s="43"/>
      <c r="BH14" s="41" t="s">
        <v>146</v>
      </c>
      <c r="BI14" s="42">
        <f>COUNTIF(BI$3:BI$10,"draw")</f>
        <v>0</v>
      </c>
      <c r="BJ14" s="42">
        <f>BI14/$B$12</f>
        <v>0</v>
      </c>
      <c r="BK14" s="43"/>
    </row>
    <row r="15" spans="1:63" x14ac:dyDescent="0.2">
      <c r="A15" t="s">
        <v>128</v>
      </c>
      <c r="B15" s="36">
        <f>B13/B14</f>
        <v>1.9814052735863436E-3</v>
      </c>
      <c r="E15" t="s">
        <v>137</v>
      </c>
      <c r="F15">
        <f>SUMPRODUCT(--(LEN(I3:I10)&gt;0))</f>
        <v>0</v>
      </c>
      <c r="L15" s="63" t="s">
        <v>147</v>
      </c>
      <c r="M15" s="111">
        <f>PRODUCT(N3:N10)</f>
        <v>203.47478078399999</v>
      </c>
      <c r="N15" s="111"/>
      <c r="O15" s="65"/>
      <c r="P15" s="63" t="s">
        <v>147</v>
      </c>
      <c r="Q15" s="120">
        <f>PRODUCT(R3:R10)</f>
        <v>448.03129564200964</v>
      </c>
      <c r="R15" s="120"/>
      <c r="S15" s="64"/>
      <c r="T15" s="63" t="s">
        <v>147</v>
      </c>
      <c r="U15" s="120">
        <f>PRODUCT(V3:V10)</f>
        <v>560.03911955251203</v>
      </c>
      <c r="V15" s="120"/>
      <c r="W15" s="64"/>
      <c r="X15" s="63" t="s">
        <v>147</v>
      </c>
      <c r="Y15" s="120">
        <f>PRODUCT(Z3:Z10)</f>
        <v>281165.04000000004</v>
      </c>
      <c r="Z15" s="120"/>
      <c r="AA15" s="64"/>
      <c r="AB15" s="63" t="s">
        <v>147</v>
      </c>
      <c r="AC15" s="120">
        <f>PRODUCT(AD3:AD10)</f>
        <v>843.28902033408019</v>
      </c>
      <c r="AD15" s="120"/>
      <c r="AE15" s="64"/>
      <c r="AF15" s="63" t="s">
        <v>147</v>
      </c>
      <c r="AG15" s="120">
        <f>PRODUCT(AH3:AH10)</f>
        <v>3491.3239695360007</v>
      </c>
      <c r="AH15" s="120"/>
      <c r="AI15" s="64"/>
      <c r="AJ15" s="63" t="s">
        <v>147</v>
      </c>
      <c r="AK15" s="120">
        <f>PRODUCT(AL3:AL10)</f>
        <v>2014.2253670400003</v>
      </c>
      <c r="AL15" s="120"/>
      <c r="AM15" s="64"/>
      <c r="AN15" s="63" t="s">
        <v>147</v>
      </c>
      <c r="AO15" s="120">
        <f>PRODUCT(AP3:AP10)</f>
        <v>569.3298919833602</v>
      </c>
      <c r="AP15" s="120"/>
      <c r="AQ15" s="64"/>
      <c r="AR15" s="63" t="s">
        <v>147</v>
      </c>
      <c r="AS15" s="120">
        <f>PRODUCT(AT3:AT10)</f>
        <v>2659.4994954240001</v>
      </c>
      <c r="AT15" s="120"/>
      <c r="AU15" s="64"/>
      <c r="AV15" s="63" t="s">
        <v>147</v>
      </c>
      <c r="AW15" s="120">
        <f>PRODUCT(AX3:AX10)</f>
        <v>569.3298919833602</v>
      </c>
      <c r="AX15" s="120"/>
      <c r="AY15" s="64"/>
      <c r="AZ15" s="63" t="s">
        <v>147</v>
      </c>
      <c r="BA15" s="120">
        <f>PRODUCT(BB3:BB10)</f>
        <v>5023.4990469120012</v>
      </c>
      <c r="BB15" s="120"/>
      <c r="BC15" s="64"/>
      <c r="BD15" s="63" t="s">
        <v>147</v>
      </c>
      <c r="BE15" s="120">
        <f>PRODUCT(BF3:BF10)</f>
        <v>448.03129564200964</v>
      </c>
      <c r="BF15" s="120"/>
      <c r="BG15" s="64"/>
      <c r="BH15" s="63" t="s">
        <v>147</v>
      </c>
      <c r="BI15" s="120">
        <f>PRODUCT(BJ3:BJ10)</f>
        <v>301.88258385408005</v>
      </c>
      <c r="BJ15" s="120"/>
      <c r="BK15" s="64"/>
    </row>
    <row r="16" spans="1:63" x14ac:dyDescent="0.2">
      <c r="A16" t="s">
        <v>130</v>
      </c>
      <c r="B16" s="34">
        <f>COUNTIF(L17:SX17,"BET LOST")</f>
        <v>0</v>
      </c>
      <c r="C16">
        <f>B16/B$13</f>
        <v>0</v>
      </c>
      <c r="E16" t="s">
        <v>105</v>
      </c>
      <c r="F16" s="66">
        <f>PRODUCT(K3:K10)</f>
        <v>0</v>
      </c>
      <c r="L16" s="41"/>
      <c r="M16" s="44"/>
      <c r="N16" s="44"/>
      <c r="O16" s="100"/>
      <c r="P16" s="41"/>
      <c r="Q16" s="44"/>
      <c r="R16" s="44"/>
      <c r="S16" s="100"/>
      <c r="T16" s="41"/>
      <c r="U16" s="44"/>
      <c r="V16" s="44"/>
      <c r="W16" s="100"/>
      <c r="X16" s="41"/>
      <c r="Y16" s="44"/>
      <c r="Z16" s="44"/>
      <c r="AA16" s="100"/>
      <c r="AB16" s="41"/>
      <c r="AC16" s="44"/>
      <c r="AD16" s="44"/>
      <c r="AE16" s="100"/>
      <c r="AF16" s="41"/>
      <c r="AG16" s="44"/>
      <c r="AH16" s="44"/>
      <c r="AI16" s="100"/>
      <c r="AJ16" s="41"/>
      <c r="AK16" s="44"/>
      <c r="AL16" s="44"/>
      <c r="AM16" s="100"/>
      <c r="AN16" s="41"/>
      <c r="AO16" s="44"/>
      <c r="AP16" s="44"/>
      <c r="AQ16" s="100"/>
      <c r="AR16" s="41"/>
      <c r="AS16" s="44"/>
      <c r="AT16" s="44"/>
      <c r="AU16" s="100"/>
      <c r="AV16" s="41"/>
      <c r="AW16" s="44"/>
      <c r="AX16" s="44"/>
      <c r="AY16" s="100"/>
      <c r="AZ16" s="41"/>
      <c r="BA16" s="44"/>
      <c r="BB16" s="44"/>
      <c r="BC16" s="100"/>
      <c r="BD16" s="41"/>
      <c r="BE16" s="44"/>
      <c r="BF16" s="44"/>
      <c r="BG16" s="100"/>
      <c r="BH16" s="41"/>
      <c r="BI16" s="44"/>
      <c r="BJ16" s="44"/>
      <c r="BK16" s="100"/>
    </row>
    <row r="17" spans="1:63" x14ac:dyDescent="0.2">
      <c r="A17" t="s">
        <v>131</v>
      </c>
      <c r="B17" s="35">
        <f>B13-B16-B18</f>
        <v>13</v>
      </c>
      <c r="C17">
        <f>B17/B$13</f>
        <v>1</v>
      </c>
      <c r="E17" t="s">
        <v>152</v>
      </c>
      <c r="F17" t="b">
        <f>SUMPRODUCT((COUNTIF(N24:RV24,N24:RV24)-1)*(N24:RV24&lt;&gt;""))&gt;0</f>
        <v>0</v>
      </c>
      <c r="G17" s="37"/>
      <c r="L17" s="106" t="str">
        <f>IF(COUNTIF(O3:O10,"L") &gt; 0,"BET LOST",IF(COUNTIF(O3:O10,"W")=16,"FUCK OFF…..YOU WON",""))</f>
        <v/>
      </c>
      <c r="M17" s="107"/>
      <c r="N17" s="107"/>
      <c r="O17" s="108"/>
      <c r="P17" s="106" t="str">
        <f>IF(COUNTIF(S3:S10,"L") &gt; 0,"BET LOST",IF(COUNTIF(S3:S10,"W")=16,"FUCK OFF…..YOU WON",""))</f>
        <v/>
      </c>
      <c r="Q17" s="107"/>
      <c r="R17" s="107"/>
      <c r="S17" s="108"/>
      <c r="T17" s="106" t="str">
        <f>IF(COUNTIF(W3:W10,"L") &gt; 0,"BET LOST",IF(COUNTIF(W3:W10,"W")=16,"FUCK OFF…..YOU WON",""))</f>
        <v/>
      </c>
      <c r="U17" s="107"/>
      <c r="V17" s="107"/>
      <c r="W17" s="108"/>
      <c r="X17" s="106" t="str">
        <f>IF(COUNTIF(AA3:AA10,"L") &gt; 0,"BET LOST",IF(COUNTIF(AA3:AA10,"W")=16,"FUCK OFF…..YOU WON",""))</f>
        <v/>
      </c>
      <c r="Y17" s="107"/>
      <c r="Z17" s="107"/>
      <c r="AA17" s="108"/>
      <c r="AB17" s="106" t="str">
        <f>IF(COUNTIF(AE3:AE10,"L") &gt; 0,"BET LOST",IF(COUNTIF(AE3:AE10,"W")=16,"FUCK OFF…..YOU WON",""))</f>
        <v/>
      </c>
      <c r="AC17" s="107"/>
      <c r="AD17" s="107"/>
      <c r="AE17" s="108"/>
      <c r="AF17" s="106" t="str">
        <f>IF(COUNTIF(AI3:AI10,"L") &gt; 0,"BET LOST",IF(COUNTIF(AI3:AI10,"W")=16,"FUCK OFF…..YOU WON",""))</f>
        <v/>
      </c>
      <c r="AG17" s="107"/>
      <c r="AH17" s="107"/>
      <c r="AI17" s="108"/>
      <c r="AJ17" s="106" t="str">
        <f>IF(COUNTIF(AM3:AM10,"L") &gt; 0,"BET LOST",IF(COUNTIF(AM3:AM10,"W")=16,"FUCK OFF…..YOU WON",""))</f>
        <v/>
      </c>
      <c r="AK17" s="107"/>
      <c r="AL17" s="107"/>
      <c r="AM17" s="108"/>
      <c r="AN17" s="106" t="str">
        <f>IF(COUNTIF(AQ3:AQ10,"L") &gt; 0,"BET LOST",IF(COUNTIF(AQ3:AQ10,"W")=16,"FUCK OFF…..YOU WON",""))</f>
        <v/>
      </c>
      <c r="AO17" s="107"/>
      <c r="AP17" s="107"/>
      <c r="AQ17" s="108"/>
      <c r="AR17" s="106" t="str">
        <f>IF(COUNTIF(AU3:AU10,"L") &gt; 0,"BET LOST",IF(COUNTIF(AU3:AU10,"W")=16,"FUCK OFF…..YOU WON",""))</f>
        <v/>
      </c>
      <c r="AS17" s="107"/>
      <c r="AT17" s="107"/>
      <c r="AU17" s="108"/>
      <c r="AV17" s="106" t="str">
        <f>IF(COUNTIF(AY3:AY10,"L") &gt; 0,"BET LOST",IF(COUNTIF(AY3:AY10,"W")=16,"FUCK OFF…..YOU WON",""))</f>
        <v/>
      </c>
      <c r="AW17" s="107"/>
      <c r="AX17" s="107"/>
      <c r="AY17" s="108"/>
      <c r="AZ17" s="106" t="str">
        <f>IF(COUNTIF(BC3:BC10,"L") &gt; 0,"BET LOST",IF(COUNTIF(BC3:BC10,"W")=16,"FUCK OFF…..YOU WON",""))</f>
        <v/>
      </c>
      <c r="BA17" s="107"/>
      <c r="BB17" s="107"/>
      <c r="BC17" s="108"/>
      <c r="BD17" s="106" t="str">
        <f>IF(COUNTIF(BG3:BG10,"L") &gt; 0,"BET LOST",IF(COUNTIF(BG3:BG10,"W")=16,"FUCK OFF…..YOU WON",""))</f>
        <v/>
      </c>
      <c r="BE17" s="107"/>
      <c r="BF17" s="107"/>
      <c r="BG17" s="108"/>
      <c r="BH17" s="106" t="str">
        <f>IF(COUNTIF(BK3:BK10,"L") &gt; 0,"BET LOST",IF(COUNTIF(BK3:BK10,"W")=16,"FUCK OFF…..YOU WON",""))</f>
        <v/>
      </c>
      <c r="BI17" s="107"/>
      <c r="BJ17" s="107"/>
      <c r="BK17" s="108"/>
    </row>
    <row r="18" spans="1:63" x14ac:dyDescent="0.2">
      <c r="A18" t="s">
        <v>132</v>
      </c>
      <c r="B18" s="34">
        <f>COUNTIF(L17:AA17,"FUCK OFF…..YOU WON")</f>
        <v>0</v>
      </c>
      <c r="C18">
        <f>B18/B$13</f>
        <v>0</v>
      </c>
      <c r="L18" s="41"/>
      <c r="M18" s="42"/>
      <c r="N18" s="42"/>
      <c r="O18" s="100"/>
      <c r="P18" s="41"/>
      <c r="Q18" s="42"/>
      <c r="R18" s="42"/>
      <c r="S18" s="100"/>
      <c r="T18" s="41"/>
      <c r="U18" s="42"/>
      <c r="V18" s="42"/>
      <c r="W18" s="100"/>
      <c r="X18" s="41"/>
      <c r="Y18" s="42"/>
      <c r="Z18" s="42"/>
      <c r="AA18" s="100"/>
      <c r="AB18" s="41"/>
      <c r="AC18" s="42"/>
      <c r="AD18" s="42"/>
      <c r="AE18" s="100"/>
      <c r="AF18" s="41"/>
      <c r="AG18" s="42"/>
      <c r="AH18" s="42"/>
      <c r="AI18" s="100"/>
      <c r="AJ18" s="41"/>
      <c r="AK18" s="42"/>
      <c r="AL18" s="42"/>
      <c r="AM18" s="100"/>
      <c r="AN18" s="41"/>
      <c r="AO18" s="42"/>
      <c r="AP18" s="42"/>
      <c r="AQ18" s="100"/>
      <c r="AR18" s="41"/>
      <c r="AS18" s="42"/>
      <c r="AT18" s="42"/>
      <c r="AU18" s="100"/>
      <c r="AV18" s="41"/>
      <c r="AW18" s="42"/>
      <c r="AX18" s="42"/>
      <c r="AY18" s="100"/>
      <c r="AZ18" s="41"/>
      <c r="BA18" s="42"/>
      <c r="BB18" s="42"/>
      <c r="BC18" s="100"/>
      <c r="BD18" s="41"/>
      <c r="BE18" s="42"/>
      <c r="BF18" s="42"/>
      <c r="BG18" s="100"/>
      <c r="BH18" s="41"/>
      <c r="BI18" s="42"/>
      <c r="BJ18" s="42"/>
      <c r="BK18" s="100"/>
    </row>
    <row r="19" spans="1:63" x14ac:dyDescent="0.2">
      <c r="L19" s="106" t="s">
        <v>133</v>
      </c>
      <c r="M19" s="107"/>
      <c r="N19" s="107"/>
      <c r="O19" s="108"/>
      <c r="P19" s="106" t="s">
        <v>133</v>
      </c>
      <c r="Q19" s="107"/>
      <c r="R19" s="107"/>
      <c r="S19" s="108"/>
      <c r="T19" s="106" t="s">
        <v>133</v>
      </c>
      <c r="U19" s="107"/>
      <c r="V19" s="107"/>
      <c r="W19" s="108"/>
      <c r="X19" s="106" t="s">
        <v>133</v>
      </c>
      <c r="Y19" s="107"/>
      <c r="Z19" s="107"/>
      <c r="AA19" s="108"/>
      <c r="AB19" s="106" t="s">
        <v>133</v>
      </c>
      <c r="AC19" s="107"/>
      <c r="AD19" s="107"/>
      <c r="AE19" s="108"/>
      <c r="AF19" s="106" t="s">
        <v>133</v>
      </c>
      <c r="AG19" s="107"/>
      <c r="AH19" s="107"/>
      <c r="AI19" s="108"/>
      <c r="AJ19" s="106" t="s">
        <v>133</v>
      </c>
      <c r="AK19" s="107"/>
      <c r="AL19" s="107"/>
      <c r="AM19" s="108"/>
      <c r="AN19" s="106" t="s">
        <v>133</v>
      </c>
      <c r="AO19" s="107"/>
      <c r="AP19" s="107"/>
      <c r="AQ19" s="108"/>
      <c r="AR19" s="106" t="s">
        <v>133</v>
      </c>
      <c r="AS19" s="107"/>
      <c r="AT19" s="107"/>
      <c r="AU19" s="108"/>
      <c r="AV19" s="106" t="s">
        <v>133</v>
      </c>
      <c r="AW19" s="107"/>
      <c r="AX19" s="107"/>
      <c r="AY19" s="108"/>
      <c r="AZ19" s="106" t="s">
        <v>133</v>
      </c>
      <c r="BA19" s="107"/>
      <c r="BB19" s="107"/>
      <c r="BC19" s="108"/>
      <c r="BD19" s="106" t="s">
        <v>133</v>
      </c>
      <c r="BE19" s="107"/>
      <c r="BF19" s="107"/>
      <c r="BG19" s="108"/>
      <c r="BH19" s="106" t="s">
        <v>133</v>
      </c>
      <c r="BI19" s="107"/>
      <c r="BJ19" s="107"/>
      <c r="BK19" s="108"/>
    </row>
    <row r="20" spans="1:63" x14ac:dyDescent="0.2">
      <c r="L20" s="98" t="s">
        <v>51</v>
      </c>
      <c r="M20" s="99">
        <f>COUNTIF(O3:O10,"W")</f>
        <v>0</v>
      </c>
      <c r="N20" s="99"/>
      <c r="O20" s="100">
        <f>M20/$B$12</f>
        <v>0</v>
      </c>
      <c r="P20" s="98" t="s">
        <v>51</v>
      </c>
      <c r="Q20" s="99">
        <f>COUNTIF(S3:S10,"W")</f>
        <v>0</v>
      </c>
      <c r="R20" s="99"/>
      <c r="S20" s="100">
        <f>Q20/$B$12</f>
        <v>0</v>
      </c>
      <c r="T20" s="98" t="s">
        <v>51</v>
      </c>
      <c r="U20" s="99">
        <f>COUNTIF(W3:W10,"W")</f>
        <v>0</v>
      </c>
      <c r="V20" s="99"/>
      <c r="W20" s="100">
        <f>U20/$B$12</f>
        <v>0</v>
      </c>
      <c r="X20" s="98" t="s">
        <v>51</v>
      </c>
      <c r="Y20" s="99">
        <f>COUNTIF(AA3:AA10,"W")</f>
        <v>0</v>
      </c>
      <c r="Z20" s="99"/>
      <c r="AA20" s="100">
        <f>Y20/$B$12</f>
        <v>0</v>
      </c>
      <c r="AB20" s="98" t="s">
        <v>51</v>
      </c>
      <c r="AC20" s="99">
        <f>COUNTIF(AE3:AE10,"W")</f>
        <v>0</v>
      </c>
      <c r="AD20" s="99"/>
      <c r="AE20" s="100">
        <f>AC20/$B$12</f>
        <v>0</v>
      </c>
      <c r="AF20" s="98" t="s">
        <v>51</v>
      </c>
      <c r="AG20" s="99">
        <f>COUNTIF(AI3:AI10,"W")</f>
        <v>0</v>
      </c>
      <c r="AH20" s="99"/>
      <c r="AI20" s="100">
        <f>AG20/$B$12</f>
        <v>0</v>
      </c>
      <c r="AJ20" s="98" t="s">
        <v>51</v>
      </c>
      <c r="AK20" s="99">
        <f>COUNTIF(AM3:AM10,"W")</f>
        <v>0</v>
      </c>
      <c r="AL20" s="99"/>
      <c r="AM20" s="100">
        <f>AK20/$B$12</f>
        <v>0</v>
      </c>
      <c r="AN20" s="98" t="s">
        <v>51</v>
      </c>
      <c r="AO20" s="99">
        <f>COUNTIF(AQ3:AQ10,"W")</f>
        <v>0</v>
      </c>
      <c r="AP20" s="99"/>
      <c r="AQ20" s="100">
        <f>AO20/$B$12</f>
        <v>0</v>
      </c>
      <c r="AR20" s="98" t="s">
        <v>51</v>
      </c>
      <c r="AS20" s="99">
        <f>COUNTIF(AU3:AU10,"W")</f>
        <v>0</v>
      </c>
      <c r="AT20" s="99"/>
      <c r="AU20" s="100">
        <f>AS20/$B$12</f>
        <v>0</v>
      </c>
      <c r="AV20" s="98" t="s">
        <v>51</v>
      </c>
      <c r="AW20" s="99">
        <f>COUNTIF(AY3:AY10,"W")</f>
        <v>0</v>
      </c>
      <c r="AX20" s="99"/>
      <c r="AY20" s="100">
        <f>AW20/$B$12</f>
        <v>0</v>
      </c>
      <c r="AZ20" s="98" t="s">
        <v>51</v>
      </c>
      <c r="BA20" s="99">
        <f>COUNTIF(BC3:BC10,"W")</f>
        <v>0</v>
      </c>
      <c r="BB20" s="99"/>
      <c r="BC20" s="100">
        <f>BA20/$B$12</f>
        <v>0</v>
      </c>
      <c r="BD20" s="98" t="s">
        <v>51</v>
      </c>
      <c r="BE20" s="99">
        <f>COUNTIF(BG3:BG10,"W")</f>
        <v>0</v>
      </c>
      <c r="BF20" s="99"/>
      <c r="BG20" s="100">
        <f>BE20/$B$12</f>
        <v>0</v>
      </c>
      <c r="BH20" s="98" t="s">
        <v>51</v>
      </c>
      <c r="BI20" s="99">
        <f>COUNTIF(BK3:BK10,"W")</f>
        <v>0</v>
      </c>
      <c r="BJ20" s="99"/>
      <c r="BK20" s="100">
        <f>BI20/$B$12</f>
        <v>0</v>
      </c>
    </row>
    <row r="21" spans="1:63" x14ac:dyDescent="0.2">
      <c r="A21" s="1">
        <v>1998</v>
      </c>
      <c r="B21" s="96" t="s">
        <v>143</v>
      </c>
      <c r="C21" s="1" t="s">
        <v>166</v>
      </c>
      <c r="E21" s="1">
        <v>2002</v>
      </c>
      <c r="F21" s="96" t="s">
        <v>143</v>
      </c>
      <c r="G21" s="1" t="s">
        <v>166</v>
      </c>
      <c r="L21" s="98" t="s">
        <v>53</v>
      </c>
      <c r="M21" s="99">
        <f>COUNTIF(O3:O10,"L")</f>
        <v>0</v>
      </c>
      <c r="N21" s="99"/>
      <c r="O21" s="100">
        <f>M21/$B$12</f>
        <v>0</v>
      </c>
      <c r="P21" s="98" t="s">
        <v>53</v>
      </c>
      <c r="Q21" s="99">
        <f>COUNTIF(S3:S10,"L")</f>
        <v>0</v>
      </c>
      <c r="R21" s="99"/>
      <c r="S21" s="100">
        <f>Q21/$B$12</f>
        <v>0</v>
      </c>
      <c r="T21" s="98" t="s">
        <v>53</v>
      </c>
      <c r="U21" s="99">
        <f>COUNTIF(W3:W10,"L")</f>
        <v>0</v>
      </c>
      <c r="V21" s="99"/>
      <c r="W21" s="100">
        <f>U21/$B$12</f>
        <v>0</v>
      </c>
      <c r="X21" s="98" t="s">
        <v>53</v>
      </c>
      <c r="Y21" s="99">
        <f>COUNTIF(AA3:AA10,"L")</f>
        <v>0</v>
      </c>
      <c r="Z21" s="99"/>
      <c r="AA21" s="100">
        <f>Y21/$B$12</f>
        <v>0</v>
      </c>
      <c r="AB21" s="98" t="s">
        <v>53</v>
      </c>
      <c r="AC21" s="99">
        <f>COUNTIF(AE3:AE10,"L")</f>
        <v>0</v>
      </c>
      <c r="AD21" s="99"/>
      <c r="AE21" s="100">
        <f>AC21/$B$12</f>
        <v>0</v>
      </c>
      <c r="AF21" s="98" t="s">
        <v>53</v>
      </c>
      <c r="AG21" s="99">
        <f>COUNTIF(AI3:AI10,"L")</f>
        <v>0</v>
      </c>
      <c r="AH21" s="99"/>
      <c r="AI21" s="100">
        <f>AG21/$B$12</f>
        <v>0</v>
      </c>
      <c r="AJ21" s="98" t="s">
        <v>53</v>
      </c>
      <c r="AK21" s="99">
        <f>COUNTIF(AM3:AM10,"L")</f>
        <v>0</v>
      </c>
      <c r="AL21" s="99"/>
      <c r="AM21" s="100">
        <f>AK21/$B$12</f>
        <v>0</v>
      </c>
      <c r="AN21" s="98" t="s">
        <v>53</v>
      </c>
      <c r="AO21" s="99">
        <f>COUNTIF(AQ3:AQ10,"L")</f>
        <v>0</v>
      </c>
      <c r="AP21" s="99"/>
      <c r="AQ21" s="100">
        <f>AO21/$B$12</f>
        <v>0</v>
      </c>
      <c r="AR21" s="98" t="s">
        <v>53</v>
      </c>
      <c r="AS21" s="99">
        <f>COUNTIF(AU3:AU10,"L")</f>
        <v>0</v>
      </c>
      <c r="AT21" s="99"/>
      <c r="AU21" s="100">
        <f>AS21/$B$12</f>
        <v>0</v>
      </c>
      <c r="AV21" s="98" t="s">
        <v>53</v>
      </c>
      <c r="AW21" s="99">
        <f>COUNTIF(AY3:AY10,"L")</f>
        <v>0</v>
      </c>
      <c r="AX21" s="99"/>
      <c r="AY21" s="100">
        <f>AW21/$B$12</f>
        <v>0</v>
      </c>
      <c r="AZ21" s="98" t="s">
        <v>53</v>
      </c>
      <c r="BA21" s="99">
        <f>COUNTIF(BC3:BC10,"L")</f>
        <v>0</v>
      </c>
      <c r="BB21" s="99"/>
      <c r="BC21" s="100">
        <f>BA21/$B$12</f>
        <v>0</v>
      </c>
      <c r="BD21" s="98" t="s">
        <v>53</v>
      </c>
      <c r="BE21" s="99">
        <f>COUNTIF(BG3:BG10,"L")</f>
        <v>0</v>
      </c>
      <c r="BF21" s="99"/>
      <c r="BG21" s="100">
        <f>BE21/$B$12</f>
        <v>0</v>
      </c>
      <c r="BH21" s="98" t="s">
        <v>53</v>
      </c>
      <c r="BI21" s="99">
        <f>COUNTIF(BK3:BK10,"L")</f>
        <v>0</v>
      </c>
      <c r="BJ21" s="99"/>
      <c r="BK21" s="100">
        <f>BI21/$B$12</f>
        <v>0</v>
      </c>
    </row>
    <row r="22" spans="1:63" x14ac:dyDescent="0.2">
      <c r="A22" t="s">
        <v>45</v>
      </c>
      <c r="B22">
        <f t="array" ref="B22">COUNTIFS('All Group Data'!$A$2:$A$1048,A21,'All Group Data'!$P$2:$P$1048,"favourite",'All Group Data'!$C$2:$C$1048,C21)</f>
        <v>4</v>
      </c>
      <c r="C22">
        <f>B22/B25</f>
        <v>0.5</v>
      </c>
      <c r="E22" t="s">
        <v>45</v>
      </c>
      <c r="F22">
        <f t="array" ref="F22">COUNTIFS('All Group Data'!$A$2:$A$1048,E21,'All Group Data'!$P$2:$P$1048,"favourite",'All Group Data'!$C$2:$C$1048,G21)</f>
        <v>5</v>
      </c>
      <c r="G22">
        <f>F22/F25</f>
        <v>0.625</v>
      </c>
      <c r="L22" s="98" t="s">
        <v>135</v>
      </c>
      <c r="M22" s="99">
        <f>COUNTIF(O3:O10,"")</f>
        <v>8</v>
      </c>
      <c r="N22" s="99"/>
      <c r="O22" s="100">
        <f>M22/$B$12</f>
        <v>1</v>
      </c>
      <c r="P22" s="98" t="s">
        <v>135</v>
      </c>
      <c r="Q22" s="99">
        <f>COUNTIF(S3:S10,"")</f>
        <v>8</v>
      </c>
      <c r="R22" s="99"/>
      <c r="S22" s="100">
        <f>Q22/$B$12</f>
        <v>1</v>
      </c>
      <c r="T22" s="98" t="s">
        <v>135</v>
      </c>
      <c r="U22" s="99">
        <f>COUNTIF(W3:W10,"")</f>
        <v>8</v>
      </c>
      <c r="V22" s="99"/>
      <c r="W22" s="100">
        <f>U22/$B$12</f>
        <v>1</v>
      </c>
      <c r="X22" s="98" t="s">
        <v>135</v>
      </c>
      <c r="Y22" s="99">
        <f>COUNTIF(AA3:AA10,"")</f>
        <v>8</v>
      </c>
      <c r="Z22" s="99"/>
      <c r="AA22" s="100">
        <f>Y22/$B$12</f>
        <v>1</v>
      </c>
      <c r="AB22" s="98" t="s">
        <v>135</v>
      </c>
      <c r="AC22" s="99">
        <f>COUNTIF(AE3:AE10,"")</f>
        <v>8</v>
      </c>
      <c r="AD22" s="99"/>
      <c r="AE22" s="100">
        <f>AC22/$B$12</f>
        <v>1</v>
      </c>
      <c r="AF22" s="98" t="s">
        <v>135</v>
      </c>
      <c r="AG22" s="99">
        <f>COUNTIF(AI3:AI10,"")</f>
        <v>8</v>
      </c>
      <c r="AH22" s="99"/>
      <c r="AI22" s="100">
        <f>AG22/$B$12</f>
        <v>1</v>
      </c>
      <c r="AJ22" s="98" t="s">
        <v>135</v>
      </c>
      <c r="AK22" s="99">
        <f>COUNTIF(AM3:AM10,"")</f>
        <v>8</v>
      </c>
      <c r="AL22" s="99"/>
      <c r="AM22" s="100">
        <f>AK22/$B$12</f>
        <v>1</v>
      </c>
      <c r="AN22" s="98" t="s">
        <v>135</v>
      </c>
      <c r="AO22" s="99">
        <f>COUNTIF(AQ3:AQ10,"")</f>
        <v>8</v>
      </c>
      <c r="AP22" s="99"/>
      <c r="AQ22" s="100">
        <f>AO22/$B$12</f>
        <v>1</v>
      </c>
      <c r="AR22" s="98" t="s">
        <v>135</v>
      </c>
      <c r="AS22" s="99">
        <f>COUNTIF(AU3:AU10,"")</f>
        <v>8</v>
      </c>
      <c r="AT22" s="99"/>
      <c r="AU22" s="100">
        <f>AS22/$B$12</f>
        <v>1</v>
      </c>
      <c r="AV22" s="98" t="s">
        <v>135</v>
      </c>
      <c r="AW22" s="99">
        <f>COUNTIF(AY3:AY10,"")</f>
        <v>8</v>
      </c>
      <c r="AX22" s="99"/>
      <c r="AY22" s="100">
        <f>AW22/$B$12</f>
        <v>1</v>
      </c>
      <c r="AZ22" s="98" t="s">
        <v>135</v>
      </c>
      <c r="BA22" s="99">
        <f>COUNTIF(BC3:BC10,"")</f>
        <v>8</v>
      </c>
      <c r="BB22" s="99"/>
      <c r="BC22" s="100">
        <f>BA22/$B$12</f>
        <v>1</v>
      </c>
      <c r="BD22" s="98" t="s">
        <v>135</v>
      </c>
      <c r="BE22" s="99">
        <f>COUNTIF(BG3:BG10,"")</f>
        <v>8</v>
      </c>
      <c r="BF22" s="99"/>
      <c r="BG22" s="100">
        <f>BE22/$B$12</f>
        <v>1</v>
      </c>
      <c r="BH22" s="98" t="s">
        <v>135</v>
      </c>
      <c r="BI22" s="99">
        <f>COUNTIF(BK3:BK10,"")</f>
        <v>8</v>
      </c>
      <c r="BJ22" s="99"/>
      <c r="BK22" s="100">
        <f>BI22/$B$12</f>
        <v>1</v>
      </c>
    </row>
    <row r="23" spans="1:63" x14ac:dyDescent="0.2">
      <c r="A23" t="s">
        <v>46</v>
      </c>
      <c r="B23">
        <f t="array" ref="B23">COUNTIFS('All Group Data'!$A$2:$A$1048,A21,'All Group Data'!$P$2:$P$1048,"outsider",'All Group Data'!$C$2:$C$1048,C21)</f>
        <v>2</v>
      </c>
      <c r="C23">
        <f>B23/B25</f>
        <v>0.25</v>
      </c>
      <c r="E23" t="s">
        <v>46</v>
      </c>
      <c r="F23">
        <f t="array" ref="F23">COUNTIFS('All Group Data'!$A$2:$A$1048,E21,'All Group Data'!$P$2:$P$1048,"outsider",'All Group Data'!$C$2:$C$1048,G21)</f>
        <v>1</v>
      </c>
      <c r="G23">
        <f>F23/F25</f>
        <v>0.125</v>
      </c>
      <c r="L23" s="41"/>
      <c r="M23" s="99"/>
      <c r="N23" s="42"/>
      <c r="O23" s="43"/>
      <c r="P23" s="41"/>
      <c r="Q23" s="99"/>
      <c r="R23" s="42"/>
      <c r="S23" s="43"/>
      <c r="T23" s="41"/>
      <c r="U23" s="99"/>
      <c r="V23" s="42"/>
      <c r="W23" s="43"/>
      <c r="X23" s="41"/>
      <c r="Y23" s="99"/>
      <c r="Z23" s="42"/>
      <c r="AA23" s="43"/>
      <c r="AB23" s="41"/>
      <c r="AC23" s="99"/>
      <c r="AD23" s="42"/>
      <c r="AE23" s="43"/>
      <c r="AF23" s="41"/>
      <c r="AG23" s="99"/>
      <c r="AH23" s="42"/>
      <c r="AI23" s="43"/>
      <c r="AJ23" s="41"/>
      <c r="AK23" s="99"/>
      <c r="AL23" s="42"/>
      <c r="AM23" s="43"/>
      <c r="AN23" s="41"/>
      <c r="AO23" s="99"/>
      <c r="AP23" s="42"/>
      <c r="AQ23" s="43"/>
      <c r="AR23" s="41"/>
      <c r="AS23" s="99"/>
      <c r="AT23" s="42"/>
      <c r="AU23" s="43"/>
      <c r="AV23" s="41"/>
      <c r="AW23" s="99"/>
      <c r="AX23" s="42"/>
      <c r="AY23" s="43"/>
      <c r="AZ23" s="41"/>
      <c r="BA23" s="99"/>
      <c r="BB23" s="42"/>
      <c r="BC23" s="43"/>
      <c r="BD23" s="41"/>
      <c r="BE23" s="99"/>
      <c r="BF23" s="42"/>
      <c r="BG23" s="43"/>
      <c r="BH23" s="41"/>
      <c r="BI23" s="99"/>
      <c r="BJ23" s="42"/>
      <c r="BK23" s="43"/>
    </row>
    <row r="24" spans="1:63" x14ac:dyDescent="0.2">
      <c r="A24" t="s">
        <v>42</v>
      </c>
      <c r="B24">
        <f t="array" ref="B24">COUNTIFS('All Group Data'!$A$2:$A$1048,A21,'All Group Data'!$P$2:$P$1048,"draw",'All Group Data'!$C$2:$C$1048,C21)</f>
        <v>2</v>
      </c>
      <c r="C24">
        <f>B24/B25</f>
        <v>0.25</v>
      </c>
      <c r="E24" t="s">
        <v>42</v>
      </c>
      <c r="F24">
        <f t="array" ref="F24">COUNTIFS('All Group Data'!$A$2:$A$1048,E21,'All Group Data'!$P$2:$P$1048,"draw",'All Group Data'!$C$2:$C$1048,G21)</f>
        <v>2</v>
      </c>
      <c r="G24">
        <f>F24/F25</f>
        <v>0.25</v>
      </c>
      <c r="L24" s="10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)</f>
        <v>11111111</v>
      </c>
      <c r="M24" s="107"/>
      <c r="N24" s="107"/>
      <c r="O24" s="108"/>
      <c r="P24" s="10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)</f>
        <v>23111122</v>
      </c>
      <c r="Q24" s="107"/>
      <c r="R24" s="107"/>
      <c r="S24" s="108"/>
      <c r="T24" s="10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)</f>
        <v>22111123</v>
      </c>
      <c r="U24" s="107"/>
      <c r="V24" s="107"/>
      <c r="W24" s="108"/>
      <c r="X24" s="10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)</f>
        <v>33333333</v>
      </c>
      <c r="Y24" s="107"/>
      <c r="Z24" s="107"/>
      <c r="AA24" s="108"/>
      <c r="AB24" s="10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)</f>
        <v>22121132</v>
      </c>
      <c r="AC24" s="107"/>
      <c r="AD24" s="107"/>
      <c r="AE24" s="108"/>
      <c r="AF24" s="10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)</f>
        <v>22321132</v>
      </c>
      <c r="AG24" s="107"/>
      <c r="AH24" s="107"/>
      <c r="AI24" s="108"/>
      <c r="AJ24" s="10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)</f>
        <v>22221132</v>
      </c>
      <c r="AK24" s="107"/>
      <c r="AL24" s="107"/>
      <c r="AM24" s="108"/>
      <c r="AN24" s="106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)</f>
        <v>32111132</v>
      </c>
      <c r="AO24" s="107"/>
      <c r="AP24" s="107"/>
      <c r="AQ24" s="108"/>
      <c r="AR24" s="106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)</f>
        <v>23112231</v>
      </c>
      <c r="AS24" s="107"/>
      <c r="AT24" s="107"/>
      <c r="AU24" s="108"/>
      <c r="AV24" s="106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)</f>
        <v>33111132</v>
      </c>
      <c r="AW24" s="107"/>
      <c r="AX24" s="107"/>
      <c r="AY24" s="108"/>
      <c r="AZ24" s="106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)</f>
        <v>33112232</v>
      </c>
      <c r="BA24" s="107"/>
      <c r="BB24" s="107"/>
      <c r="BC24" s="108"/>
      <c r="BD24" s="106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)</f>
        <v>22111122</v>
      </c>
      <c r="BE24" s="107"/>
      <c r="BF24" s="107"/>
      <c r="BG24" s="108"/>
      <c r="BH24" s="106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)</f>
        <v>33111111</v>
      </c>
      <c r="BI24" s="107"/>
      <c r="BJ24" s="107"/>
      <c r="BK24" s="108"/>
    </row>
    <row r="25" spans="1:63" x14ac:dyDescent="0.2">
      <c r="A25" t="s">
        <v>47</v>
      </c>
      <c r="B25" s="1">
        <f>SUM(B22:B24)</f>
        <v>8</v>
      </c>
      <c r="C25" s="1">
        <f>SUM(C22:C24)</f>
        <v>1</v>
      </c>
      <c r="E25" t="s">
        <v>47</v>
      </c>
      <c r="F25" s="1">
        <f>SUM(F22:F24)</f>
        <v>8</v>
      </c>
      <c r="G25" s="1">
        <f>SUM(G22:G24)</f>
        <v>1</v>
      </c>
    </row>
    <row r="26" spans="1:63" x14ac:dyDescent="0.2">
      <c r="A26" t="s">
        <v>140</v>
      </c>
      <c r="B26" s="114">
        <f t="array" ref="B26">PRODUCT(IF(('All Group Data'!$A$2:$A$1000=A21)*('All Group Data'!$C$2:$C$1000=C21),'All Group Data'!$L$2:$L$1000))</f>
        <v>11.379200000000001</v>
      </c>
      <c r="C26" s="114"/>
      <c r="E26" t="s">
        <v>140</v>
      </c>
      <c r="F26" s="114">
        <f t="array" ref="F26">PRODUCT(IF(('All Group Data'!$A$2:$A$1000=E21)*('All Group Data'!$C$2:$C$1000=G21),'All Group Data'!$L$2:$L$1000))</f>
        <v>423.54547175519377</v>
      </c>
      <c r="G26" s="114"/>
      <c r="L26" s="119" t="s">
        <v>179</v>
      </c>
      <c r="M26" s="119"/>
      <c r="N26" s="119"/>
      <c r="O26" s="119"/>
      <c r="P26" s="119" t="s">
        <v>183</v>
      </c>
      <c r="Q26" s="119"/>
      <c r="R26" s="119"/>
      <c r="S26" s="119"/>
      <c r="T26" s="119" t="s">
        <v>182</v>
      </c>
      <c r="U26" s="119"/>
      <c r="V26" s="119"/>
      <c r="W26" s="119"/>
      <c r="X26" s="119" t="s">
        <v>180</v>
      </c>
      <c r="Y26" s="119"/>
      <c r="Z26" s="119"/>
      <c r="AA26" s="119"/>
      <c r="AB26" s="119" t="s">
        <v>181</v>
      </c>
      <c r="AC26" s="119"/>
      <c r="AD26" s="119"/>
      <c r="AE26" s="119"/>
      <c r="AF26" s="119" t="s">
        <v>181</v>
      </c>
      <c r="AG26" s="119"/>
      <c r="AH26" s="119"/>
      <c r="AI26" s="119"/>
      <c r="AJ26" s="119" t="s">
        <v>181</v>
      </c>
      <c r="AK26" s="119"/>
      <c r="AL26" s="119"/>
      <c r="AM26" s="119"/>
      <c r="AN26" s="119" t="s">
        <v>181</v>
      </c>
      <c r="AO26" s="119"/>
      <c r="AP26" s="119"/>
      <c r="AQ26" s="119"/>
      <c r="AR26" s="119" t="s">
        <v>184</v>
      </c>
      <c r="AS26" s="119"/>
      <c r="AT26" s="119"/>
      <c r="AU26" s="119"/>
      <c r="AV26" s="119" t="s">
        <v>185</v>
      </c>
      <c r="AW26" s="119"/>
      <c r="AX26" s="119"/>
      <c r="AY26" s="119"/>
      <c r="AZ26" s="119" t="s">
        <v>186</v>
      </c>
      <c r="BA26" s="119"/>
      <c r="BB26" s="119"/>
      <c r="BC26" s="119"/>
      <c r="BD26" s="119" t="s">
        <v>188</v>
      </c>
      <c r="BE26" s="119"/>
      <c r="BF26" s="119"/>
      <c r="BG26" s="119"/>
      <c r="BH26" s="119" t="s">
        <v>187</v>
      </c>
      <c r="BI26" s="119"/>
      <c r="BJ26" s="119"/>
      <c r="BK26" s="119"/>
    </row>
    <row r="27" spans="1:63" x14ac:dyDescent="0.2">
      <c r="A27" t="s">
        <v>141</v>
      </c>
      <c r="B27" s="114">
        <f t="array" ref="B27">PRODUCT(IF(('All Group Data'!$A$2:$A$1000=A21)*('All Group Data'!$C$2:$C$1000=C21),'All Group Data'!$N$2:$N$1000))</f>
        <v>25111.160000000003</v>
      </c>
      <c r="C27" s="114"/>
      <c r="E27" t="s">
        <v>141</v>
      </c>
      <c r="F27" s="114">
        <f t="array" ref="F27">PRODUCT(IF(('All Group Data'!$A$2:$A$1000=E21)*('All Group Data'!$C$2:$C$1000=G21),'All Group Data'!$N$2:$N$1000))</f>
        <v>57692.922941530465</v>
      </c>
      <c r="G27" s="114"/>
    </row>
    <row r="28" spans="1:63" x14ac:dyDescent="0.2">
      <c r="A28" t="s">
        <v>142</v>
      </c>
      <c r="B28" s="114">
        <f t="array" ref="B28">PRODUCT(IF(('All Group Data'!$A$2:$A$1000=A21)*('All Group Data'!$C$2:$C$1000=C21),'All Group Data'!$R$2:$R$1000))</f>
        <v>238.69440000000006</v>
      </c>
      <c r="C28" s="114"/>
      <c r="E28" t="s">
        <v>142</v>
      </c>
      <c r="F28" s="114">
        <f t="array" ref="F28">PRODUCT(IF(('All Group Data'!$A$2:$A$1000=E21)*('All Group Data'!$C$2:$C$1000=G21),'All Group Data'!$R$2:$R$1000))</f>
        <v>728.04069761875417</v>
      </c>
      <c r="G28" s="114"/>
    </row>
    <row r="31" spans="1:63" x14ac:dyDescent="0.2">
      <c r="A31" s="1">
        <v>2006</v>
      </c>
      <c r="B31" s="96" t="s">
        <v>143</v>
      </c>
      <c r="C31" s="1" t="s">
        <v>166</v>
      </c>
      <c r="E31" s="1">
        <v>2010</v>
      </c>
      <c r="F31" s="96" t="s">
        <v>143</v>
      </c>
      <c r="G31" s="1" t="s">
        <v>166</v>
      </c>
    </row>
    <row r="32" spans="1:63" x14ac:dyDescent="0.2">
      <c r="A32" t="s">
        <v>45</v>
      </c>
      <c r="B32">
        <f t="array" ref="B32">COUNTIFS('All Group Data'!$A$2:$A$1048,A31,'All Group Data'!$P$2:$P$1048,"favourite",'All Group Data'!$C$2:$C$1048,C31)</f>
        <v>4</v>
      </c>
      <c r="C32">
        <f>B32/B35</f>
        <v>0.5</v>
      </c>
      <c r="E32" t="s">
        <v>45</v>
      </c>
      <c r="F32">
        <f t="array" ref="F32">COUNTIFS('All Group Data'!$A$2:$A$1048,E31,'All Group Data'!$P$2:$P$1048,"favourite",'All Group Data'!$C$2:$C$1048,G31)</f>
        <v>5</v>
      </c>
      <c r="G32">
        <f>F32/F35</f>
        <v>0.625</v>
      </c>
    </row>
    <row r="33" spans="1:7" x14ac:dyDescent="0.2">
      <c r="A33" t="s">
        <v>46</v>
      </c>
      <c r="B33">
        <f t="array" ref="B33">COUNTIFS('All Group Data'!$A$2:$A$1048,A31,'All Group Data'!$P$2:$P$1048,"outsider",'All Group Data'!$C$2:$C$1048,C31)</f>
        <v>2</v>
      </c>
      <c r="C33">
        <f>B33/B35</f>
        <v>0.25</v>
      </c>
      <c r="E33" t="s">
        <v>46</v>
      </c>
      <c r="F33">
        <f t="array" ref="F33">COUNTIFS('All Group Data'!$A$2:$A$1048,E31,'All Group Data'!$P$2:$P$1048,"outsider",'All Group Data'!$C$2:$C$1048,G31)</f>
        <v>1</v>
      </c>
      <c r="G33">
        <f>F33/F35</f>
        <v>0.125</v>
      </c>
    </row>
    <row r="34" spans="1:7" x14ac:dyDescent="0.2">
      <c r="A34" t="s">
        <v>42</v>
      </c>
      <c r="B34">
        <f t="array" ref="B34">COUNTIFS('All Group Data'!$A$2:$A$1048,A31,'All Group Data'!$P$2:$P$1048,"draw",'All Group Data'!$C$2:$C$1048,C31)</f>
        <v>2</v>
      </c>
      <c r="C34">
        <f>B34/B35</f>
        <v>0.25</v>
      </c>
      <c r="E34" t="s">
        <v>42</v>
      </c>
      <c r="F34">
        <f t="array" ref="F34">COUNTIFS('All Group Data'!$A$2:$A$1048,E31,'All Group Data'!$P$2:$P$1048,"draw",'All Group Data'!$C$2:$C$1048,G31)</f>
        <v>2</v>
      </c>
      <c r="G34">
        <f>F34/F35</f>
        <v>0.25</v>
      </c>
    </row>
    <row r="35" spans="1:7" x14ac:dyDescent="0.2">
      <c r="A35" t="s">
        <v>47</v>
      </c>
      <c r="B35" s="1">
        <f>SUM(B32:B34)</f>
        <v>8</v>
      </c>
      <c r="C35" s="1">
        <f>SUM(C32:C34)</f>
        <v>1</v>
      </c>
      <c r="E35" t="s">
        <v>47</v>
      </c>
      <c r="F35" s="1">
        <f>SUM(F32:F34)</f>
        <v>8</v>
      </c>
      <c r="G35" s="1">
        <f>SUM(G32:G34)</f>
        <v>1</v>
      </c>
    </row>
    <row r="36" spans="1:7" x14ac:dyDescent="0.2">
      <c r="A36" t="s">
        <v>140</v>
      </c>
      <c r="B36" s="114">
        <f t="array" ref="B36">PRODUCT(IF(('All Group Data'!$A$2:$A$1000=A31)*('All Group Data'!$C$2:$C$1000=C31),'All Group Data'!$L$2:$L$1000))</f>
        <v>85.778606497222668</v>
      </c>
      <c r="C36" s="114"/>
      <c r="E36" t="s">
        <v>140</v>
      </c>
      <c r="F36" s="114">
        <f t="array" ref="F36">PRODUCT(IF(('All Group Data'!$A$2:$A$1000=E31)*('All Group Data'!$C$2:$C$1000=G31),'All Group Data'!$L$2:$L$1000))</f>
        <v>172.56199549388805</v>
      </c>
      <c r="G36" s="114"/>
    </row>
    <row r="37" spans="1:7" x14ac:dyDescent="0.2">
      <c r="A37" t="s">
        <v>141</v>
      </c>
      <c r="B37" s="114">
        <f t="array" ref="B37">PRODUCT(IF(('All Group Data'!$A$2:$A$1000=A31)*('All Group Data'!$C$2:$C$1000=C31),'All Group Data'!$N$2:$N$1000))</f>
        <v>1008218.8029701748</v>
      </c>
      <c r="C37" s="114"/>
      <c r="E37" t="s">
        <v>141</v>
      </c>
      <c r="F37" s="114">
        <f t="array" ref="F37">PRODUCT(IF(('All Group Data'!$A$2:$A$1000=E31)*('All Group Data'!$C$2:$C$1000=G31),'All Group Data'!$N$2:$N$1000))</f>
        <v>295902.23063687712</v>
      </c>
      <c r="G37" s="114"/>
    </row>
    <row r="38" spans="1:7" x14ac:dyDescent="0.2">
      <c r="A38" t="s">
        <v>142</v>
      </c>
      <c r="B38" s="114">
        <f t="array" ref="B38">PRODUCT(IF(('All Group Data'!$A$2:$A$1000=A31)*('All Group Data'!$C$2:$C$1000=C31),'All Group Data'!$R$2:$R$1000))</f>
        <v>612.07050304234599</v>
      </c>
      <c r="C38" s="114"/>
      <c r="E38" t="s">
        <v>142</v>
      </c>
      <c r="F38" s="114">
        <f t="array" ref="F38">PRODUCT(IF(('All Group Data'!$A$2:$A$1000=E31)*('All Group Data'!$C$2:$C$1000=G31),'All Group Data'!$R$2:$R$1000))</f>
        <v>364.1201810613249</v>
      </c>
      <c r="G38" s="114"/>
    </row>
    <row r="41" spans="1:7" x14ac:dyDescent="0.2">
      <c r="A41" s="1">
        <v>2014</v>
      </c>
      <c r="B41" s="96" t="s">
        <v>143</v>
      </c>
      <c r="C41" s="1" t="s">
        <v>166</v>
      </c>
      <c r="E41" s="1">
        <v>2018</v>
      </c>
      <c r="F41" s="96" t="s">
        <v>143</v>
      </c>
      <c r="G41" s="1" t="s">
        <v>166</v>
      </c>
    </row>
    <row r="42" spans="1:7" x14ac:dyDescent="0.2">
      <c r="A42" t="s">
        <v>45</v>
      </c>
      <c r="B42">
        <f t="array" ref="B42">COUNTIFS('All Group Data'!$A$2:$A$1048,A41,'All Group Data'!$P$2:$P$1048,"favourite",'All Group Data'!$C$2:$C$1048,C41)</f>
        <v>3</v>
      </c>
      <c r="C42">
        <f>B42/B45</f>
        <v>0.375</v>
      </c>
      <c r="E42" t="s">
        <v>45</v>
      </c>
      <c r="F42">
        <f t="array" ref="F42">COUNTIFS('All Group Data'!$A$2:$A$1048,E41,'All Group Data'!$P$2:$P$1048,"favourite",'All Group Data'!$C$2:$C$1048,G41)</f>
        <v>0</v>
      </c>
      <c r="G42" t="e">
        <f>F42/F45</f>
        <v>#DIV/0!</v>
      </c>
    </row>
    <row r="43" spans="1:7" x14ac:dyDescent="0.2">
      <c r="A43" t="s">
        <v>46</v>
      </c>
      <c r="B43">
        <f t="array" ref="B43">COUNTIFS('All Group Data'!$A$2:$A$1048,A41,'All Group Data'!$P$2:$P$1048,"outsider",'All Group Data'!$C$2:$C$1048,C41)</f>
        <v>0</v>
      </c>
      <c r="C43">
        <f>B43/B45</f>
        <v>0</v>
      </c>
      <c r="E43" t="s">
        <v>46</v>
      </c>
      <c r="F43">
        <f t="array" ref="F43">COUNTIFS('All Group Data'!$A$2:$A$1048,E41,'All Group Data'!$P$2:$P$1048,"outsider",'All Group Data'!$C$2:$C$1048,G41)</f>
        <v>0</v>
      </c>
      <c r="G43" t="e">
        <f>F43/F45</f>
        <v>#DIV/0!</v>
      </c>
    </row>
    <row r="44" spans="1:7" x14ac:dyDescent="0.2">
      <c r="A44" t="s">
        <v>42</v>
      </c>
      <c r="B44">
        <f t="array" ref="B44">COUNTIFS('All Group Data'!$A$2:$A$1048,A41,'All Group Data'!$P$2:$P$1048,"draw",'All Group Data'!$C$2:$C$1048,C41)</f>
        <v>5</v>
      </c>
      <c r="C44">
        <f>B44/B45</f>
        <v>0.625</v>
      </c>
      <c r="E44" t="s">
        <v>42</v>
      </c>
      <c r="F44">
        <f t="array" ref="F44">COUNTIFS('All Group Data'!$A$2:$A$1048,E41,'All Group Data'!$P$2:$P$1048,"draw",'All Group Data'!$C$2:$C$1048,G41)</f>
        <v>0</v>
      </c>
      <c r="G44" t="e">
        <f>F44/F45</f>
        <v>#DIV/0!</v>
      </c>
    </row>
    <row r="45" spans="1:7" x14ac:dyDescent="0.2">
      <c r="A45" t="s">
        <v>47</v>
      </c>
      <c r="B45" s="1">
        <f>SUM(B42:B44)</f>
        <v>8</v>
      </c>
      <c r="C45" s="1">
        <f>SUM(C42:C44)</f>
        <v>1</v>
      </c>
      <c r="E45" t="s">
        <v>47</v>
      </c>
      <c r="F45" s="1">
        <f>SUM(F42:F44)</f>
        <v>0</v>
      </c>
      <c r="G45" s="1" t="e">
        <f>SUM(G42:G44)</f>
        <v>#DIV/0!</v>
      </c>
    </row>
    <row r="46" spans="1:7" x14ac:dyDescent="0.2">
      <c r="A46" t="s">
        <v>140</v>
      </c>
      <c r="B46" s="114">
        <f t="array" ref="B46">PRODUCT(IF(('All Group Data'!$A$2:$A$1000=A41)*('All Group Data'!$C$2:$C$1000=C41),'All Group Data'!$L$2:$L$1000))</f>
        <v>111.03604757287518</v>
      </c>
      <c r="C46" s="114"/>
      <c r="E46" t="s">
        <v>140</v>
      </c>
      <c r="F46" s="114">
        <f t="array" ref="F46">PRODUCT(IF(('All Group Data'!$A$2:$A$1000=E41)*('All Group Data'!$C$2:$C$1000=G41),'All Group Data'!$L$2:$L$1000))</f>
        <v>203.47478078399999</v>
      </c>
      <c r="G46" s="114"/>
    </row>
    <row r="47" spans="1:7" x14ac:dyDescent="0.2">
      <c r="A47" t="s">
        <v>141</v>
      </c>
      <c r="B47" s="114">
        <f t="array" ref="B47">PRODUCT(IF(('All Group Data'!$A$2:$A$1000=A41)*('All Group Data'!$C$2:$C$1000=C41),'All Group Data'!$N$2:$N$1000))</f>
        <v>625570.76236523746</v>
      </c>
      <c r="C47" s="114"/>
      <c r="E47" t="s">
        <v>141</v>
      </c>
      <c r="F47" s="114">
        <f t="array" ref="F47">PRODUCT(IF(('All Group Data'!$A$2:$A$1000=E41)*('All Group Data'!$C$2:$C$1000=G41),'All Group Data'!$N$2:$N$1000))</f>
        <v>281165.04000000004</v>
      </c>
      <c r="G47" s="114"/>
    </row>
    <row r="48" spans="1:7" x14ac:dyDescent="0.2">
      <c r="A48" t="s">
        <v>142</v>
      </c>
      <c r="B48" s="114">
        <f t="array" ref="B48">PRODUCT(IF(('All Group Data'!$A$2:$A$1000=A41)*('All Group Data'!$C$2:$C$1000=C41),'All Group Data'!$R$2:$R$1000))</f>
        <v>7150.4209812126037</v>
      </c>
      <c r="C48" s="114"/>
      <c r="E48" t="s">
        <v>142</v>
      </c>
      <c r="F48" s="114">
        <f t="array" ref="F48">PRODUCT(IF(($F$15=$B$12)*('All Group Data'!$A$2:$A$1000=E41)*('All Group Data'!$C$2:$C$1000=G41),'All Group Data'!$R$2:$R$1000))</f>
        <v>0</v>
      </c>
      <c r="G48" s="114"/>
    </row>
  </sheetData>
  <mergeCells count="121">
    <mergeCell ref="AZ26:BC26"/>
    <mergeCell ref="BD26:BG26"/>
    <mergeCell ref="BH26:BK26"/>
    <mergeCell ref="L26:O26"/>
    <mergeCell ref="AB26:AE26"/>
    <mergeCell ref="AF26:AI26"/>
    <mergeCell ref="AJ26:AM26"/>
    <mergeCell ref="AN26:AQ26"/>
    <mergeCell ref="AR1:AS1"/>
    <mergeCell ref="AR26:AU26"/>
    <mergeCell ref="P17:S17"/>
    <mergeCell ref="T17:W17"/>
    <mergeCell ref="P19:S19"/>
    <mergeCell ref="T19:W19"/>
    <mergeCell ref="P24:S24"/>
    <mergeCell ref="T24:W24"/>
    <mergeCell ref="B48:C48"/>
    <mergeCell ref="F48:G48"/>
    <mergeCell ref="AB1:AC1"/>
    <mergeCell ref="AD1:AE1"/>
    <mergeCell ref="AF1:AG1"/>
    <mergeCell ref="P1:Q1"/>
    <mergeCell ref="R1:S1"/>
    <mergeCell ref="Q15:R15"/>
    <mergeCell ref="U15:V15"/>
    <mergeCell ref="B38:C38"/>
    <mergeCell ref="F38:G38"/>
    <mergeCell ref="B46:C46"/>
    <mergeCell ref="F46:G46"/>
    <mergeCell ref="B47:C47"/>
    <mergeCell ref="F47:G47"/>
    <mergeCell ref="B28:C28"/>
    <mergeCell ref="F28:G28"/>
    <mergeCell ref="B36:C36"/>
    <mergeCell ref="F36:G36"/>
    <mergeCell ref="B37:C37"/>
    <mergeCell ref="F37:G37"/>
    <mergeCell ref="B26:C26"/>
    <mergeCell ref="F26:G26"/>
    <mergeCell ref="X26:AA26"/>
    <mergeCell ref="B27:C27"/>
    <mergeCell ref="F27:G27"/>
    <mergeCell ref="AV26:AY26"/>
    <mergeCell ref="P26:S26"/>
    <mergeCell ref="T26:W26"/>
    <mergeCell ref="AR24:AU24"/>
    <mergeCell ref="AV24:AY24"/>
    <mergeCell ref="AZ24:BC24"/>
    <mergeCell ref="BD24:BG24"/>
    <mergeCell ref="BH24:BK24"/>
    <mergeCell ref="L24:O24"/>
    <mergeCell ref="X24:AA24"/>
    <mergeCell ref="AB24:AE24"/>
    <mergeCell ref="AF24:AI24"/>
    <mergeCell ref="AJ24:AM24"/>
    <mergeCell ref="AN24:AQ24"/>
    <mergeCell ref="AR19:AU19"/>
    <mergeCell ref="AV19:AY19"/>
    <mergeCell ref="AZ19:BC19"/>
    <mergeCell ref="BD19:BG19"/>
    <mergeCell ref="BH19:BK19"/>
    <mergeCell ref="L19:O19"/>
    <mergeCell ref="X19:AA19"/>
    <mergeCell ref="AB19:AE19"/>
    <mergeCell ref="AF19:AI19"/>
    <mergeCell ref="AJ19:AM19"/>
    <mergeCell ref="AN19:AQ19"/>
    <mergeCell ref="AR17:AU17"/>
    <mergeCell ref="AV17:AY17"/>
    <mergeCell ref="AZ17:BC17"/>
    <mergeCell ref="BD17:BG17"/>
    <mergeCell ref="BH17:BK17"/>
    <mergeCell ref="L17:O17"/>
    <mergeCell ref="X17:AA17"/>
    <mergeCell ref="AB17:AE17"/>
    <mergeCell ref="AF17:AI17"/>
    <mergeCell ref="AJ17:AM17"/>
    <mergeCell ref="AN17:AQ17"/>
    <mergeCell ref="AS15:AT15"/>
    <mergeCell ref="AW15:AX15"/>
    <mergeCell ref="BA15:BB15"/>
    <mergeCell ref="BE15:BF15"/>
    <mergeCell ref="BI15:BJ15"/>
    <mergeCell ref="E11:G11"/>
    <mergeCell ref="M15:N15"/>
    <mergeCell ref="Y15:Z15"/>
    <mergeCell ref="AC15:AD15"/>
    <mergeCell ref="AG15:AH15"/>
    <mergeCell ref="AK15:AL15"/>
    <mergeCell ref="AO15:AP15"/>
    <mergeCell ref="BJ1:BK1"/>
    <mergeCell ref="AX1:AY1"/>
    <mergeCell ref="AZ1:BA1"/>
    <mergeCell ref="BB1:BC1"/>
    <mergeCell ref="BD1:BE1"/>
    <mergeCell ref="BF1:BG1"/>
    <mergeCell ref="BH1:BI1"/>
    <mergeCell ref="AT1:AU1"/>
    <mergeCell ref="AV1:AW1"/>
    <mergeCell ref="AH1:AI1"/>
    <mergeCell ref="AJ1:AK1"/>
    <mergeCell ref="AL1:AM1"/>
    <mergeCell ref="AN1:AO1"/>
    <mergeCell ref="AP1:AQ1"/>
    <mergeCell ref="N1:O1"/>
    <mergeCell ref="X1:Y1"/>
    <mergeCell ref="Z1:AA1"/>
    <mergeCell ref="T1:U1"/>
    <mergeCell ref="V1:W1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conditionalFormatting sqref="M3:M10 Y4:Y10">
    <cfRule type="expression" dxfId="1958" priority="875">
      <formula>O3=""</formula>
    </cfRule>
    <cfRule type="expression" dxfId="1957" priority="881">
      <formula>O3="L"</formula>
    </cfRule>
    <cfRule type="expression" dxfId="1956" priority="882">
      <formula>O3="W"</formula>
    </cfRule>
  </conditionalFormatting>
  <conditionalFormatting sqref="O3">
    <cfRule type="expression" dxfId="1955" priority="874">
      <formula>O3=""</formula>
    </cfRule>
    <cfRule type="expression" dxfId="1954" priority="879">
      <formula>O3="L"</formula>
    </cfRule>
    <cfRule type="expression" dxfId="1953" priority="880">
      <formula>O3="W"</formula>
    </cfRule>
  </conditionalFormatting>
  <conditionalFormatting sqref="L3:L10 X4:X10">
    <cfRule type="expression" dxfId="1952" priority="876">
      <formula>O3=""</formula>
    </cfRule>
    <cfRule type="expression" dxfId="1951" priority="877">
      <formula>O3="L"</formula>
    </cfRule>
    <cfRule type="expression" dxfId="1950" priority="878">
      <formula>O3="W"</formula>
    </cfRule>
  </conditionalFormatting>
  <conditionalFormatting sqref="O4:O10">
    <cfRule type="expression" dxfId="1949" priority="865">
      <formula>O4=""</formula>
    </cfRule>
    <cfRule type="expression" dxfId="1948" priority="870">
      <formula>O4="L"</formula>
    </cfRule>
    <cfRule type="expression" dxfId="1947" priority="871">
      <formula>O4="W"</formula>
    </cfRule>
  </conditionalFormatting>
  <conditionalFormatting sqref="N3:N10 Z3:Z10">
    <cfRule type="expression" dxfId="1946" priority="862">
      <formula>O3=""</formula>
    </cfRule>
    <cfRule type="expression" dxfId="1945" priority="863">
      <formula>O3="L"</formula>
    </cfRule>
    <cfRule type="expression" dxfId="1944" priority="864">
      <formula>O3="W"</formula>
    </cfRule>
  </conditionalFormatting>
  <conditionalFormatting sqref="Y3">
    <cfRule type="expression" dxfId="1940" priority="854">
      <formula>AA3=""</formula>
    </cfRule>
    <cfRule type="expression" dxfId="1939" priority="857">
      <formula>AA3="L"</formula>
    </cfRule>
    <cfRule type="expression" dxfId="1938" priority="858">
      <formula>AA3="W"</formula>
    </cfRule>
  </conditionalFormatting>
  <conditionalFormatting sqref="AA3">
    <cfRule type="expression" dxfId="1937" priority="853">
      <formula>AA3=""</formula>
    </cfRule>
    <cfRule type="expression" dxfId="1936" priority="855">
      <formula>AA3="L"</formula>
    </cfRule>
    <cfRule type="expression" dxfId="1935" priority="856">
      <formula>AA3="W"</formula>
    </cfRule>
  </conditionalFormatting>
  <conditionalFormatting sqref="AA4:AA10">
    <cfRule type="expression" dxfId="1934" priority="847">
      <formula>AA4=""</formula>
    </cfRule>
    <cfRule type="expression" dxfId="1933" priority="849">
      <formula>AA4="L"</formula>
    </cfRule>
    <cfRule type="expression" dxfId="1932" priority="850">
      <formula>AA4="W"</formula>
    </cfRule>
  </conditionalFormatting>
  <conditionalFormatting sqref="Z3">
    <cfRule type="expression" dxfId="1931" priority="844">
      <formula>AA3=""</formula>
    </cfRule>
    <cfRule type="expression" dxfId="1930" priority="845">
      <formula>AA3="L"</formula>
    </cfRule>
    <cfRule type="expression" dxfId="1929" priority="846">
      <formula>AA3="W"</formula>
    </cfRule>
  </conditionalFormatting>
  <conditionalFormatting sqref="X3">
    <cfRule type="expression" dxfId="1928" priority="838">
      <formula>AA3=""</formula>
    </cfRule>
    <cfRule type="expression" dxfId="1927" priority="839">
      <formula>AA3="L"</formula>
    </cfRule>
    <cfRule type="expression" dxfId="1926" priority="840">
      <formula>AA3="W"</formula>
    </cfRule>
  </conditionalFormatting>
  <conditionalFormatting sqref="AD3">
    <cfRule type="expression" dxfId="1814" priority="316">
      <formula>AE3=""</formula>
    </cfRule>
    <cfRule type="expression" dxfId="1813" priority="317">
      <formula>AE3="L"</formula>
    </cfRule>
    <cfRule type="expression" dxfId="1812" priority="318">
      <formula>AE3="W"</formula>
    </cfRule>
  </conditionalFormatting>
  <conditionalFormatting sqref="AH3">
    <cfRule type="expression" dxfId="1799" priority="292">
      <formula>AI3=""</formula>
    </cfRule>
    <cfRule type="expression" dxfId="1798" priority="293">
      <formula>AI3="L"</formula>
    </cfRule>
    <cfRule type="expression" dxfId="1797" priority="294">
      <formula>AI3="W"</formula>
    </cfRule>
  </conditionalFormatting>
  <conditionalFormatting sqref="AL3">
    <cfRule type="expression" dxfId="1784" priority="268">
      <formula>AM3=""</formula>
    </cfRule>
    <cfRule type="expression" dxfId="1783" priority="269">
      <formula>AM3="L"</formula>
    </cfRule>
    <cfRule type="expression" dxfId="1782" priority="270">
      <formula>AM3="W"</formula>
    </cfRule>
  </conditionalFormatting>
  <conditionalFormatting sqref="AQ3">
    <cfRule type="expression" dxfId="1775" priority="250">
      <formula>AQ3=""</formula>
    </cfRule>
    <cfRule type="expression" dxfId="1774" priority="252">
      <formula>AQ3="L"</formula>
    </cfRule>
    <cfRule type="expression" dxfId="1773" priority="253">
      <formula>AQ3="W"</formula>
    </cfRule>
  </conditionalFormatting>
  <conditionalFormatting sqref="AJ3">
    <cfRule type="expression" dxfId="1664" priority="265">
      <formula>AM3=""</formula>
    </cfRule>
    <cfRule type="expression" dxfId="1663" priority="266">
      <formula>AM3="L"</formula>
    </cfRule>
    <cfRule type="expression" dxfId="1662" priority="267">
      <formula>AM3="W"</formula>
    </cfRule>
  </conditionalFormatting>
  <conditionalFormatting sqref="BF3:BF10">
    <cfRule type="expression" dxfId="1625" priority="64">
      <formula>BG3=""</formula>
    </cfRule>
    <cfRule type="expression" dxfId="1624" priority="65">
      <formula>BG3="L"</formula>
    </cfRule>
    <cfRule type="expression" dxfId="1623" priority="66">
      <formula>BG3="W"</formula>
    </cfRule>
  </conditionalFormatting>
  <conditionalFormatting sqref="AC4:AC10">
    <cfRule type="expression" dxfId="1616" priority="331">
      <formula>AE4=""</formula>
    </cfRule>
    <cfRule type="expression" dxfId="1615" priority="335">
      <formula>AE4="L"</formula>
    </cfRule>
    <cfRule type="expression" dxfId="1614" priority="336">
      <formula>AE4="W"</formula>
    </cfRule>
  </conditionalFormatting>
  <conditionalFormatting sqref="AB4:AB10">
    <cfRule type="expression" dxfId="1613" priority="332">
      <formula>AE4=""</formula>
    </cfRule>
    <cfRule type="expression" dxfId="1612" priority="333">
      <formula>AE4="L"</formula>
    </cfRule>
    <cfRule type="expression" dxfId="1611" priority="334">
      <formula>AE4="W"</formula>
    </cfRule>
  </conditionalFormatting>
  <conditionalFormatting sqref="AD3:AD10">
    <cfRule type="expression" dxfId="1610" priority="328">
      <formula>AE3=""</formula>
    </cfRule>
    <cfRule type="expression" dxfId="1609" priority="329">
      <formula>AE3="L"</formula>
    </cfRule>
    <cfRule type="expression" dxfId="1608" priority="330">
      <formula>AE3="W"</formula>
    </cfRule>
  </conditionalFormatting>
  <conditionalFormatting sqref="AC3">
    <cfRule type="expression" dxfId="1607" priority="323">
      <formula>AE3=""</formula>
    </cfRule>
    <cfRule type="expression" dxfId="1606" priority="326">
      <formula>AE3="L"</formula>
    </cfRule>
    <cfRule type="expression" dxfId="1605" priority="327">
      <formula>AE3="W"</formula>
    </cfRule>
  </conditionalFormatting>
  <conditionalFormatting sqref="AE3">
    <cfRule type="expression" dxfId="1604" priority="322">
      <formula>AE3=""</formula>
    </cfRule>
    <cfRule type="expression" dxfId="1603" priority="324">
      <formula>AE3="L"</formula>
    </cfRule>
    <cfRule type="expression" dxfId="1602" priority="325">
      <formula>AE3="W"</formula>
    </cfRule>
  </conditionalFormatting>
  <conditionalFormatting sqref="AE4:AE10">
    <cfRule type="expression" dxfId="1601" priority="319">
      <formula>AE4=""</formula>
    </cfRule>
    <cfRule type="expression" dxfId="1600" priority="320">
      <formula>AE4="L"</formula>
    </cfRule>
    <cfRule type="expression" dxfId="1599" priority="321">
      <formula>AE4="W"</formula>
    </cfRule>
  </conditionalFormatting>
  <conditionalFormatting sqref="R3">
    <cfRule type="expression" dxfId="1598" priority="172">
      <formula>S3=""</formula>
    </cfRule>
    <cfRule type="expression" dxfId="1597" priority="173">
      <formula>S3="L"</formula>
    </cfRule>
    <cfRule type="expression" dxfId="1596" priority="174">
      <formula>S3="W"</formula>
    </cfRule>
  </conditionalFormatting>
  <conditionalFormatting sqref="AB3">
    <cfRule type="expression" dxfId="1595" priority="313">
      <formula>AE3=""</formula>
    </cfRule>
    <cfRule type="expression" dxfId="1594" priority="314">
      <formula>AE3="L"</formula>
    </cfRule>
    <cfRule type="expression" dxfId="1593" priority="315">
      <formula>AE3="W"</formula>
    </cfRule>
  </conditionalFormatting>
  <conditionalFormatting sqref="AG4:AG10">
    <cfRule type="expression" dxfId="1592" priority="307">
      <formula>AI4=""</formula>
    </cfRule>
    <cfRule type="expression" dxfId="1591" priority="311">
      <formula>AI4="L"</formula>
    </cfRule>
    <cfRule type="expression" dxfId="1590" priority="312">
      <formula>AI4="W"</formula>
    </cfRule>
  </conditionalFormatting>
  <conditionalFormatting sqref="AF4:AF10">
    <cfRule type="expression" dxfId="1589" priority="308">
      <formula>AI4=""</formula>
    </cfRule>
    <cfRule type="expression" dxfId="1588" priority="309">
      <formula>AI4="L"</formula>
    </cfRule>
    <cfRule type="expression" dxfId="1587" priority="310">
      <formula>AI4="W"</formula>
    </cfRule>
  </conditionalFormatting>
  <conditionalFormatting sqref="AH3:AH10">
    <cfRule type="expression" dxfId="1586" priority="304">
      <formula>AI3=""</formula>
    </cfRule>
    <cfRule type="expression" dxfId="1585" priority="305">
      <formula>AI3="L"</formula>
    </cfRule>
    <cfRule type="expression" dxfId="1584" priority="306">
      <formula>AI3="W"</formula>
    </cfRule>
  </conditionalFormatting>
  <conditionalFormatting sqref="AG3">
    <cfRule type="expression" dxfId="1583" priority="299">
      <formula>AI3=""</formula>
    </cfRule>
    <cfRule type="expression" dxfId="1582" priority="302">
      <formula>AI3="L"</formula>
    </cfRule>
    <cfRule type="expression" dxfId="1581" priority="303">
      <formula>AI3="W"</formula>
    </cfRule>
  </conditionalFormatting>
  <conditionalFormatting sqref="AI3">
    <cfRule type="expression" dxfId="1580" priority="298">
      <formula>AI3=""</formula>
    </cfRule>
    <cfRule type="expression" dxfId="1579" priority="300">
      <formula>AI3="L"</formula>
    </cfRule>
    <cfRule type="expression" dxfId="1578" priority="301">
      <formula>AI3="W"</formula>
    </cfRule>
  </conditionalFormatting>
  <conditionalFormatting sqref="AI4:AI10">
    <cfRule type="expression" dxfId="1577" priority="295">
      <formula>AI4=""</formula>
    </cfRule>
    <cfRule type="expression" dxfId="1576" priority="296">
      <formula>AI4="L"</formula>
    </cfRule>
    <cfRule type="expression" dxfId="1575" priority="297">
      <formula>AI4="W"</formula>
    </cfRule>
  </conditionalFormatting>
  <conditionalFormatting sqref="AF3">
    <cfRule type="expression" dxfId="1571" priority="289">
      <formula>AI3=""</formula>
    </cfRule>
    <cfRule type="expression" dxfId="1570" priority="290">
      <formula>AI3="L"</formula>
    </cfRule>
    <cfRule type="expression" dxfId="1569" priority="291">
      <formula>AI3="W"</formula>
    </cfRule>
  </conditionalFormatting>
  <conditionalFormatting sqref="AK4:AK10">
    <cfRule type="expression" dxfId="1568" priority="283">
      <formula>AM4=""</formula>
    </cfRule>
    <cfRule type="expression" dxfId="1567" priority="287">
      <formula>AM4="L"</formula>
    </cfRule>
    <cfRule type="expression" dxfId="1566" priority="288">
      <formula>AM4="W"</formula>
    </cfRule>
  </conditionalFormatting>
  <conditionalFormatting sqref="AJ4:AJ10">
    <cfRule type="expression" dxfId="1565" priority="284">
      <formula>AM4=""</formula>
    </cfRule>
    <cfRule type="expression" dxfId="1564" priority="285">
      <formula>AM4="L"</formula>
    </cfRule>
    <cfRule type="expression" dxfId="1563" priority="286">
      <formula>AM4="W"</formula>
    </cfRule>
  </conditionalFormatting>
  <conditionalFormatting sqref="AL3:AL10">
    <cfRule type="expression" dxfId="1562" priority="280">
      <formula>AM3=""</formula>
    </cfRule>
    <cfRule type="expression" dxfId="1561" priority="281">
      <formula>AM3="L"</formula>
    </cfRule>
    <cfRule type="expression" dxfId="1560" priority="282">
      <formula>AM3="W"</formula>
    </cfRule>
  </conditionalFormatting>
  <conditionalFormatting sqref="AK3">
    <cfRule type="expression" dxfId="1559" priority="275">
      <formula>AM3=""</formula>
    </cfRule>
    <cfRule type="expression" dxfId="1558" priority="278">
      <formula>AM3="L"</formula>
    </cfRule>
    <cfRule type="expression" dxfId="1557" priority="279">
      <formula>AM3="W"</formula>
    </cfRule>
  </conditionalFormatting>
  <conditionalFormatting sqref="AM3">
    <cfRule type="expression" dxfId="1556" priority="274">
      <formula>AM3=""</formula>
    </cfRule>
    <cfRule type="expression" dxfId="1555" priority="276">
      <formula>AM3="L"</formula>
    </cfRule>
    <cfRule type="expression" dxfId="1554" priority="277">
      <formula>AM3="W"</formula>
    </cfRule>
  </conditionalFormatting>
  <conditionalFormatting sqref="AM4:AM10">
    <cfRule type="expression" dxfId="1553" priority="271">
      <formula>AM4=""</formula>
    </cfRule>
    <cfRule type="expression" dxfId="1552" priority="272">
      <formula>AM4="L"</formula>
    </cfRule>
    <cfRule type="expression" dxfId="1551" priority="273">
      <formula>AM4="W"</formula>
    </cfRule>
  </conditionalFormatting>
  <conditionalFormatting sqref="AZ3">
    <cfRule type="expression" dxfId="1547" priority="73">
      <formula>BC3=""</formula>
    </cfRule>
    <cfRule type="expression" dxfId="1546" priority="74">
      <formula>BC3="L"</formula>
    </cfRule>
    <cfRule type="expression" dxfId="1545" priority="75">
      <formula>BC3="W"</formula>
    </cfRule>
  </conditionalFormatting>
  <conditionalFormatting sqref="AO4:AO10">
    <cfRule type="expression" dxfId="1544" priority="259">
      <formula>AQ4=""</formula>
    </cfRule>
    <cfRule type="expression" dxfId="1543" priority="263">
      <formula>AQ4="L"</formula>
    </cfRule>
    <cfRule type="expression" dxfId="1542" priority="264">
      <formula>AQ4="W"</formula>
    </cfRule>
  </conditionalFormatting>
  <conditionalFormatting sqref="AN4:AN10">
    <cfRule type="expression" dxfId="1541" priority="260">
      <formula>AQ4=""</formula>
    </cfRule>
    <cfRule type="expression" dxfId="1540" priority="261">
      <formula>AQ4="L"</formula>
    </cfRule>
    <cfRule type="expression" dxfId="1539" priority="262">
      <formula>AQ4="W"</formula>
    </cfRule>
  </conditionalFormatting>
  <conditionalFormatting sqref="AP3:AP10">
    <cfRule type="expression" dxfId="1538" priority="256">
      <formula>AQ3=""</formula>
    </cfRule>
    <cfRule type="expression" dxfId="1537" priority="257">
      <formula>AQ3="L"</formula>
    </cfRule>
    <cfRule type="expression" dxfId="1536" priority="258">
      <formula>AQ3="W"</formula>
    </cfRule>
  </conditionalFormatting>
  <conditionalFormatting sqref="AO3">
    <cfRule type="expression" dxfId="1535" priority="251">
      <formula>AQ3=""</formula>
    </cfRule>
    <cfRule type="expression" dxfId="1534" priority="254">
      <formula>AQ3="L"</formula>
    </cfRule>
    <cfRule type="expression" dxfId="1533" priority="255">
      <formula>AQ3="W"</formula>
    </cfRule>
  </conditionalFormatting>
  <conditionalFormatting sqref="AQ4:AQ10">
    <cfRule type="expression" dxfId="1529" priority="247">
      <formula>AQ4=""</formula>
    </cfRule>
    <cfRule type="expression" dxfId="1528" priority="248">
      <formula>AQ4="L"</formula>
    </cfRule>
    <cfRule type="expression" dxfId="1527" priority="249">
      <formula>AQ4="W"</formula>
    </cfRule>
  </conditionalFormatting>
  <conditionalFormatting sqref="AP3">
    <cfRule type="expression" dxfId="1526" priority="244">
      <formula>AQ3=""</formula>
    </cfRule>
    <cfRule type="expression" dxfId="1525" priority="245">
      <formula>AQ3="L"</formula>
    </cfRule>
    <cfRule type="expression" dxfId="1524" priority="246">
      <formula>AQ3="W"</formula>
    </cfRule>
  </conditionalFormatting>
  <conditionalFormatting sqref="AN3">
    <cfRule type="expression" dxfId="1523" priority="241">
      <formula>AQ3=""</formula>
    </cfRule>
    <cfRule type="expression" dxfId="1522" priority="242">
      <formula>AQ3="L"</formula>
    </cfRule>
    <cfRule type="expression" dxfId="1521" priority="243">
      <formula>AQ3="W"</formula>
    </cfRule>
  </conditionalFormatting>
  <conditionalFormatting sqref="BA4:BA10">
    <cfRule type="expression" dxfId="1520" priority="91">
      <formula>BC4=""</formula>
    </cfRule>
    <cfRule type="expression" dxfId="1519" priority="95">
      <formula>BC4="L"</formula>
    </cfRule>
    <cfRule type="expression" dxfId="1518" priority="96">
      <formula>BC4="W"</formula>
    </cfRule>
  </conditionalFormatting>
  <conditionalFormatting sqref="AZ4:AZ10">
    <cfRule type="expression" dxfId="1517" priority="92">
      <formula>BC4=""</formula>
    </cfRule>
    <cfRule type="expression" dxfId="1516" priority="93">
      <formula>BC4="L"</formula>
    </cfRule>
    <cfRule type="expression" dxfId="1515" priority="94">
      <formula>BC4="W"</formula>
    </cfRule>
  </conditionalFormatting>
  <conditionalFormatting sqref="BB3:BB10">
    <cfRule type="expression" dxfId="1514" priority="88">
      <formula>BC3=""</formula>
    </cfRule>
    <cfRule type="expression" dxfId="1513" priority="89">
      <formula>BC3="L"</formula>
    </cfRule>
    <cfRule type="expression" dxfId="1512" priority="90">
      <formula>BC3="W"</formula>
    </cfRule>
  </conditionalFormatting>
  <conditionalFormatting sqref="BA3">
    <cfRule type="expression" dxfId="1511" priority="83">
      <formula>BC3=""</formula>
    </cfRule>
    <cfRule type="expression" dxfId="1510" priority="86">
      <formula>BC3="L"</formula>
    </cfRule>
    <cfRule type="expression" dxfId="1509" priority="87">
      <formula>BC3="W"</formula>
    </cfRule>
  </conditionalFormatting>
  <conditionalFormatting sqref="BC3">
    <cfRule type="expression" dxfId="1508" priority="82">
      <formula>BC3=""</formula>
    </cfRule>
    <cfRule type="expression" dxfId="1507" priority="84">
      <formula>BC3="L"</formula>
    </cfRule>
    <cfRule type="expression" dxfId="1506" priority="85">
      <formula>BC3="W"</formula>
    </cfRule>
  </conditionalFormatting>
  <conditionalFormatting sqref="BC4:BC10">
    <cfRule type="expression" dxfId="1505" priority="79">
      <formula>BC4=""</formula>
    </cfRule>
    <cfRule type="expression" dxfId="1504" priority="80">
      <formula>BC4="L"</formula>
    </cfRule>
    <cfRule type="expression" dxfId="1503" priority="81">
      <formula>BC4="W"</formula>
    </cfRule>
  </conditionalFormatting>
  <conditionalFormatting sqref="BB3">
    <cfRule type="expression" dxfId="1502" priority="76">
      <formula>BC3=""</formula>
    </cfRule>
    <cfRule type="expression" dxfId="1501" priority="77">
      <formula>BC3="L"</formula>
    </cfRule>
    <cfRule type="expression" dxfId="1500" priority="78">
      <formula>BC3="W"</formula>
    </cfRule>
  </conditionalFormatting>
  <conditionalFormatting sqref="BE4:BE10">
    <cfRule type="expression" dxfId="1496" priority="67">
      <formula>BG4=""</formula>
    </cfRule>
    <cfRule type="expression" dxfId="1495" priority="71">
      <formula>BG4="L"</formula>
    </cfRule>
    <cfRule type="expression" dxfId="1494" priority="72">
      <formula>BG4="W"</formula>
    </cfRule>
  </conditionalFormatting>
  <conditionalFormatting sqref="BD4:BD10">
    <cfRule type="expression" dxfId="1493" priority="68">
      <formula>BG4=""</formula>
    </cfRule>
    <cfRule type="expression" dxfId="1492" priority="69">
      <formula>BG4="L"</formula>
    </cfRule>
    <cfRule type="expression" dxfId="1491" priority="70">
      <formula>BG4="W"</formula>
    </cfRule>
  </conditionalFormatting>
  <conditionalFormatting sqref="V3:V10">
    <cfRule type="expression" dxfId="1490" priority="160">
      <formula>W3=""</formula>
    </cfRule>
    <cfRule type="expression" dxfId="1489" priority="161">
      <formula>W3="L"</formula>
    </cfRule>
    <cfRule type="expression" dxfId="1488" priority="162">
      <formula>W3="W"</formula>
    </cfRule>
  </conditionalFormatting>
  <conditionalFormatting sqref="BE3">
    <cfRule type="expression" dxfId="1487" priority="59">
      <formula>BG3=""</formula>
    </cfRule>
    <cfRule type="expression" dxfId="1486" priority="62">
      <formula>BG3="L"</formula>
    </cfRule>
    <cfRule type="expression" dxfId="1485" priority="63">
      <formula>BG3="W"</formula>
    </cfRule>
  </conditionalFormatting>
  <conditionalFormatting sqref="BG3">
    <cfRule type="expression" dxfId="1484" priority="58">
      <formula>BG3=""</formula>
    </cfRule>
    <cfRule type="expression" dxfId="1483" priority="60">
      <formula>BG3="L"</formula>
    </cfRule>
    <cfRule type="expression" dxfId="1482" priority="61">
      <formula>BG3="W"</formula>
    </cfRule>
  </conditionalFormatting>
  <conditionalFormatting sqref="BG4:BG10">
    <cfRule type="expression" dxfId="1481" priority="55">
      <formula>BG4=""</formula>
    </cfRule>
    <cfRule type="expression" dxfId="1480" priority="56">
      <formula>BG4="L"</formula>
    </cfRule>
    <cfRule type="expression" dxfId="1479" priority="57">
      <formula>BG4="W"</formula>
    </cfRule>
  </conditionalFormatting>
  <conditionalFormatting sqref="BF3">
    <cfRule type="expression" dxfId="1478" priority="52">
      <formula>BG3=""</formula>
    </cfRule>
    <cfRule type="expression" dxfId="1477" priority="53">
      <formula>BG3="L"</formula>
    </cfRule>
    <cfRule type="expression" dxfId="1476" priority="54">
      <formula>BG3="W"</formula>
    </cfRule>
  </conditionalFormatting>
  <conditionalFormatting sqref="BD3">
    <cfRule type="expression" dxfId="1475" priority="49">
      <formula>BG3=""</formula>
    </cfRule>
    <cfRule type="expression" dxfId="1474" priority="50">
      <formula>BG3="L"</formula>
    </cfRule>
    <cfRule type="expression" dxfId="1473" priority="51">
      <formula>BG3="W"</formula>
    </cfRule>
  </conditionalFormatting>
  <conditionalFormatting sqref="Q4:Q10">
    <cfRule type="expression" dxfId="1469" priority="187">
      <formula>S4=""</formula>
    </cfRule>
    <cfRule type="expression" dxfId="1468" priority="191">
      <formula>S4="L"</formula>
    </cfRule>
    <cfRule type="expression" dxfId="1467" priority="192">
      <formula>S4="W"</formula>
    </cfRule>
  </conditionalFormatting>
  <conditionalFormatting sqref="P4:P10">
    <cfRule type="expression" dxfId="1466" priority="188">
      <formula>S4=""</formula>
    </cfRule>
    <cfRule type="expression" dxfId="1465" priority="189">
      <formula>S4="L"</formula>
    </cfRule>
    <cfRule type="expression" dxfId="1464" priority="190">
      <formula>S4="W"</formula>
    </cfRule>
  </conditionalFormatting>
  <conditionalFormatting sqref="R3:R10">
    <cfRule type="expression" dxfId="1463" priority="184">
      <formula>S3=""</formula>
    </cfRule>
    <cfRule type="expression" dxfId="1462" priority="185">
      <formula>S3="L"</formula>
    </cfRule>
    <cfRule type="expression" dxfId="1461" priority="186">
      <formula>S3="W"</formula>
    </cfRule>
  </conditionalFormatting>
  <conditionalFormatting sqref="Q3">
    <cfRule type="expression" dxfId="1460" priority="179">
      <formula>S3=""</formula>
    </cfRule>
    <cfRule type="expression" dxfId="1459" priority="182">
      <formula>S3="L"</formula>
    </cfRule>
    <cfRule type="expression" dxfId="1458" priority="183">
      <formula>S3="W"</formula>
    </cfRule>
  </conditionalFormatting>
  <conditionalFormatting sqref="S3">
    <cfRule type="expression" dxfId="1457" priority="178">
      <formula>S3=""</formula>
    </cfRule>
    <cfRule type="expression" dxfId="1456" priority="180">
      <formula>S3="L"</formula>
    </cfRule>
    <cfRule type="expression" dxfId="1455" priority="181">
      <formula>S3="W"</formula>
    </cfRule>
  </conditionalFormatting>
  <conditionalFormatting sqref="S4:S10">
    <cfRule type="expression" dxfId="1454" priority="175">
      <formula>S4=""</formula>
    </cfRule>
    <cfRule type="expression" dxfId="1453" priority="176">
      <formula>S4="L"</formula>
    </cfRule>
    <cfRule type="expression" dxfId="1452" priority="177">
      <formula>S4="W"</formula>
    </cfRule>
  </conditionalFormatting>
  <conditionalFormatting sqref="P3">
    <cfRule type="expression" dxfId="1448" priority="169">
      <formula>S3=""</formula>
    </cfRule>
    <cfRule type="expression" dxfId="1447" priority="170">
      <formula>S3="L"</formula>
    </cfRule>
    <cfRule type="expression" dxfId="1446" priority="171">
      <formula>S3="W"</formula>
    </cfRule>
  </conditionalFormatting>
  <conditionalFormatting sqref="U4:U10">
    <cfRule type="expression" dxfId="1445" priority="163">
      <formula>W4=""</formula>
    </cfRule>
    <cfRule type="expression" dxfId="1444" priority="167">
      <formula>W4="L"</formula>
    </cfRule>
    <cfRule type="expression" dxfId="1443" priority="168">
      <formula>W4="W"</formula>
    </cfRule>
  </conditionalFormatting>
  <conditionalFormatting sqref="T4:T10">
    <cfRule type="expression" dxfId="1442" priority="164">
      <formula>W4=""</formula>
    </cfRule>
    <cfRule type="expression" dxfId="1441" priority="165">
      <formula>W4="L"</formula>
    </cfRule>
    <cfRule type="expression" dxfId="1440" priority="166">
      <formula>W4="W"</formula>
    </cfRule>
  </conditionalFormatting>
  <conditionalFormatting sqref="U3">
    <cfRule type="expression" dxfId="1439" priority="155">
      <formula>W3=""</formula>
    </cfRule>
    <cfRule type="expression" dxfId="1438" priority="158">
      <formula>W3="L"</formula>
    </cfRule>
    <cfRule type="expression" dxfId="1437" priority="159">
      <formula>W3="W"</formula>
    </cfRule>
  </conditionalFormatting>
  <conditionalFormatting sqref="W3">
    <cfRule type="expression" dxfId="1436" priority="154">
      <formula>W3=""</formula>
    </cfRule>
    <cfRule type="expression" dxfId="1435" priority="156">
      <formula>W3="L"</formula>
    </cfRule>
    <cfRule type="expression" dxfId="1434" priority="157">
      <formula>W3="W"</formula>
    </cfRule>
  </conditionalFormatting>
  <conditionalFormatting sqref="W4:W10">
    <cfRule type="expression" dxfId="1433" priority="151">
      <formula>W4=""</formula>
    </cfRule>
    <cfRule type="expression" dxfId="1432" priority="152">
      <formula>W4="L"</formula>
    </cfRule>
    <cfRule type="expression" dxfId="1431" priority="153">
      <formula>W4="W"</formula>
    </cfRule>
  </conditionalFormatting>
  <conditionalFormatting sqref="V3">
    <cfRule type="expression" dxfId="1430" priority="148">
      <formula>W3=""</formula>
    </cfRule>
    <cfRule type="expression" dxfId="1429" priority="149">
      <formula>W3="L"</formula>
    </cfRule>
    <cfRule type="expression" dxfId="1428" priority="150">
      <formula>W3="W"</formula>
    </cfRule>
  </conditionalFormatting>
  <conditionalFormatting sqref="T3">
    <cfRule type="expression" dxfId="1427" priority="145">
      <formula>W3=""</formula>
    </cfRule>
    <cfRule type="expression" dxfId="1426" priority="146">
      <formula>W3="L"</formula>
    </cfRule>
    <cfRule type="expression" dxfId="1425" priority="147">
      <formula>W3="W"</formula>
    </cfRule>
  </conditionalFormatting>
  <conditionalFormatting sqref="AT3:AT10">
    <cfRule type="expression" dxfId="1424" priority="136">
      <formula>AU3=""</formula>
    </cfRule>
    <cfRule type="expression" dxfId="1423" priority="137">
      <formula>AU3="L"</formula>
    </cfRule>
    <cfRule type="expression" dxfId="1422" priority="138">
      <formula>AU3="W"</formula>
    </cfRule>
  </conditionalFormatting>
  <conditionalFormatting sqref="AS4:AS10">
    <cfRule type="expression" dxfId="1421" priority="139">
      <formula>AU4=""</formula>
    </cfRule>
    <cfRule type="expression" dxfId="1420" priority="143">
      <formula>AU4="L"</formula>
    </cfRule>
    <cfRule type="expression" dxfId="1419" priority="144">
      <formula>AU4="W"</formula>
    </cfRule>
  </conditionalFormatting>
  <conditionalFormatting sqref="AR4:AR10">
    <cfRule type="expression" dxfId="1418" priority="140">
      <formula>AU4=""</formula>
    </cfRule>
    <cfRule type="expression" dxfId="1417" priority="141">
      <formula>AU4="L"</formula>
    </cfRule>
    <cfRule type="expression" dxfId="1416" priority="142">
      <formula>AU4="W"</formula>
    </cfRule>
  </conditionalFormatting>
  <conditionalFormatting sqref="AS3">
    <cfRule type="expression" dxfId="1415" priority="131">
      <formula>AU3=""</formula>
    </cfRule>
    <cfRule type="expression" dxfId="1414" priority="134">
      <formula>AU3="L"</formula>
    </cfRule>
    <cfRule type="expression" dxfId="1413" priority="135">
      <formula>AU3="W"</formula>
    </cfRule>
  </conditionalFormatting>
  <conditionalFormatting sqref="AU3">
    <cfRule type="expression" dxfId="1412" priority="130">
      <formula>AU3=""</formula>
    </cfRule>
    <cfRule type="expression" dxfId="1411" priority="132">
      <formula>AU3="L"</formula>
    </cfRule>
    <cfRule type="expression" dxfId="1410" priority="133">
      <formula>AU3="W"</formula>
    </cfRule>
  </conditionalFormatting>
  <conditionalFormatting sqref="AU4:AU10">
    <cfRule type="expression" dxfId="1409" priority="127">
      <formula>AU4=""</formula>
    </cfRule>
    <cfRule type="expression" dxfId="1408" priority="128">
      <formula>AU4="L"</formula>
    </cfRule>
    <cfRule type="expression" dxfId="1407" priority="129">
      <formula>AU4="W"</formula>
    </cfRule>
  </conditionalFormatting>
  <conditionalFormatting sqref="AT3">
    <cfRule type="expression" dxfId="1406" priority="124">
      <formula>AU3=""</formula>
    </cfRule>
    <cfRule type="expression" dxfId="1405" priority="125">
      <formula>AU3="L"</formula>
    </cfRule>
    <cfRule type="expression" dxfId="1404" priority="126">
      <formula>AU3="W"</formula>
    </cfRule>
  </conditionalFormatting>
  <conditionalFormatting sqref="AR3">
    <cfRule type="expression" dxfId="1403" priority="121">
      <formula>AU3=""</formula>
    </cfRule>
    <cfRule type="expression" dxfId="1402" priority="122">
      <formula>AU3="L"</formula>
    </cfRule>
    <cfRule type="expression" dxfId="1401" priority="123">
      <formula>AU3="W"</formula>
    </cfRule>
  </conditionalFormatting>
  <conditionalFormatting sqref="AW4:AW10">
    <cfRule type="expression" dxfId="1400" priority="115">
      <formula>AY4=""</formula>
    </cfRule>
    <cfRule type="expression" dxfId="1399" priority="119">
      <formula>AY4="L"</formula>
    </cfRule>
    <cfRule type="expression" dxfId="1398" priority="120">
      <formula>AY4="W"</formula>
    </cfRule>
  </conditionalFormatting>
  <conditionalFormatting sqref="AV4:AV10">
    <cfRule type="expression" dxfId="1397" priority="116">
      <formula>AY4=""</formula>
    </cfRule>
    <cfRule type="expression" dxfId="1396" priority="117">
      <formula>AY4="L"</formula>
    </cfRule>
    <cfRule type="expression" dxfId="1395" priority="118">
      <formula>AY4="W"</formula>
    </cfRule>
  </conditionalFormatting>
  <conditionalFormatting sqref="AX3:AX10">
    <cfRule type="expression" dxfId="1394" priority="112">
      <formula>AY3=""</formula>
    </cfRule>
    <cfRule type="expression" dxfId="1393" priority="113">
      <formula>AY3="L"</formula>
    </cfRule>
    <cfRule type="expression" dxfId="1392" priority="114">
      <formula>AY3="W"</formula>
    </cfRule>
  </conditionalFormatting>
  <conditionalFormatting sqref="AW3">
    <cfRule type="expression" dxfId="1391" priority="107">
      <formula>AY3=""</formula>
    </cfRule>
    <cfRule type="expression" dxfId="1390" priority="110">
      <formula>AY3="L"</formula>
    </cfRule>
    <cfRule type="expression" dxfId="1389" priority="111">
      <formula>AY3="W"</formula>
    </cfRule>
  </conditionalFormatting>
  <conditionalFormatting sqref="AY3">
    <cfRule type="expression" dxfId="1388" priority="106">
      <formula>AY3=""</formula>
    </cfRule>
    <cfRule type="expression" dxfId="1387" priority="108">
      <formula>AY3="L"</formula>
    </cfRule>
    <cfRule type="expression" dxfId="1386" priority="109">
      <formula>AY3="W"</formula>
    </cfRule>
  </conditionalFormatting>
  <conditionalFormatting sqref="AY4:AY10">
    <cfRule type="expression" dxfId="1385" priority="103">
      <formula>AY4=""</formula>
    </cfRule>
    <cfRule type="expression" dxfId="1384" priority="104">
      <formula>AY4="L"</formula>
    </cfRule>
    <cfRule type="expression" dxfId="1383" priority="105">
      <formula>AY4="W"</formula>
    </cfRule>
  </conditionalFormatting>
  <conditionalFormatting sqref="AX3">
    <cfRule type="expression" dxfId="1382" priority="100">
      <formula>AY3=""</formula>
    </cfRule>
    <cfRule type="expression" dxfId="1381" priority="101">
      <formula>AY3="L"</formula>
    </cfRule>
    <cfRule type="expression" dxfId="1380" priority="102">
      <formula>AY3="W"</formula>
    </cfRule>
  </conditionalFormatting>
  <conditionalFormatting sqref="AV3">
    <cfRule type="expression" dxfId="1379" priority="97">
      <formula>AY3=""</formula>
    </cfRule>
    <cfRule type="expression" dxfId="1378" priority="98">
      <formula>AY3="L"</formula>
    </cfRule>
    <cfRule type="expression" dxfId="1377" priority="99">
      <formula>AY3="W"</formula>
    </cfRule>
  </conditionalFormatting>
  <conditionalFormatting sqref="BI4:BI10">
    <cfRule type="expression" dxfId="1328" priority="43">
      <formula>BK4=""</formula>
    </cfRule>
    <cfRule type="expression" dxfId="1327" priority="47">
      <formula>BK4="L"</formula>
    </cfRule>
    <cfRule type="expression" dxfId="1326" priority="48">
      <formula>BK4="W"</formula>
    </cfRule>
  </conditionalFormatting>
  <conditionalFormatting sqref="BH4:BH10">
    <cfRule type="expression" dxfId="1325" priority="44">
      <formula>BK4=""</formula>
    </cfRule>
    <cfRule type="expression" dxfId="1324" priority="45">
      <formula>BK4="L"</formula>
    </cfRule>
    <cfRule type="expression" dxfId="1323" priority="46">
      <formula>BK4="W"</formula>
    </cfRule>
  </conditionalFormatting>
  <conditionalFormatting sqref="BJ3:BJ10">
    <cfRule type="expression" dxfId="1322" priority="40">
      <formula>BK3=""</formula>
    </cfRule>
    <cfRule type="expression" dxfId="1321" priority="41">
      <formula>BK3="L"</formula>
    </cfRule>
    <cfRule type="expression" dxfId="1320" priority="42">
      <formula>BK3="W"</formula>
    </cfRule>
  </conditionalFormatting>
  <conditionalFormatting sqref="BI3">
    <cfRule type="expression" dxfId="1319" priority="35">
      <formula>BK3=""</formula>
    </cfRule>
    <cfRule type="expression" dxfId="1318" priority="38">
      <formula>BK3="L"</formula>
    </cfRule>
    <cfRule type="expression" dxfId="1317" priority="39">
      <formula>BK3="W"</formula>
    </cfRule>
  </conditionalFormatting>
  <conditionalFormatting sqref="BK3">
    <cfRule type="expression" dxfId="1316" priority="34">
      <formula>BK3=""</formula>
    </cfRule>
    <cfRule type="expression" dxfId="1315" priority="36">
      <formula>BK3="L"</formula>
    </cfRule>
    <cfRule type="expression" dxfId="1314" priority="37">
      <formula>BK3="W"</formula>
    </cfRule>
  </conditionalFormatting>
  <conditionalFormatting sqref="BK4:BK10">
    <cfRule type="expression" dxfId="1313" priority="31">
      <formula>BK4=""</formula>
    </cfRule>
    <cfRule type="expression" dxfId="1312" priority="32">
      <formula>BK4="L"</formula>
    </cfRule>
    <cfRule type="expression" dxfId="1311" priority="33">
      <formula>BK4="W"</formula>
    </cfRule>
  </conditionalFormatting>
  <conditionalFormatting sqref="BJ3">
    <cfRule type="expression" dxfId="1310" priority="28">
      <formula>BK3=""</formula>
    </cfRule>
    <cfRule type="expression" dxfId="1309" priority="29">
      <formula>BK3="L"</formula>
    </cfRule>
    <cfRule type="expression" dxfId="1308" priority="30">
      <formula>BK3="W"</formula>
    </cfRule>
  </conditionalFormatting>
  <conditionalFormatting sqref="BH3">
    <cfRule type="expression" dxfId="1307" priority="25">
      <formula>BK3=""</formula>
    </cfRule>
    <cfRule type="expression" dxfId="1306" priority="26">
      <formula>BK3="L"</formula>
    </cfRule>
    <cfRule type="expression" dxfId="1305" priority="27">
      <formula>BK3="W"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CU56"/>
  <sheetViews>
    <sheetView workbookViewId="0">
      <pane xSplit="11" ySplit="2" topLeftCell="V3" activePane="bottomRight" state="frozen"/>
      <selection pane="topRight" activeCell="L1" sqref="L1"/>
      <selection pane="bottomLeft" activeCell="A3" sqref="A3"/>
      <selection pane="bottomRight" activeCell="F56" sqref="F56:G56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8.5" bestFit="1" customWidth="1"/>
    <col min="18" max="18" width="7.33203125" customWidth="1"/>
    <col min="19" max="19" width="5.83203125" bestFit="1" customWidth="1"/>
    <col min="20" max="20" width="13.33203125" bestFit="1" customWidth="1"/>
    <col min="89" max="89" width="16.6640625" customWidth="1"/>
  </cols>
  <sheetData>
    <row r="1" spans="1:99" x14ac:dyDescent="0.2">
      <c r="A1" s="101" t="s">
        <v>95</v>
      </c>
      <c r="B1" s="101" t="s">
        <v>70</v>
      </c>
      <c r="C1" s="101" t="s">
        <v>69</v>
      </c>
      <c r="D1" s="101" t="s">
        <v>66</v>
      </c>
      <c r="E1" s="101" t="s">
        <v>65</v>
      </c>
      <c r="F1" s="118" t="s">
        <v>123</v>
      </c>
      <c r="G1" s="118" t="s">
        <v>124</v>
      </c>
      <c r="H1" s="116" t="s">
        <v>125</v>
      </c>
      <c r="I1" s="116" t="s">
        <v>7</v>
      </c>
      <c r="J1" s="116" t="s">
        <v>136</v>
      </c>
      <c r="K1" s="115" t="s">
        <v>150</v>
      </c>
      <c r="L1" s="112" t="s">
        <v>151</v>
      </c>
      <c r="M1" s="113"/>
      <c r="N1" s="109">
        <v>1</v>
      </c>
      <c r="O1" s="110"/>
      <c r="P1" s="112" t="s">
        <v>151</v>
      </c>
      <c r="Q1" s="113"/>
      <c r="R1" s="109">
        <f>N1+1</f>
        <v>2</v>
      </c>
      <c r="S1" s="110"/>
      <c r="T1" s="112" t="s">
        <v>151</v>
      </c>
      <c r="U1" s="113"/>
      <c r="V1" s="109">
        <f>R1+1</f>
        <v>3</v>
      </c>
      <c r="W1" s="110"/>
      <c r="X1" s="112" t="s">
        <v>151</v>
      </c>
      <c r="Y1" s="113"/>
      <c r="Z1" s="109">
        <f>V1+1</f>
        <v>4</v>
      </c>
      <c r="AA1" s="110"/>
      <c r="AB1" s="112" t="s">
        <v>151</v>
      </c>
      <c r="AC1" s="113"/>
      <c r="AD1" s="109">
        <f>Z1+1</f>
        <v>5</v>
      </c>
      <c r="AE1" s="110"/>
      <c r="AF1" s="112" t="s">
        <v>151</v>
      </c>
      <c r="AG1" s="113"/>
      <c r="AH1" s="109">
        <f>AD1+1</f>
        <v>6</v>
      </c>
      <c r="AI1" s="110"/>
      <c r="AJ1" s="112" t="s">
        <v>151</v>
      </c>
      <c r="AK1" s="113"/>
      <c r="AL1" s="109">
        <f>AH1+1</f>
        <v>7</v>
      </c>
      <c r="AM1" s="110"/>
      <c r="AN1" s="112" t="s">
        <v>151</v>
      </c>
      <c r="AO1" s="113"/>
      <c r="AP1" s="109">
        <f>AL1+1</f>
        <v>8</v>
      </c>
      <c r="AQ1" s="110"/>
      <c r="AR1" s="112" t="s">
        <v>151</v>
      </c>
      <c r="AS1" s="113"/>
      <c r="AT1" s="109">
        <f>AP1+1</f>
        <v>9</v>
      </c>
      <c r="AU1" s="110"/>
      <c r="AV1" s="112" t="s">
        <v>151</v>
      </c>
      <c r="AW1" s="113"/>
      <c r="AX1" s="109">
        <f>AT1+1</f>
        <v>10</v>
      </c>
      <c r="AY1" s="110"/>
      <c r="AZ1" s="112" t="s">
        <v>151</v>
      </c>
      <c r="BA1" s="113"/>
      <c r="BB1" s="109">
        <f>AX1+1</f>
        <v>11</v>
      </c>
      <c r="BC1" s="110"/>
      <c r="BD1" s="112" t="s">
        <v>151</v>
      </c>
      <c r="BE1" s="113"/>
      <c r="BF1" s="109">
        <f>BB1+1</f>
        <v>12</v>
      </c>
      <c r="BG1" s="110"/>
      <c r="BH1" s="112" t="s">
        <v>151</v>
      </c>
      <c r="BI1" s="113"/>
      <c r="BJ1" s="109">
        <f>BF1+1</f>
        <v>13</v>
      </c>
      <c r="BK1" s="110"/>
      <c r="BL1" s="112" t="s">
        <v>151</v>
      </c>
      <c r="BM1" s="113"/>
      <c r="BN1" s="109">
        <f>BJ1+1</f>
        <v>14</v>
      </c>
      <c r="BO1" s="110"/>
      <c r="BP1" s="112" t="s">
        <v>151</v>
      </c>
      <c r="BQ1" s="113"/>
      <c r="BR1" s="109">
        <f>BN1+1</f>
        <v>15</v>
      </c>
      <c r="BS1" s="110"/>
      <c r="BT1" s="112" t="s">
        <v>151</v>
      </c>
      <c r="BU1" s="113"/>
      <c r="BV1" s="109">
        <f>BR1+1</f>
        <v>16</v>
      </c>
      <c r="BW1" s="110"/>
      <c r="BX1" s="92" t="s">
        <v>151</v>
      </c>
      <c r="BY1" s="93"/>
      <c r="BZ1" s="94">
        <f>BV1+1</f>
        <v>17</v>
      </c>
      <c r="CA1" s="95"/>
      <c r="CB1" s="92" t="s">
        <v>151</v>
      </c>
      <c r="CC1" s="93"/>
      <c r="CD1" s="94">
        <f>BZ1+1</f>
        <v>18</v>
      </c>
      <c r="CE1" s="95"/>
      <c r="CF1" s="92" t="s">
        <v>151</v>
      </c>
      <c r="CG1" s="93"/>
      <c r="CH1" s="94">
        <f>CD1+1</f>
        <v>19</v>
      </c>
      <c r="CI1" s="95"/>
      <c r="CJ1" s="92" t="s">
        <v>151</v>
      </c>
      <c r="CK1" s="93"/>
      <c r="CL1" s="94">
        <f>CH1+1</f>
        <v>20</v>
      </c>
      <c r="CM1" s="95"/>
      <c r="CN1" s="92" t="s">
        <v>151</v>
      </c>
      <c r="CO1" s="93"/>
      <c r="CP1" s="94">
        <f>CL1+1</f>
        <v>21</v>
      </c>
      <c r="CQ1" s="95"/>
      <c r="CR1" s="92" t="s">
        <v>151</v>
      </c>
      <c r="CS1" s="93"/>
      <c r="CT1" s="94">
        <f>CP1+1</f>
        <v>22</v>
      </c>
      <c r="CU1" s="95"/>
    </row>
    <row r="2" spans="1:99" x14ac:dyDescent="0.2">
      <c r="A2" s="101"/>
      <c r="B2" s="101"/>
      <c r="C2" s="101"/>
      <c r="D2" s="101"/>
      <c r="E2" s="101"/>
      <c r="F2" s="101"/>
      <c r="G2" s="101"/>
      <c r="H2" s="117"/>
      <c r="I2" s="116"/>
      <c r="J2" s="116"/>
      <c r="K2" s="115"/>
      <c r="L2" s="47" t="s">
        <v>121</v>
      </c>
      <c r="M2" s="48" t="s">
        <v>122</v>
      </c>
      <c r="N2" s="62" t="s">
        <v>148</v>
      </c>
      <c r="O2" s="49" t="s">
        <v>7</v>
      </c>
      <c r="P2" s="82" t="s">
        <v>121</v>
      </c>
      <c r="Q2" s="83" t="s">
        <v>122</v>
      </c>
      <c r="R2" s="83" t="s">
        <v>148</v>
      </c>
      <c r="S2" s="84" t="s">
        <v>7</v>
      </c>
      <c r="T2" s="85" t="s">
        <v>121</v>
      </c>
      <c r="U2" s="86" t="s">
        <v>122</v>
      </c>
      <c r="V2" s="86" t="s">
        <v>148</v>
      </c>
      <c r="W2" s="87" t="s">
        <v>7</v>
      </c>
      <c r="X2" s="88" t="s">
        <v>121</v>
      </c>
      <c r="Y2" s="89" t="s">
        <v>122</v>
      </c>
      <c r="Z2" s="89" t="s">
        <v>148</v>
      </c>
      <c r="AA2" s="90" t="s">
        <v>7</v>
      </c>
      <c r="AB2" s="88" t="s">
        <v>121</v>
      </c>
      <c r="AC2" s="89" t="s">
        <v>122</v>
      </c>
      <c r="AD2" s="89" t="s">
        <v>148</v>
      </c>
      <c r="AE2" s="90" t="s">
        <v>7</v>
      </c>
      <c r="AF2" s="88" t="s">
        <v>121</v>
      </c>
      <c r="AG2" s="89" t="s">
        <v>122</v>
      </c>
      <c r="AH2" s="89" t="s">
        <v>148</v>
      </c>
      <c r="AI2" s="90" t="s">
        <v>7</v>
      </c>
      <c r="AJ2" s="88" t="s">
        <v>121</v>
      </c>
      <c r="AK2" s="89" t="s">
        <v>122</v>
      </c>
      <c r="AL2" s="89" t="s">
        <v>148</v>
      </c>
      <c r="AM2" s="90" t="s">
        <v>7</v>
      </c>
      <c r="AN2" s="88" t="s">
        <v>121</v>
      </c>
      <c r="AO2" s="89" t="s">
        <v>122</v>
      </c>
      <c r="AP2" s="89" t="s">
        <v>148</v>
      </c>
      <c r="AQ2" s="90" t="s">
        <v>7</v>
      </c>
      <c r="AR2" s="88" t="s">
        <v>121</v>
      </c>
      <c r="AS2" s="89" t="s">
        <v>122</v>
      </c>
      <c r="AT2" s="89" t="s">
        <v>148</v>
      </c>
      <c r="AU2" s="90" t="s">
        <v>7</v>
      </c>
      <c r="AV2" s="88" t="s">
        <v>121</v>
      </c>
      <c r="AW2" s="89" t="s">
        <v>122</v>
      </c>
      <c r="AX2" s="89" t="s">
        <v>148</v>
      </c>
      <c r="AY2" s="90" t="s">
        <v>7</v>
      </c>
      <c r="AZ2" s="88" t="s">
        <v>121</v>
      </c>
      <c r="BA2" s="89" t="s">
        <v>122</v>
      </c>
      <c r="BB2" s="89" t="s">
        <v>148</v>
      </c>
      <c r="BC2" s="90" t="s">
        <v>7</v>
      </c>
      <c r="BD2" s="88" t="s">
        <v>121</v>
      </c>
      <c r="BE2" s="89" t="s">
        <v>122</v>
      </c>
      <c r="BF2" s="89" t="s">
        <v>148</v>
      </c>
      <c r="BG2" s="90" t="s">
        <v>7</v>
      </c>
      <c r="BH2" s="88" t="s">
        <v>121</v>
      </c>
      <c r="BI2" s="89" t="s">
        <v>122</v>
      </c>
      <c r="BJ2" s="89" t="s">
        <v>148</v>
      </c>
      <c r="BK2" s="90" t="s">
        <v>7</v>
      </c>
      <c r="BL2" s="88" t="s">
        <v>121</v>
      </c>
      <c r="BM2" s="89" t="s">
        <v>122</v>
      </c>
      <c r="BN2" s="89" t="s">
        <v>148</v>
      </c>
      <c r="BO2" s="90" t="s">
        <v>7</v>
      </c>
      <c r="BP2" s="88" t="s">
        <v>121</v>
      </c>
      <c r="BQ2" s="89" t="s">
        <v>122</v>
      </c>
      <c r="BR2" s="89" t="s">
        <v>148</v>
      </c>
      <c r="BS2" s="90" t="s">
        <v>7</v>
      </c>
      <c r="BT2" s="88" t="s">
        <v>121</v>
      </c>
      <c r="BU2" s="89" t="s">
        <v>122</v>
      </c>
      <c r="BV2" s="89" t="s">
        <v>148</v>
      </c>
      <c r="BW2" s="90" t="s">
        <v>7</v>
      </c>
      <c r="BX2" s="88" t="s">
        <v>121</v>
      </c>
      <c r="BY2" s="89" t="s">
        <v>122</v>
      </c>
      <c r="BZ2" s="89" t="s">
        <v>148</v>
      </c>
      <c r="CA2" s="90" t="s">
        <v>7</v>
      </c>
      <c r="CB2" s="88" t="s">
        <v>121</v>
      </c>
      <c r="CC2" s="89" t="s">
        <v>122</v>
      </c>
      <c r="CD2" s="89" t="s">
        <v>148</v>
      </c>
      <c r="CE2" s="90" t="s">
        <v>7</v>
      </c>
      <c r="CF2" s="88" t="s">
        <v>121</v>
      </c>
      <c r="CG2" s="89" t="s">
        <v>122</v>
      </c>
      <c r="CH2" s="89" t="s">
        <v>148</v>
      </c>
      <c r="CI2" s="90" t="s">
        <v>7</v>
      </c>
      <c r="CJ2" s="88" t="s">
        <v>121</v>
      </c>
      <c r="CK2" s="89" t="s">
        <v>122</v>
      </c>
      <c r="CL2" s="89" t="s">
        <v>148</v>
      </c>
      <c r="CM2" s="90" t="s">
        <v>7</v>
      </c>
      <c r="CN2" s="88" t="s">
        <v>121</v>
      </c>
      <c r="CO2" s="89" t="s">
        <v>122</v>
      </c>
      <c r="CP2" s="89" t="s">
        <v>148</v>
      </c>
      <c r="CQ2" s="90" t="s">
        <v>7</v>
      </c>
      <c r="CR2" s="88" t="s">
        <v>121</v>
      </c>
      <c r="CS2" s="89" t="s">
        <v>122</v>
      </c>
      <c r="CT2" s="89" t="s">
        <v>148</v>
      </c>
      <c r="CU2" s="90" t="s">
        <v>7</v>
      </c>
    </row>
    <row r="3" spans="1:99" x14ac:dyDescent="0.2">
      <c r="A3">
        <v>2018</v>
      </c>
      <c r="B3">
        <v>33</v>
      </c>
      <c r="C3">
        <v>3</v>
      </c>
      <c r="D3" t="s">
        <v>18</v>
      </c>
      <c r="E3" t="s">
        <v>38</v>
      </c>
      <c r="F3" s="46">
        <f t="shared" ref="F3:F18" si="0">COUNTIF($L3:$WD3,D3)/$B$21</f>
        <v>0.13636363636363635</v>
      </c>
      <c r="G3" s="46">
        <f t="shared" ref="G3:G18" si="1">COUNTIF($L3:$WD3,E3)/$B$21</f>
        <v>0.5</v>
      </c>
      <c r="H3" s="46">
        <f t="shared" ref="H3:H18" si="2">SUMPRODUCT((--EXACT("Draw",$L3:$WD3)))/$B$21</f>
        <v>0.36363636363636365</v>
      </c>
      <c r="I3" t="str">
        <f t="array" ref="I3">INDEX('All Group Data'!$Q$1:$Q$1000,MATCH(A3&amp;B3&amp;C3,'All Group Data'!$A$1:$A$1000&amp;'All Group Data'!$B$1:$B$1000&amp;'All Group Data'!$C$1:$C$1000,0))</f>
        <v>Uruguay</v>
      </c>
      <c r="J3" t="str">
        <f>IF(I3="","",IF(I3=D3,"favourite",IF(I3=E3,"outsider","draw")))</f>
        <v>favourite</v>
      </c>
      <c r="K3">
        <f>IF(J3="","",IF(J3="favourite",SUMIFS('All Group Data'!$L2:$L1000,'All Group Data'!$A2:$A1000,$A3,'All Group Data'!$C$2:$C$1000,$C3,'All Group Data'!$B$2:$B$1000,$B3),IF(J3="outsider",SUMIFS('All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>2.6</v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Data'!$L$2:$L$1000,'All Group Data'!$A$2:$A$1000,$A3,'All Group Data'!$C$2:$C$1000,$C3,'All Group Data'!$B$2:$B$1000,$B3),IF(M3="outsider",SUMIFS('All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O3" s="55" t="str">
        <f>IF($I3="","",IF($I3=L3,"W","L"))</f>
        <v>W</v>
      </c>
      <c r="P3" s="45" t="s">
        <v>38</v>
      </c>
      <c r="Q3" s="42" t="str">
        <f>IF(P3="","",IF(P3=$D3,"favourite",IF(P3=$E3,"outsider","draw")))</f>
        <v>outsider</v>
      </c>
      <c r="R3" s="42">
        <f>IF(Q3="","",IF(Q3="favourite",SUMIFS('All Group Data'!$L$2:$L$1000,'All Group Data'!$A$2:$A$1000,$A3,'All Group Data'!$C$2:$C$1000,$C3,'All Group Data'!$B$2:$B$1000,$B3),IF(Q3="outsider",SUMIFS('All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84" t="str">
        <f>IF($I3="","",IF($I3=P3,"W","L"))</f>
        <v>L</v>
      </c>
      <c r="T3" s="45" t="s">
        <v>38</v>
      </c>
      <c r="U3" s="42" t="str">
        <f>IF(T3="","",IF(T3=$D3,"favourite",IF(T3=$E3,"outsider","draw")))</f>
        <v>outsider</v>
      </c>
      <c r="V3" s="42">
        <f>IF(U3="","",IF(U3="favourite",SUMIFS('All Group Data'!$L$2:$L$1000,'All Group Data'!$A$2:$A$1000,$A3,'All Group Data'!$C$2:$C$1000,$C3,'All Group Data'!$B$2:$B$1000,$B3),IF(U3="outsider",SUMIFS('All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87" t="str">
        <f>IF($I3="","",IF($I3=T3,"W","L"))</f>
        <v>L</v>
      </c>
      <c r="X3" s="45" t="s">
        <v>18</v>
      </c>
      <c r="Y3" s="42" t="str">
        <f>IF(X3="","",IF(X3=$D3,"favourite",IF(X3=$E3,"outsider","draw")))</f>
        <v>favourite</v>
      </c>
      <c r="Z3" s="42">
        <f>IF(Y3="","",IF(Y3="favourite",SUMIFS('All Group Data'!$L$2:$L$1000,'All Group Data'!$A$2:$A$1000,$A3,'All Group Data'!$C$2:$C$1000,$C3,'All Group Data'!$B$2:$B$1000,$B3),IF(Y3="outsider",SUMIFS('All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A3" s="90" t="str">
        <f>IF($I3="","",IF($I3=X3,"W","L"))</f>
        <v>W</v>
      </c>
      <c r="AB3" s="45" t="s">
        <v>18</v>
      </c>
      <c r="AC3" s="42" t="str">
        <f>IF(AB3="","",IF(AB3=$D3,"favourite",IF(AB3=$E3,"outsider","draw")))</f>
        <v>favourite</v>
      </c>
      <c r="AD3" s="42">
        <f>IF(AC3="","",IF(AC3="favourite",SUMIFS('All Group Data'!$L$2:$L$1000,'All Group Data'!$A$2:$A$1000,$A3,'All Group Data'!$C$2:$C$1000,$C3,'All Group Data'!$B$2:$B$1000,$B3),IF(AC3="outsider",SUMIFS('All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E3" s="90" t="str">
        <f>IF($I3="","",IF($I3=AB3,"W","L"))</f>
        <v>W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Data'!$L$2:$L$1000,'All Group Data'!$A$2:$A$1000,$A3,'All Group Data'!$C$2:$C$1000,$C3,'All Group Data'!$B$2:$B$1000,$B3),IF(AG3="outsider",SUMIFS('All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I3" s="9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Data'!$L$2:$L$1000,'All Group Data'!$A$2:$A$1000,$A3,'All Group Data'!$C$2:$C$1000,$C3,'All Group Data'!$B$2:$B$1000,$B3),IF(AK3="outsider",SUMIFS('All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M3" s="90" t="str">
        <f>IF($I3="","",IF($I3=AJ3,"W","L"))</f>
        <v>L</v>
      </c>
      <c r="AN3" s="45" t="s">
        <v>38</v>
      </c>
      <c r="AO3" s="42" t="str">
        <f>IF(AN3="","",IF(AN3=$D3,"favourite",IF(AN3=$E3,"outsider","draw")))</f>
        <v>outsider</v>
      </c>
      <c r="AP3" s="42">
        <f>IF(AO3="","",IF(AO3="favourite",SUMIFS('All Group Data'!$L$2:$L$1000,'All Group Data'!$A$2:$A$1000,$A3,'All Group Data'!$C$2:$C$1000,$C3,'All Group Data'!$B$2:$B$1000,$B3),IF(AO3="outsider",SUMIFS('All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Q3" s="90" t="str">
        <f>IF($I3="","",IF($I3=AN3,"W","L"))</f>
        <v>L</v>
      </c>
      <c r="AR3" s="45" t="s">
        <v>38</v>
      </c>
      <c r="AS3" s="42" t="str">
        <f>IF(AR3="","",IF(AR3=$D3,"favourite",IF(AR3=$E3,"outsider","draw")))</f>
        <v>outsider</v>
      </c>
      <c r="AT3" s="42">
        <f>IF(AS3="","",IF(AS3="favourite",SUMIFS('All Group Data'!$L$2:$L$1000,'All Group Data'!$A$2:$A$1000,$A3,'All Group Data'!$C$2:$C$1000,$C3,'All Group Data'!$B$2:$B$1000,$B3),IF(AS3="outsider",SUMIFS('All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90" t="str">
        <f>IF($I3="","",IF($I3=AR3,"W","L"))</f>
        <v>L</v>
      </c>
      <c r="AV3" s="45" t="s">
        <v>38</v>
      </c>
      <c r="AW3" s="42" t="str">
        <f>IF(AV3="","",IF(AV3=$D3,"favourite",IF(AV3=$E3,"outsider","draw")))</f>
        <v>outsider</v>
      </c>
      <c r="AX3" s="42">
        <f>IF(AW3="","",IF(AW3="favourite",SUMIFS('All Group Data'!$L$2:$L$1000,'All Group Data'!$A$2:$A$1000,$A3,'All Group Data'!$C$2:$C$1000,$C3,'All Group Data'!$B$2:$B$1000,$B3),IF(AW3="outsider",SUMIFS('All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Y3" s="90" t="str">
        <f>IF($I3="","",IF($I3=AV3,"W","L"))</f>
        <v>L</v>
      </c>
      <c r="AZ3" s="45" t="s">
        <v>42</v>
      </c>
      <c r="BA3" s="42" t="str">
        <f>IF(AZ3="","",IF(AZ3=$D3,"favourite",IF(AZ3=$E3,"outsider","draw")))</f>
        <v>draw</v>
      </c>
      <c r="BB3" s="42">
        <f>IF(BA3="","",IF(BA3="favourite",SUMIFS('All Group Data'!$L$2:$L$1000,'All Group Data'!$A$2:$A$1000,$A3,'All Group Data'!$C$2:$C$1000,$C3,'All Group Data'!$B$2:$B$1000,$B3),IF(BA3="outsider",SUMIFS('All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C3" s="9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Data'!$L$2:$L$1000,'All Group Data'!$A$2:$A$1000,$A3,'All Group Data'!$C$2:$C$1000,$C3,'All Group Data'!$B$2:$B$1000,$B3),IF(BE3="outsider",SUMIFS('All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G3" s="90" t="str">
        <f>IF($I3="","",IF($I3=BD3,"W","L"))</f>
        <v>L</v>
      </c>
      <c r="BH3" s="45" t="s">
        <v>42</v>
      </c>
      <c r="BI3" s="42" t="str">
        <f>IF(BH3="","",IF(BH3=$D3,"favourite",IF(BH3=$E3,"outsider","draw")))</f>
        <v>draw</v>
      </c>
      <c r="BJ3" s="42">
        <f>IF(BI3="","",IF(BI3="favourite",SUMIFS('All Group Data'!$L$2:$L$1000,'All Group Data'!$A$2:$A$1000,$A3,'All Group Data'!$C$2:$C$1000,$C3,'All Group Data'!$B$2:$B$1000,$B3),IF(BI3="outsider",SUMIFS('All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K3" s="90" t="str">
        <f>IF($I3="","",IF($I3=BH3,"W","L"))</f>
        <v>L</v>
      </c>
      <c r="BL3" s="45" t="s">
        <v>38</v>
      </c>
      <c r="BM3" s="42" t="str">
        <f>IF(BL3="","",IF(BL3=$D3,"favourite",IF(BL3=$E3,"outsider","draw")))</f>
        <v>outsider</v>
      </c>
      <c r="BN3" s="42">
        <f>IF(BM3="","",IF(BM3="favourite",SUMIFS('All Group Data'!$L$2:$L$1000,'All Group Data'!$A$2:$A$1000,$A3,'All Group Data'!$C$2:$C$1000,$C3,'All Group Data'!$B$2:$B$1000,$B3),IF(BM3="outsider",SUMIFS('All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90" t="str">
        <f>IF($I3="","",IF($I3=BL3,"W","L"))</f>
        <v>L</v>
      </c>
      <c r="BP3" s="45" t="s">
        <v>38</v>
      </c>
      <c r="BQ3" s="42" t="str">
        <f>IF(BP3="","",IF(BP3=$D3,"favourite",IF(BP3=$E3,"outsider","draw")))</f>
        <v>outsider</v>
      </c>
      <c r="BR3" s="42">
        <f>IF(BQ3="","",IF(BQ3="favourite",SUMIFS('All Group Data'!$L$2:$L$1000,'All Group Data'!$A$2:$A$1000,$A3,'All Group Data'!$C$2:$C$1000,$C3,'All Group Data'!$B$2:$B$1000,$B3),IF(BQ3="outsider",SUMIFS('All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S3" s="90" t="str">
        <f>IF($I3="","",IF($I3=BP3,"W","L"))</f>
        <v>L</v>
      </c>
      <c r="BT3" s="45" t="s">
        <v>38</v>
      </c>
      <c r="BU3" s="42" t="str">
        <f>IF(BT3="","",IF(BT3=$D3,"favourite",IF(BT3=$E3,"outsider","draw")))</f>
        <v>outsider</v>
      </c>
      <c r="BV3" s="42">
        <f>IF(BU3="","",IF(BU3="favourite",SUMIFS('All Group Data'!$L$2:$L$1000,'All Group Data'!$A$2:$A$1000,$A3,'All Group Data'!$C$2:$C$1000,$C3,'All Group Data'!$B$2:$B$1000,$B3),IF(BU3="outsider",SUMIFS('All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W3" s="90" t="str">
        <f>IF($I3="","",IF($I3=BT3,"W","L"))</f>
        <v>L</v>
      </c>
      <c r="BX3" s="45" t="s">
        <v>38</v>
      </c>
      <c r="BY3" s="42" t="str">
        <f>IF(BX3="","",IF(BX3=$D3,"favourite",IF(BX3=$E3,"outsider","draw")))</f>
        <v>outsider</v>
      </c>
      <c r="BZ3" s="42">
        <f>IF(BY3="","",IF(BY3="favourite",SUMIFS('All Group Data'!$L$2:$L$1000,'All Group Data'!$A$2:$A$1000,$A3,'All Group Data'!$C$2:$C$1000,$C3,'All Group Data'!$B$2:$B$1000,$B3),IF(BY3="outsider",SUMIFS('All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A3" s="90" t="str">
        <f>IF($I3="","",IF($I3=BX3,"W","L"))</f>
        <v>L</v>
      </c>
      <c r="CB3" s="45" t="s">
        <v>38</v>
      </c>
      <c r="CC3" s="42" t="str">
        <f>IF(CB3="","",IF(CB3=$D3,"favourite",IF(CB3=$E3,"outsider","draw")))</f>
        <v>outsider</v>
      </c>
      <c r="CD3" s="42">
        <f>IF(CC3="","",IF(CC3="favourite",SUMIFS('All Group Data'!$L$2:$L$1000,'All Group Data'!$A$2:$A$1000,$A3,'All Group Data'!$C$2:$C$1000,$C3,'All Group Data'!$B$2:$B$1000,$B3),IF(CC3="outsider",SUMIFS('All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E3" s="90" t="str">
        <f>IF($I3="","",IF($I3=CB3,"W","L"))</f>
        <v>L</v>
      </c>
      <c r="CF3" s="45" t="s">
        <v>38</v>
      </c>
      <c r="CG3" s="42" t="str">
        <f>IF(CF3="","",IF(CF3=$D3,"favourite",IF(CF3=$E3,"outsider","draw")))</f>
        <v>outsider</v>
      </c>
      <c r="CH3" s="42">
        <f>IF(CG3="","",IF(CG3="favourite",SUMIFS('All Group Data'!$L$2:$L$1000,'All Group Data'!$A$2:$A$1000,$A3,'All Group Data'!$C$2:$C$1000,$C3,'All Group Data'!$B$2:$B$1000,$B3),IF(CG3="outsider",SUMIFS('All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I3" s="90" t="str">
        <f>IF($I3="","",IF($I3=CF3,"W","L"))</f>
        <v>L</v>
      </c>
      <c r="CJ3" s="45" t="s">
        <v>42</v>
      </c>
      <c r="CK3" s="42" t="str">
        <f>IF(CJ3="","",IF(CJ3=$D3,"favourite",IF(CJ3=$E3,"outsider","draw")))</f>
        <v>draw</v>
      </c>
      <c r="CL3" s="42">
        <f>IF(CK3="","",IF(CK3="favourite",SUMIFS('All Group Data'!$L$2:$L$1000,'All Group Data'!$A$2:$A$1000,$A3,'All Group Data'!$C$2:$C$1000,$C3,'All Group Data'!$B$2:$B$1000,$B3),IF(CK3="outsider",SUMIFS('All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M3" s="90" t="str">
        <f>IF($I3="","",IF($I3=CJ3,"W","L"))</f>
        <v>L</v>
      </c>
      <c r="CN3" s="45" t="s">
        <v>42</v>
      </c>
      <c r="CO3" s="42" t="str">
        <f>IF(CN3="","",IF(CN3=$D3,"favourite",IF(CN3=$E3,"outsider","draw")))</f>
        <v>draw</v>
      </c>
      <c r="CP3" s="42">
        <f>IF(CO3="","",IF(CO3="favourite",SUMIFS('All Group Data'!$L$2:$L$1000,'All Group Data'!$A$2:$A$1000,$A3,'All Group Data'!$C$2:$C$1000,$C3,'All Group Data'!$B$2:$B$1000,$B3),IF(CO3="outsider",SUMIFS('All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Q3" s="90" t="str">
        <f>IF($I3="","",IF($I3=CN3,"W","L"))</f>
        <v>L</v>
      </c>
      <c r="CR3" s="45" t="s">
        <v>42</v>
      </c>
      <c r="CS3" s="42" t="str">
        <f>IF(CR3="","",IF(CR3=$D3,"favourite",IF(CR3=$E3,"outsider","draw")))</f>
        <v>draw</v>
      </c>
      <c r="CT3" s="42">
        <f>IF(CS3="","",IF(CS3="favourite",SUMIFS('All Group Data'!$L$2:$L$1000,'All Group Data'!$A$2:$A$1000,$A3,'All Group Data'!$C$2:$C$1000,$C3,'All Group Data'!$B$2:$B$1000,$B3),IF(CS3="outsider",SUMIFS('All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U3" s="90" t="str">
        <f>IF($I3="","",IF($I3=CR3,"W","L"))</f>
        <v>L</v>
      </c>
    </row>
    <row r="4" spans="1:99" x14ac:dyDescent="0.2">
      <c r="A4">
        <v>2018</v>
      </c>
      <c r="B4">
        <v>34</v>
      </c>
      <c r="C4">
        <v>3</v>
      </c>
      <c r="D4" t="s">
        <v>86</v>
      </c>
      <c r="E4" t="s">
        <v>85</v>
      </c>
      <c r="F4" s="46">
        <f t="shared" si="0"/>
        <v>1</v>
      </c>
      <c r="G4" s="46">
        <f t="shared" si="1"/>
        <v>0</v>
      </c>
      <c r="H4" s="46">
        <f t="shared" si="2"/>
        <v>0</v>
      </c>
      <c r="I4" t="str">
        <f t="array" ref="I4">INDEX('All Group Data'!$Q$1:$Q$1000,MATCH(A4&amp;B4&amp;C4,'All Group Data'!$A$1:$A$1000&amp;'All Group Data'!$B$1:$B$1000&amp;'All Group Data'!$C$1:$C$1000,0))</f>
        <v>Saudi Arabia</v>
      </c>
      <c r="J4" t="str">
        <f t="shared" ref="J4:J18" si="3">IF(I4="","",IF(I4=D4,"favourite",IF(I4=E4,"outsider","draw")))</f>
        <v>outsider</v>
      </c>
      <c r="K4">
        <f>IF(J4="","",IF(J4="favourite",SUMIFS('All Group Data'!$L3:$L1001,'All Group Data'!$A3:$A1001,$A4,'All Group Data'!$C$2:$C$1000,$C4,'All Group Data'!$B$2:$B$1000,$B4),IF(J4="outsider",SUMIFS('All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>6</v>
      </c>
      <c r="L4" s="45" t="s">
        <v>86</v>
      </c>
      <c r="M4" s="42" t="str">
        <f t="shared" ref="M4:M18" si="4">IF(L4="","",IF(L4=$D4,"favourite",IF(L4=$E4,"outsider","draw")))</f>
        <v>favourite</v>
      </c>
      <c r="N4" s="42">
        <f>IF(M4="","",IF(M4="favourite",SUMIFS('All Group Data'!$L$2:$L$1000,'All Group Data'!$A$2:$A$1000,$A4,'All Group Data'!$C$2:$C$1000,$C4,'All Group Data'!$B$2:$B$1000,$B4),IF(M4="outsider",SUMIFS('All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O4" s="55" t="str">
        <f t="shared" ref="O4:O18" si="5">IF($I4="","",IF($I4=L4,"W","L"))</f>
        <v>L</v>
      </c>
      <c r="P4" s="45" t="s">
        <v>86</v>
      </c>
      <c r="Q4" s="42" t="str">
        <f t="shared" ref="Q4:Q18" si="6">IF(P4="","",IF(P4=$D4,"favourite",IF(P4=$E4,"outsider","draw")))</f>
        <v>favourite</v>
      </c>
      <c r="R4" s="42">
        <f>IF(Q4="","",IF(Q4="favourite",SUMIFS('All Group Data'!$L$2:$L$1000,'All Group Data'!$A$2:$A$1000,$A4,'All Group Data'!$C$2:$C$1000,$C4,'All Group Data'!$B$2:$B$1000,$B4),IF(Q4="outsider",SUMIFS('All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S4" s="84" t="str">
        <f t="shared" ref="S4:S18" si="7">IF($I4="","",IF($I4=P4,"W","L"))</f>
        <v>L</v>
      </c>
      <c r="T4" s="45" t="s">
        <v>86</v>
      </c>
      <c r="U4" s="42" t="str">
        <f t="shared" ref="U4:U18" si="8">IF(T4="","",IF(T4=$D4,"favourite",IF(T4=$E4,"outsider","draw")))</f>
        <v>favourite</v>
      </c>
      <c r="V4" s="42">
        <f>IF(U4="","",IF(U4="favourite",SUMIFS('All Group Data'!$L$2:$L$1000,'All Group Data'!$A$2:$A$1000,$A4,'All Group Data'!$C$2:$C$1000,$C4,'All Group Data'!$B$2:$B$1000,$B4),IF(U4="outsider",SUMIFS('All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W4" s="87" t="str">
        <f t="shared" ref="W4:W18" si="9">IF($I4="","",IF($I4=T4,"W","L"))</f>
        <v>L</v>
      </c>
      <c r="X4" s="45" t="s">
        <v>86</v>
      </c>
      <c r="Y4" s="42" t="str">
        <f t="shared" ref="Y4:Y18" si="10">IF(X4="","",IF(X4=$D4,"favourite",IF(X4=$E4,"outsider","draw")))</f>
        <v>favourite</v>
      </c>
      <c r="Z4" s="42">
        <f>IF(Y4="","",IF(Y4="favourite",SUMIFS('All Group Data'!$L$2:$L$1000,'All Group Data'!$A$2:$A$1000,$A4,'All Group Data'!$C$2:$C$1000,$C4,'All Group Data'!$B$2:$B$1000,$B4),IF(Y4="outsider",SUMIFS('All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A4" s="90" t="str">
        <f t="shared" ref="AA4:AA18" si="11">IF($I4="","",IF($I4=X4,"W","L"))</f>
        <v>L</v>
      </c>
      <c r="AB4" s="45" t="s">
        <v>86</v>
      </c>
      <c r="AC4" s="42" t="str">
        <f t="shared" ref="AC4:AC18" si="12">IF(AB4="","",IF(AB4=$D4,"favourite",IF(AB4=$E4,"outsider","draw")))</f>
        <v>favourite</v>
      </c>
      <c r="AD4" s="42">
        <f>IF(AC4="","",IF(AC4="favourite",SUMIFS('All Group Data'!$L$2:$L$1000,'All Group Data'!$A$2:$A$1000,$A4,'All Group Data'!$C$2:$C$1000,$C4,'All Group Data'!$B$2:$B$1000,$B4),IF(AC4="outsider",SUMIFS('All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E4" s="90" t="str">
        <f t="shared" ref="AE4:AE18" si="13">IF($I4="","",IF($I4=AB4,"W","L"))</f>
        <v>L</v>
      </c>
      <c r="AF4" s="45" t="s">
        <v>86</v>
      </c>
      <c r="AG4" s="42" t="str">
        <f t="shared" ref="AG4:AG18" si="14">IF(AF4="","",IF(AF4=$D4,"favourite",IF(AF4=$E4,"outsider","draw")))</f>
        <v>favourite</v>
      </c>
      <c r="AH4" s="42">
        <f>IF(AG4="","",IF(AG4="favourite",SUMIFS('All Group Data'!$L$2:$L$1000,'All Group Data'!$A$2:$A$1000,$A4,'All Group Data'!$C$2:$C$1000,$C4,'All Group Data'!$B$2:$B$1000,$B4),IF(AG4="outsider",SUMIFS('All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I4" s="90" t="str">
        <f t="shared" ref="AI4:AI18" si="15">IF($I4="","",IF($I4=AF4,"W","L"))</f>
        <v>L</v>
      </c>
      <c r="AJ4" s="45" t="s">
        <v>86</v>
      </c>
      <c r="AK4" s="42" t="str">
        <f t="shared" ref="AK4:AK18" si="16">IF(AJ4="","",IF(AJ4=$D4,"favourite",IF(AJ4=$E4,"outsider","draw")))</f>
        <v>favourite</v>
      </c>
      <c r="AL4" s="42">
        <f>IF(AK4="","",IF(AK4="favourite",SUMIFS('All Group Data'!$L$2:$L$1000,'All Group Data'!$A$2:$A$1000,$A4,'All Group Data'!$C$2:$C$1000,$C4,'All Group Data'!$B$2:$B$1000,$B4),IF(AK4="outsider",SUMIFS('All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M4" s="90" t="str">
        <f t="shared" ref="AM4:AM18" si="17">IF($I4="","",IF($I4=AJ4,"W","L"))</f>
        <v>L</v>
      </c>
      <c r="AN4" s="45" t="s">
        <v>86</v>
      </c>
      <c r="AO4" s="42" t="str">
        <f t="shared" ref="AO4:AO18" si="18">IF(AN4="","",IF(AN4=$D4,"favourite",IF(AN4=$E4,"outsider","draw")))</f>
        <v>favourite</v>
      </c>
      <c r="AP4" s="42">
        <f>IF(AO4="","",IF(AO4="favourite",SUMIFS('All Group Data'!$L$2:$L$1000,'All Group Data'!$A$2:$A$1000,$A4,'All Group Data'!$C$2:$C$1000,$C4,'All Group Data'!$B$2:$B$1000,$B4),IF(AO4="outsider",SUMIFS('All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Q4" s="90" t="str">
        <f t="shared" ref="AQ4:AQ18" si="19">IF($I4="","",IF($I4=AN4,"W","L"))</f>
        <v>L</v>
      </c>
      <c r="AR4" s="45" t="s">
        <v>86</v>
      </c>
      <c r="AS4" s="42" t="str">
        <f t="shared" ref="AS4:AS18" si="20">IF(AR4="","",IF(AR4=$D4,"favourite",IF(AR4=$E4,"outsider","draw")))</f>
        <v>favourite</v>
      </c>
      <c r="AT4" s="42">
        <f>IF(AS4="","",IF(AS4="favourite",SUMIFS('All Group Data'!$L$2:$L$1000,'All Group Data'!$A$2:$A$1000,$A4,'All Group Data'!$C$2:$C$1000,$C4,'All Group Data'!$B$2:$B$1000,$B4),IF(AS4="outsider",SUMIFS('All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U4" s="90" t="str">
        <f t="shared" ref="AU4:AU18" si="21">IF($I4="","",IF($I4=AR4,"W","L"))</f>
        <v>L</v>
      </c>
      <c r="AV4" s="45" t="s">
        <v>86</v>
      </c>
      <c r="AW4" s="42" t="str">
        <f t="shared" ref="AW4:AW18" si="22">IF(AV4="","",IF(AV4=$D4,"favourite",IF(AV4=$E4,"outsider","draw")))</f>
        <v>favourite</v>
      </c>
      <c r="AX4" s="42">
        <f>IF(AW4="","",IF(AW4="favourite",SUMIFS('All Group Data'!$L$2:$L$1000,'All Group Data'!$A$2:$A$1000,$A4,'All Group Data'!$C$2:$C$1000,$C4,'All Group Data'!$B$2:$B$1000,$B4),IF(AW4="outsider",SUMIFS('All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Y4" s="90" t="str">
        <f t="shared" ref="AY4:AY18" si="23">IF($I4="","",IF($I4=AV4,"W","L"))</f>
        <v>L</v>
      </c>
      <c r="AZ4" s="45" t="s">
        <v>86</v>
      </c>
      <c r="BA4" s="42" t="str">
        <f t="shared" ref="BA4:BA18" si="24">IF(AZ4="","",IF(AZ4=$D4,"favourite",IF(AZ4=$E4,"outsider","draw")))</f>
        <v>favourite</v>
      </c>
      <c r="BB4" s="42">
        <f>IF(BA4="","",IF(BA4="favourite",SUMIFS('All Group Data'!$L$2:$L$1000,'All Group Data'!$A$2:$A$1000,$A4,'All Group Data'!$C$2:$C$1000,$C4,'All Group Data'!$B$2:$B$1000,$B4),IF(BA4="outsider",SUMIFS('All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C4" s="90" t="str">
        <f t="shared" ref="BC4:BC18" si="25">IF($I4="","",IF($I4=AZ4,"W","L"))</f>
        <v>L</v>
      </c>
      <c r="BD4" s="45" t="s">
        <v>86</v>
      </c>
      <c r="BE4" s="42" t="str">
        <f t="shared" ref="BE4:BE18" si="26">IF(BD4="","",IF(BD4=$D4,"favourite",IF(BD4=$E4,"outsider","draw")))</f>
        <v>favourite</v>
      </c>
      <c r="BF4" s="42">
        <f>IF(BE4="","",IF(BE4="favourite",SUMIFS('All Group Data'!$L$2:$L$1000,'All Group Data'!$A$2:$A$1000,$A4,'All Group Data'!$C$2:$C$1000,$C4,'All Group Data'!$B$2:$B$1000,$B4),IF(BE4="outsider",SUMIFS('All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G4" s="90" t="str">
        <f t="shared" ref="BG4:BG18" si="27">IF($I4="","",IF($I4=BD4,"W","L"))</f>
        <v>L</v>
      </c>
      <c r="BH4" s="45" t="s">
        <v>86</v>
      </c>
      <c r="BI4" s="42" t="str">
        <f t="shared" ref="BI4:BI18" si="28">IF(BH4="","",IF(BH4=$D4,"favourite",IF(BH4=$E4,"outsider","draw")))</f>
        <v>favourite</v>
      </c>
      <c r="BJ4" s="42">
        <f>IF(BI4="","",IF(BI4="favourite",SUMIFS('All Group Data'!$L$2:$L$1000,'All Group Data'!$A$2:$A$1000,$A4,'All Group Data'!$C$2:$C$1000,$C4,'All Group Data'!$B$2:$B$1000,$B4),IF(BI4="outsider",SUMIFS('All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K4" s="90" t="str">
        <f t="shared" ref="BK4:BK18" si="29">IF($I4="","",IF($I4=BH4,"W","L"))</f>
        <v>L</v>
      </c>
      <c r="BL4" s="45" t="s">
        <v>86</v>
      </c>
      <c r="BM4" s="42" t="str">
        <f t="shared" ref="BM4:BM18" si="30">IF(BL4="","",IF(BL4=$D4,"favourite",IF(BL4=$E4,"outsider","draw")))</f>
        <v>favourite</v>
      </c>
      <c r="BN4" s="42">
        <f>IF(BM4="","",IF(BM4="favourite",SUMIFS('All Group Data'!$L$2:$L$1000,'All Group Data'!$A$2:$A$1000,$A4,'All Group Data'!$C$2:$C$1000,$C4,'All Group Data'!$B$2:$B$1000,$B4),IF(BM4="outsider",SUMIFS('All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O4" s="90" t="str">
        <f t="shared" ref="BO4:BO18" si="31">IF($I4="","",IF($I4=BL4,"W","L"))</f>
        <v>L</v>
      </c>
      <c r="BP4" s="45" t="s">
        <v>86</v>
      </c>
      <c r="BQ4" s="42" t="str">
        <f t="shared" ref="BQ4:BQ18" si="32">IF(BP4="","",IF(BP4=$D4,"favourite",IF(BP4=$E4,"outsider","draw")))</f>
        <v>favourite</v>
      </c>
      <c r="BR4" s="42">
        <f>IF(BQ4="","",IF(BQ4="favourite",SUMIFS('All Group Data'!$L$2:$L$1000,'All Group Data'!$A$2:$A$1000,$A4,'All Group Data'!$C$2:$C$1000,$C4,'All Group Data'!$B$2:$B$1000,$B4),IF(BQ4="outsider",SUMIFS('All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S4" s="90" t="str">
        <f t="shared" ref="BS4:BS18" si="33">IF($I4="","",IF($I4=BP4,"W","L"))</f>
        <v>L</v>
      </c>
      <c r="BT4" s="45" t="s">
        <v>86</v>
      </c>
      <c r="BU4" s="42" t="str">
        <f t="shared" ref="BU4:BU18" si="34">IF(BT4="","",IF(BT4=$D4,"favourite",IF(BT4=$E4,"outsider","draw")))</f>
        <v>favourite</v>
      </c>
      <c r="BV4" s="42">
        <f>IF(BU4="","",IF(BU4="favourite",SUMIFS('All Group Data'!$L$2:$L$1000,'All Group Data'!$A$2:$A$1000,$A4,'All Group Data'!$C$2:$C$1000,$C4,'All Group Data'!$B$2:$B$1000,$B4),IF(BU4="outsider",SUMIFS('All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W4" s="90" t="str">
        <f t="shared" ref="BW4:BW18" si="35">IF($I4="","",IF($I4=BT4,"W","L"))</f>
        <v>L</v>
      </c>
      <c r="BX4" s="45" t="s">
        <v>86</v>
      </c>
      <c r="BY4" s="42" t="str">
        <f t="shared" ref="BY4:BY18" si="36">IF(BX4="","",IF(BX4=$D4,"favourite",IF(BX4=$E4,"outsider","draw")))</f>
        <v>favourite</v>
      </c>
      <c r="BZ4" s="42">
        <f>IF(BY4="","",IF(BY4="favourite",SUMIFS('All Group Data'!$L$2:$L$1000,'All Group Data'!$A$2:$A$1000,$A4,'All Group Data'!$C$2:$C$1000,$C4,'All Group Data'!$B$2:$B$1000,$B4),IF(BY4="outsider",SUMIFS('All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A4" s="90" t="str">
        <f t="shared" ref="CA4:CA18" si="37">IF($I4="","",IF($I4=BX4,"W","L"))</f>
        <v>L</v>
      </c>
      <c r="CB4" s="45" t="s">
        <v>86</v>
      </c>
      <c r="CC4" s="42" t="str">
        <f t="shared" ref="CC4:CC18" si="38">IF(CB4="","",IF(CB4=$D4,"favourite",IF(CB4=$E4,"outsider","draw")))</f>
        <v>favourite</v>
      </c>
      <c r="CD4" s="42">
        <f>IF(CC4="","",IF(CC4="favourite",SUMIFS('All Group Data'!$L$2:$L$1000,'All Group Data'!$A$2:$A$1000,$A4,'All Group Data'!$C$2:$C$1000,$C4,'All Group Data'!$B$2:$B$1000,$B4),IF(CC4="outsider",SUMIFS('All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E4" s="90" t="str">
        <f t="shared" ref="CE4:CE18" si="39">IF($I4="","",IF($I4=CB4,"W","L"))</f>
        <v>L</v>
      </c>
      <c r="CF4" s="45" t="s">
        <v>86</v>
      </c>
      <c r="CG4" s="42" t="str">
        <f t="shared" ref="CG4:CG18" si="40">IF(CF4="","",IF(CF4=$D4,"favourite",IF(CF4=$E4,"outsider","draw")))</f>
        <v>favourite</v>
      </c>
      <c r="CH4" s="42">
        <f>IF(CG4="","",IF(CG4="favourite",SUMIFS('All Group Data'!$L$2:$L$1000,'All Group Data'!$A$2:$A$1000,$A4,'All Group Data'!$C$2:$C$1000,$C4,'All Group Data'!$B$2:$B$1000,$B4),IF(CG4="outsider",SUMIFS('All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I4" s="90" t="str">
        <f t="shared" ref="CI4:CI18" si="41">IF($I4="","",IF($I4=CF4,"W","L"))</f>
        <v>L</v>
      </c>
      <c r="CJ4" s="45" t="s">
        <v>86</v>
      </c>
      <c r="CK4" s="42" t="str">
        <f t="shared" ref="CK4:CK18" si="42">IF(CJ4="","",IF(CJ4=$D4,"favourite",IF(CJ4=$E4,"outsider","draw")))</f>
        <v>favourite</v>
      </c>
      <c r="CL4" s="42">
        <f>IF(CK4="","",IF(CK4="favourite",SUMIFS('All Group Data'!$L$2:$L$1000,'All Group Data'!$A$2:$A$1000,$A4,'All Group Data'!$C$2:$C$1000,$C4,'All Group Data'!$B$2:$B$1000,$B4),IF(CK4="outsider",SUMIFS('All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M4" s="90" t="str">
        <f t="shared" ref="CM4:CM18" si="43">IF($I4="","",IF($I4=CJ4,"W","L"))</f>
        <v>L</v>
      </c>
      <c r="CN4" s="45" t="s">
        <v>86</v>
      </c>
      <c r="CO4" s="42" t="str">
        <f t="shared" ref="CO4:CO18" si="44">IF(CN4="","",IF(CN4=$D4,"favourite",IF(CN4=$E4,"outsider","draw")))</f>
        <v>favourite</v>
      </c>
      <c r="CP4" s="42">
        <f>IF(CO4="","",IF(CO4="favourite",SUMIFS('All Group Data'!$L$2:$L$1000,'All Group Data'!$A$2:$A$1000,$A4,'All Group Data'!$C$2:$C$1000,$C4,'All Group Data'!$B$2:$B$1000,$B4),IF(CO4="outsider",SUMIFS('All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Q4" s="90" t="str">
        <f t="shared" ref="CQ4:CQ18" si="45">IF($I4="","",IF($I4=CN4,"W","L"))</f>
        <v>L</v>
      </c>
      <c r="CR4" s="45" t="s">
        <v>86</v>
      </c>
      <c r="CS4" s="42" t="str">
        <f t="shared" ref="CS4:CS18" si="46">IF(CR4="","",IF(CR4=$D4,"favourite",IF(CR4=$E4,"outsider","draw")))</f>
        <v>favourite</v>
      </c>
      <c r="CT4" s="42">
        <f>IF(CS4="","",IF(CS4="favourite",SUMIFS('All Group Data'!$L$2:$L$1000,'All Group Data'!$A$2:$A$1000,$A4,'All Group Data'!$C$2:$C$1000,$C4,'All Group Data'!$B$2:$B$1000,$B4),IF(CS4="outsider",SUMIFS('All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U4" s="90" t="str">
        <f t="shared" ref="CU4:CU18" si="47">IF($I4="","",IF($I4=CR4,"W","L"))</f>
        <v>L</v>
      </c>
    </row>
    <row r="5" spans="1:9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1</v>
      </c>
      <c r="G5" s="46">
        <f t="shared" si="1"/>
        <v>0</v>
      </c>
      <c r="H5" s="46">
        <f t="shared" si="2"/>
        <v>0</v>
      </c>
      <c r="I5" t="str">
        <f t="array" ref="I5">INDEX('All Group Data'!$Q$1:$Q$1000,MATCH(A5&amp;B5&amp;C5,'All Group Data'!$A$1:$A$1000&amp;'All Group Data'!$B$1:$B$1000&amp;'All Group Data'!$C$1:$C$1000,0))</f>
        <v>Draw</v>
      </c>
      <c r="J5" t="str">
        <f t="shared" si="3"/>
        <v>draw</v>
      </c>
      <c r="K5">
        <f>IF(J5="","",IF(J5="favourite",SUMIFS('All Group Data'!$L4:$L1002,'All Group Data'!$A4:$A1002,$A5,'All Group Data'!$C$2:$C$1000,$C5,'All Group Data'!$B$2:$B$1000,$B5),IF(J5="outsider",SUMIFS('All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>2.5</v>
      </c>
      <c r="L5" s="45" t="s">
        <v>31</v>
      </c>
      <c r="M5" s="42" t="str">
        <f t="shared" si="4"/>
        <v>favourite</v>
      </c>
      <c r="N5" s="42">
        <f>IF(M5="","",IF(M5="favourite",SUMIFS('All Group Data'!$L$2:$L$1000,'All Group Data'!$A$2:$A$1000,$A5,'All Group Data'!$C$2:$C$1000,$C5,'All Group Data'!$B$2:$B$1000,$B5),IF(M5="outsider",SUMIFS('All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O5" s="55" t="str">
        <f t="shared" si="5"/>
        <v>L</v>
      </c>
      <c r="P5" s="45" t="s">
        <v>31</v>
      </c>
      <c r="Q5" s="42" t="str">
        <f t="shared" si="6"/>
        <v>favourite</v>
      </c>
      <c r="R5" s="42">
        <f>IF(Q5="","",IF(Q5="favourite",SUMIFS('All Group Data'!$L$2:$L$1000,'All Group Data'!$A$2:$A$1000,$A5,'All Group Data'!$C$2:$C$1000,$C5,'All Group Data'!$B$2:$B$1000,$B5),IF(Q5="outsider",SUMIFS('All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S5" s="84" t="str">
        <f t="shared" si="7"/>
        <v>L</v>
      </c>
      <c r="T5" s="45" t="s">
        <v>31</v>
      </c>
      <c r="U5" s="42" t="str">
        <f t="shared" si="8"/>
        <v>favourite</v>
      </c>
      <c r="V5" s="42">
        <f>IF(U5="","",IF(U5="favourite",SUMIFS('All Group Data'!$L$2:$L$1000,'All Group Data'!$A$2:$A$1000,$A5,'All Group Data'!$C$2:$C$1000,$C5,'All Group Data'!$B$2:$B$1000,$B5),IF(U5="outsider",SUMIFS('All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W5" s="87" t="str">
        <f t="shared" si="9"/>
        <v>L</v>
      </c>
      <c r="X5" s="45" t="s">
        <v>31</v>
      </c>
      <c r="Y5" s="42" t="str">
        <f t="shared" si="10"/>
        <v>favourite</v>
      </c>
      <c r="Z5" s="42">
        <f>IF(Y5="","",IF(Y5="favourite",SUMIFS('All Group Data'!$L$2:$L$1000,'All Group Data'!$A$2:$A$1000,$A5,'All Group Data'!$C$2:$C$1000,$C5,'All Group Data'!$B$2:$B$1000,$B5),IF(Y5="outsider",SUMIFS('All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A5" s="90" t="str">
        <f t="shared" si="11"/>
        <v>L</v>
      </c>
      <c r="AB5" s="45" t="s">
        <v>31</v>
      </c>
      <c r="AC5" s="42" t="str">
        <f t="shared" si="12"/>
        <v>favourite</v>
      </c>
      <c r="AD5" s="42">
        <f>IF(AC5="","",IF(AC5="favourite",SUMIFS('All Group Data'!$L$2:$L$1000,'All Group Data'!$A$2:$A$1000,$A5,'All Group Data'!$C$2:$C$1000,$C5,'All Group Data'!$B$2:$B$1000,$B5),IF(AC5="outsider",SUMIFS('All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E5" s="90" t="str">
        <f t="shared" si="13"/>
        <v>L</v>
      </c>
      <c r="AF5" s="45" t="s">
        <v>31</v>
      </c>
      <c r="AG5" s="42" t="str">
        <f t="shared" si="14"/>
        <v>favourite</v>
      </c>
      <c r="AH5" s="42">
        <f>IF(AG5="","",IF(AG5="favourite",SUMIFS('All Group Data'!$L$2:$L$1000,'All Group Data'!$A$2:$A$1000,$A5,'All Group Data'!$C$2:$C$1000,$C5,'All Group Data'!$B$2:$B$1000,$B5),IF(AG5="outsider",SUMIFS('All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I5" s="90" t="str">
        <f t="shared" si="15"/>
        <v>L</v>
      </c>
      <c r="AJ5" s="45" t="s">
        <v>31</v>
      </c>
      <c r="AK5" s="42" t="str">
        <f t="shared" si="16"/>
        <v>favourite</v>
      </c>
      <c r="AL5" s="42">
        <f>IF(AK5="","",IF(AK5="favourite",SUMIFS('All Group Data'!$L$2:$L$1000,'All Group Data'!$A$2:$A$1000,$A5,'All Group Data'!$C$2:$C$1000,$C5,'All Group Data'!$B$2:$B$1000,$B5),IF(AK5="outsider",SUMIFS('All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M5" s="90" t="str">
        <f t="shared" si="17"/>
        <v>L</v>
      </c>
      <c r="AN5" s="45" t="s">
        <v>31</v>
      </c>
      <c r="AO5" s="42" t="str">
        <f t="shared" si="18"/>
        <v>favourite</v>
      </c>
      <c r="AP5" s="42">
        <f>IF(AO5="","",IF(AO5="favourite",SUMIFS('All Group Data'!$L$2:$L$1000,'All Group Data'!$A$2:$A$1000,$A5,'All Group Data'!$C$2:$C$1000,$C5,'All Group Data'!$B$2:$B$1000,$B5),IF(AO5="outsider",SUMIFS('All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Q5" s="90" t="str">
        <f t="shared" si="19"/>
        <v>L</v>
      </c>
      <c r="AR5" s="45" t="s">
        <v>31</v>
      </c>
      <c r="AS5" s="42" t="str">
        <f t="shared" si="20"/>
        <v>favourite</v>
      </c>
      <c r="AT5" s="42">
        <f>IF(AS5="","",IF(AS5="favourite",SUMIFS('All Group Data'!$L$2:$L$1000,'All Group Data'!$A$2:$A$1000,$A5,'All Group Data'!$C$2:$C$1000,$C5,'All Group Data'!$B$2:$B$1000,$B5),IF(AS5="outsider",SUMIFS('All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U5" s="90" t="str">
        <f t="shared" si="21"/>
        <v>L</v>
      </c>
      <c r="AV5" s="45" t="s">
        <v>31</v>
      </c>
      <c r="AW5" s="42" t="str">
        <f t="shared" si="22"/>
        <v>favourite</v>
      </c>
      <c r="AX5" s="42">
        <f>IF(AW5="","",IF(AW5="favourite",SUMIFS('All Group Data'!$L$2:$L$1000,'All Group Data'!$A$2:$A$1000,$A5,'All Group Data'!$C$2:$C$1000,$C5,'All Group Data'!$B$2:$B$1000,$B5),IF(AW5="outsider",SUMIFS('All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Y5" s="90" t="str">
        <f t="shared" si="23"/>
        <v>L</v>
      </c>
      <c r="AZ5" s="45" t="s">
        <v>31</v>
      </c>
      <c r="BA5" s="42" t="str">
        <f t="shared" si="24"/>
        <v>favourite</v>
      </c>
      <c r="BB5" s="42">
        <f>IF(BA5="","",IF(BA5="favourite",SUMIFS('All Group Data'!$L$2:$L$1000,'All Group Data'!$A$2:$A$1000,$A5,'All Group Data'!$C$2:$C$1000,$C5,'All Group Data'!$B$2:$B$1000,$B5),IF(BA5="outsider",SUMIFS('All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C5" s="90" t="str">
        <f t="shared" si="25"/>
        <v>L</v>
      </c>
      <c r="BD5" s="45" t="s">
        <v>31</v>
      </c>
      <c r="BE5" s="42" t="str">
        <f t="shared" si="26"/>
        <v>favourite</v>
      </c>
      <c r="BF5" s="42">
        <f>IF(BE5="","",IF(BE5="favourite",SUMIFS('All Group Data'!$L$2:$L$1000,'All Group Data'!$A$2:$A$1000,$A5,'All Group Data'!$C$2:$C$1000,$C5,'All Group Data'!$B$2:$B$1000,$B5),IF(BE5="outsider",SUMIFS('All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G5" s="90" t="str">
        <f t="shared" si="27"/>
        <v>L</v>
      </c>
      <c r="BH5" s="45" t="s">
        <v>31</v>
      </c>
      <c r="BI5" s="42" t="str">
        <f t="shared" si="28"/>
        <v>favourite</v>
      </c>
      <c r="BJ5" s="42">
        <f>IF(BI5="","",IF(BI5="favourite",SUMIFS('All Group Data'!$L$2:$L$1000,'All Group Data'!$A$2:$A$1000,$A5,'All Group Data'!$C$2:$C$1000,$C5,'All Group Data'!$B$2:$B$1000,$B5),IF(BI5="outsider",SUMIFS('All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K5" s="90" t="str">
        <f t="shared" si="29"/>
        <v>L</v>
      </c>
      <c r="BL5" s="45" t="s">
        <v>31</v>
      </c>
      <c r="BM5" s="42" t="str">
        <f t="shared" si="30"/>
        <v>favourite</v>
      </c>
      <c r="BN5" s="42">
        <f>IF(BM5="","",IF(BM5="favourite",SUMIFS('All Group Data'!$L$2:$L$1000,'All Group Data'!$A$2:$A$1000,$A5,'All Group Data'!$C$2:$C$1000,$C5,'All Group Data'!$B$2:$B$1000,$B5),IF(BM5="outsider",SUMIFS('All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O5" s="90" t="str">
        <f t="shared" si="31"/>
        <v>L</v>
      </c>
      <c r="BP5" s="45" t="s">
        <v>31</v>
      </c>
      <c r="BQ5" s="42" t="str">
        <f t="shared" si="32"/>
        <v>favourite</v>
      </c>
      <c r="BR5" s="42">
        <f>IF(BQ5="","",IF(BQ5="favourite",SUMIFS('All Group Data'!$L$2:$L$1000,'All Group Data'!$A$2:$A$1000,$A5,'All Group Data'!$C$2:$C$1000,$C5,'All Group Data'!$B$2:$B$1000,$B5),IF(BQ5="outsider",SUMIFS('All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S5" s="90" t="str">
        <f t="shared" si="33"/>
        <v>L</v>
      </c>
      <c r="BT5" s="45" t="s">
        <v>31</v>
      </c>
      <c r="BU5" s="42" t="str">
        <f t="shared" si="34"/>
        <v>favourite</v>
      </c>
      <c r="BV5" s="42">
        <f>IF(BU5="","",IF(BU5="favourite",SUMIFS('All Group Data'!$L$2:$L$1000,'All Group Data'!$A$2:$A$1000,$A5,'All Group Data'!$C$2:$C$1000,$C5,'All Group Data'!$B$2:$B$1000,$B5),IF(BU5="outsider",SUMIFS('All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W5" s="90" t="str">
        <f t="shared" si="35"/>
        <v>L</v>
      </c>
      <c r="BX5" s="45" t="s">
        <v>31</v>
      </c>
      <c r="BY5" s="42" t="str">
        <f t="shared" si="36"/>
        <v>favourite</v>
      </c>
      <c r="BZ5" s="42">
        <f>IF(BY5="","",IF(BY5="favourite",SUMIFS('All Group Data'!$L$2:$L$1000,'All Group Data'!$A$2:$A$1000,$A5,'All Group Data'!$C$2:$C$1000,$C5,'All Group Data'!$B$2:$B$1000,$B5),IF(BY5="outsider",SUMIFS('All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A5" s="90" t="str">
        <f t="shared" si="37"/>
        <v>L</v>
      </c>
      <c r="CB5" s="45" t="s">
        <v>31</v>
      </c>
      <c r="CC5" s="42" t="str">
        <f t="shared" si="38"/>
        <v>favourite</v>
      </c>
      <c r="CD5" s="42">
        <f>IF(CC5="","",IF(CC5="favourite",SUMIFS('All Group Data'!$L$2:$L$1000,'All Group Data'!$A$2:$A$1000,$A5,'All Group Data'!$C$2:$C$1000,$C5,'All Group Data'!$B$2:$B$1000,$B5),IF(CC5="outsider",SUMIFS('All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E5" s="90" t="str">
        <f t="shared" si="39"/>
        <v>L</v>
      </c>
      <c r="CF5" s="45" t="s">
        <v>31</v>
      </c>
      <c r="CG5" s="42" t="str">
        <f t="shared" si="40"/>
        <v>favourite</v>
      </c>
      <c r="CH5" s="42">
        <f>IF(CG5="","",IF(CG5="favourite",SUMIFS('All Group Data'!$L$2:$L$1000,'All Group Data'!$A$2:$A$1000,$A5,'All Group Data'!$C$2:$C$1000,$C5,'All Group Data'!$B$2:$B$1000,$B5),IF(CG5="outsider",SUMIFS('All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I5" s="90" t="str">
        <f t="shared" si="41"/>
        <v>L</v>
      </c>
      <c r="CJ5" s="45" t="s">
        <v>31</v>
      </c>
      <c r="CK5" s="42" t="str">
        <f t="shared" si="42"/>
        <v>favourite</v>
      </c>
      <c r="CL5" s="42">
        <f>IF(CK5="","",IF(CK5="favourite",SUMIFS('All Group Data'!$L$2:$L$1000,'All Group Data'!$A$2:$A$1000,$A5,'All Group Data'!$C$2:$C$1000,$C5,'All Group Data'!$B$2:$B$1000,$B5),IF(CK5="outsider",SUMIFS('All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M5" s="90" t="str">
        <f t="shared" si="43"/>
        <v>L</v>
      </c>
      <c r="CN5" s="45" t="s">
        <v>31</v>
      </c>
      <c r="CO5" s="42" t="str">
        <f t="shared" si="44"/>
        <v>favourite</v>
      </c>
      <c r="CP5" s="42">
        <f>IF(CO5="","",IF(CO5="favourite",SUMIFS('All Group Data'!$L$2:$L$1000,'All Group Data'!$A$2:$A$1000,$A5,'All Group Data'!$C$2:$C$1000,$C5,'All Group Data'!$B$2:$B$1000,$B5),IF(CO5="outsider",SUMIFS('All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Q5" s="90" t="str">
        <f t="shared" si="45"/>
        <v>L</v>
      </c>
      <c r="CR5" s="45" t="s">
        <v>31</v>
      </c>
      <c r="CS5" s="42" t="str">
        <f t="shared" si="46"/>
        <v>favourite</v>
      </c>
      <c r="CT5" s="42">
        <f>IF(CS5="","",IF(CS5="favourite",SUMIFS('All Group Data'!$L$2:$L$1000,'All Group Data'!$A$2:$A$1000,$A5,'All Group Data'!$C$2:$C$1000,$C5,'All Group Data'!$B$2:$B$1000,$B5),IF(CS5="outsider",SUMIFS('All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U5" s="90" t="str">
        <f t="shared" si="47"/>
        <v>L</v>
      </c>
    </row>
    <row r="6" spans="1:99" x14ac:dyDescent="0.2">
      <c r="A6">
        <v>2018</v>
      </c>
      <c r="B6">
        <v>36</v>
      </c>
      <c r="C6">
        <v>3</v>
      </c>
      <c r="D6" t="s">
        <v>12</v>
      </c>
      <c r="E6" t="s">
        <v>87</v>
      </c>
      <c r="F6" s="46">
        <f t="shared" si="0"/>
        <v>0.86363636363636365</v>
      </c>
      <c r="G6" s="46">
        <f t="shared" si="1"/>
        <v>0</v>
      </c>
      <c r="H6" s="46">
        <f t="shared" si="2"/>
        <v>0.13636363636363635</v>
      </c>
      <c r="I6" t="str">
        <f t="array" ref="I6">INDEX('All Group Data'!$Q$1:$Q$1000,MATCH(A6&amp;B6&amp;C6,'All Group Data'!$A$1:$A$1000&amp;'All Group Data'!$B$1:$B$1000&amp;'All Group Data'!$C$1:$C$1000,0))</f>
        <v>Draw</v>
      </c>
      <c r="J6" t="str">
        <f t="shared" si="3"/>
        <v>draw</v>
      </c>
      <c r="K6">
        <f>IF(J6="","",IF(J6="favourite",SUMIFS('All Group Data'!$L5:$L1003,'All Group Data'!$A5:$A1003,$A6,'All Group Data'!$C$2:$C$1000,$C6,'All Group Data'!$B$2:$B$1000,$B6),IF(J6="outsider",SUMIFS('All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>2.8</v>
      </c>
      <c r="L6" s="45" t="s">
        <v>12</v>
      </c>
      <c r="M6" s="42" t="str">
        <f t="shared" si="4"/>
        <v>favourite</v>
      </c>
      <c r="N6" s="42">
        <f>IF(M6="","",IF(M6="favourite",SUMIFS('All Group Data'!$L$2:$L$1000,'All Group Data'!$A$2:$A$1000,$A6,'All Group Data'!$C$2:$C$1000,$C6,'All Group Data'!$B$2:$B$1000,$B6),IF(M6="outsider",SUMIFS('All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O6" s="55" t="str">
        <f t="shared" si="5"/>
        <v>L</v>
      </c>
      <c r="P6" s="45" t="s">
        <v>12</v>
      </c>
      <c r="Q6" s="42" t="str">
        <f t="shared" si="6"/>
        <v>favourite</v>
      </c>
      <c r="R6" s="42">
        <f>IF(Q6="","",IF(Q6="favourite",SUMIFS('All Group Data'!$L$2:$L$1000,'All Group Data'!$A$2:$A$1000,$A6,'All Group Data'!$C$2:$C$1000,$C6,'All Group Data'!$B$2:$B$1000,$B6),IF(Q6="outsider",SUMIFS('All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S6" s="84" t="str">
        <f t="shared" si="7"/>
        <v>L</v>
      </c>
      <c r="T6" s="45" t="s">
        <v>12</v>
      </c>
      <c r="U6" s="42" t="str">
        <f t="shared" si="8"/>
        <v>favourite</v>
      </c>
      <c r="V6" s="42">
        <f>IF(U6="","",IF(U6="favourite",SUMIFS('All Group Data'!$L$2:$L$1000,'All Group Data'!$A$2:$A$1000,$A6,'All Group Data'!$C$2:$C$1000,$C6,'All Group Data'!$B$2:$B$1000,$B6),IF(U6="outsider",SUMIFS('All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W6" s="87" t="str">
        <f t="shared" si="9"/>
        <v>L</v>
      </c>
      <c r="X6" s="45" t="s">
        <v>12</v>
      </c>
      <c r="Y6" s="42" t="str">
        <f t="shared" si="10"/>
        <v>favourite</v>
      </c>
      <c r="Z6" s="42">
        <f>IF(Y6="","",IF(Y6="favourite",SUMIFS('All Group Data'!$L$2:$L$1000,'All Group Data'!$A$2:$A$1000,$A6,'All Group Data'!$C$2:$C$1000,$C6,'All Group Data'!$B$2:$B$1000,$B6),IF(Y6="outsider",SUMIFS('All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A6" s="90" t="str">
        <f t="shared" si="11"/>
        <v>L</v>
      </c>
      <c r="AB6" s="45" t="s">
        <v>12</v>
      </c>
      <c r="AC6" s="42" t="str">
        <f t="shared" si="12"/>
        <v>favourite</v>
      </c>
      <c r="AD6" s="42">
        <f>IF(AC6="","",IF(AC6="favourite",SUMIFS('All Group Data'!$L$2:$L$1000,'All Group Data'!$A$2:$A$1000,$A6,'All Group Data'!$C$2:$C$1000,$C6,'All Group Data'!$B$2:$B$1000,$B6),IF(AC6="outsider",SUMIFS('All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E6" s="90" t="str">
        <f t="shared" si="13"/>
        <v>L</v>
      </c>
      <c r="AF6" s="45" t="s">
        <v>12</v>
      </c>
      <c r="AG6" s="42" t="str">
        <f t="shared" si="14"/>
        <v>favourite</v>
      </c>
      <c r="AH6" s="42">
        <f>IF(AG6="","",IF(AG6="favourite",SUMIFS('All Group Data'!$L$2:$L$1000,'All Group Data'!$A$2:$A$1000,$A6,'All Group Data'!$C$2:$C$1000,$C6,'All Group Data'!$B$2:$B$1000,$B6),IF(AG6="outsider",SUMIFS('All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I6" s="90" t="str">
        <f t="shared" si="15"/>
        <v>L</v>
      </c>
      <c r="AJ6" s="45" t="s">
        <v>12</v>
      </c>
      <c r="AK6" s="42" t="str">
        <f t="shared" si="16"/>
        <v>favourite</v>
      </c>
      <c r="AL6" s="42">
        <f>IF(AK6="","",IF(AK6="favourite",SUMIFS('All Group Data'!$L$2:$L$1000,'All Group Data'!$A$2:$A$1000,$A6,'All Group Data'!$C$2:$C$1000,$C6,'All Group Data'!$B$2:$B$1000,$B6),IF(AK6="outsider",SUMIFS('All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M6" s="90" t="str">
        <f t="shared" si="17"/>
        <v>L</v>
      </c>
      <c r="AN6" s="45" t="s">
        <v>12</v>
      </c>
      <c r="AO6" s="42" t="str">
        <f t="shared" si="18"/>
        <v>favourite</v>
      </c>
      <c r="AP6" s="42">
        <f>IF(AO6="","",IF(AO6="favourite",SUMIFS('All Group Data'!$L$2:$L$1000,'All Group Data'!$A$2:$A$1000,$A6,'All Group Data'!$C$2:$C$1000,$C6,'All Group Data'!$B$2:$B$1000,$B6),IF(AO6="outsider",SUMIFS('All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Q6" s="90" t="str">
        <f t="shared" si="19"/>
        <v>L</v>
      </c>
      <c r="AR6" s="45" t="s">
        <v>12</v>
      </c>
      <c r="AS6" s="42" t="str">
        <f t="shared" si="20"/>
        <v>favourite</v>
      </c>
      <c r="AT6" s="42">
        <f>IF(AS6="","",IF(AS6="favourite",SUMIFS('All Group Data'!$L$2:$L$1000,'All Group Data'!$A$2:$A$1000,$A6,'All Group Data'!$C$2:$C$1000,$C6,'All Group Data'!$B$2:$B$1000,$B6),IF(AS6="outsider",SUMIFS('All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U6" s="90" t="str">
        <f t="shared" si="21"/>
        <v>L</v>
      </c>
      <c r="AV6" s="45" t="s">
        <v>12</v>
      </c>
      <c r="AW6" s="42" t="str">
        <f t="shared" si="22"/>
        <v>favourite</v>
      </c>
      <c r="AX6" s="42">
        <f>IF(AW6="","",IF(AW6="favourite",SUMIFS('All Group Data'!$L$2:$L$1000,'All Group Data'!$A$2:$A$1000,$A6,'All Group Data'!$C$2:$C$1000,$C6,'All Group Data'!$B$2:$B$1000,$B6),IF(AW6="outsider",SUMIFS('All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Y6" s="90" t="str">
        <f t="shared" si="23"/>
        <v>L</v>
      </c>
      <c r="AZ6" s="45" t="s">
        <v>12</v>
      </c>
      <c r="BA6" s="42" t="str">
        <f t="shared" si="24"/>
        <v>favourite</v>
      </c>
      <c r="BB6" s="42">
        <f>IF(BA6="","",IF(BA6="favourite",SUMIFS('All Group Data'!$L$2:$L$1000,'All Group Data'!$A$2:$A$1000,$A6,'All Group Data'!$C$2:$C$1000,$C6,'All Group Data'!$B$2:$B$1000,$B6),IF(BA6="outsider",SUMIFS('All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C6" s="90" t="str">
        <f t="shared" si="25"/>
        <v>L</v>
      </c>
      <c r="BD6" s="45" t="s">
        <v>12</v>
      </c>
      <c r="BE6" s="42" t="str">
        <f t="shared" si="26"/>
        <v>favourite</v>
      </c>
      <c r="BF6" s="42">
        <f>IF(BE6="","",IF(BE6="favourite",SUMIFS('All Group Data'!$L$2:$L$1000,'All Group Data'!$A$2:$A$1000,$A6,'All Group Data'!$C$2:$C$1000,$C6,'All Group Data'!$B$2:$B$1000,$B6),IF(BE6="outsider",SUMIFS('All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G6" s="90" t="str">
        <f t="shared" si="27"/>
        <v>L</v>
      </c>
      <c r="BH6" s="45" t="s">
        <v>12</v>
      </c>
      <c r="BI6" s="42" t="str">
        <f t="shared" si="28"/>
        <v>favourite</v>
      </c>
      <c r="BJ6" s="42">
        <f>IF(BI6="","",IF(BI6="favourite",SUMIFS('All Group Data'!$L$2:$L$1000,'All Group Data'!$A$2:$A$1000,$A6,'All Group Data'!$C$2:$C$1000,$C6,'All Group Data'!$B$2:$B$1000,$B6),IF(BI6="outsider",SUMIFS('All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K6" s="90" t="str">
        <f t="shared" si="29"/>
        <v>L</v>
      </c>
      <c r="BL6" s="45" t="s">
        <v>12</v>
      </c>
      <c r="BM6" s="42" t="str">
        <f t="shared" si="30"/>
        <v>favourite</v>
      </c>
      <c r="BN6" s="42">
        <f>IF(BM6="","",IF(BM6="favourite",SUMIFS('All Group Data'!$L$2:$L$1000,'All Group Data'!$A$2:$A$1000,$A6,'All Group Data'!$C$2:$C$1000,$C6,'All Group Data'!$B$2:$B$1000,$B6),IF(BM6="outsider",SUMIFS('All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O6" s="90" t="str">
        <f t="shared" si="31"/>
        <v>L</v>
      </c>
      <c r="BP6" s="45" t="s">
        <v>12</v>
      </c>
      <c r="BQ6" s="42" t="str">
        <f t="shared" si="32"/>
        <v>favourite</v>
      </c>
      <c r="BR6" s="42">
        <f>IF(BQ6="","",IF(BQ6="favourite",SUMIFS('All Group Data'!$L$2:$L$1000,'All Group Data'!$A$2:$A$1000,$A6,'All Group Data'!$C$2:$C$1000,$C6,'All Group Data'!$B$2:$B$1000,$B6),IF(BQ6="outsider",SUMIFS('All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S6" s="90" t="str">
        <f t="shared" si="33"/>
        <v>L</v>
      </c>
      <c r="BT6" s="45" t="s">
        <v>12</v>
      </c>
      <c r="BU6" s="42" t="str">
        <f t="shared" si="34"/>
        <v>favourite</v>
      </c>
      <c r="BV6" s="42">
        <f>IF(BU6="","",IF(BU6="favourite",SUMIFS('All Group Data'!$L$2:$L$1000,'All Group Data'!$A$2:$A$1000,$A6,'All Group Data'!$C$2:$C$1000,$C6,'All Group Data'!$B$2:$B$1000,$B6),IF(BU6="outsider",SUMIFS('All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W6" s="90" t="str">
        <f t="shared" si="35"/>
        <v>L</v>
      </c>
      <c r="BX6" s="45" t="s">
        <v>12</v>
      </c>
      <c r="BY6" s="42" t="str">
        <f t="shared" si="36"/>
        <v>favourite</v>
      </c>
      <c r="BZ6" s="42">
        <f>IF(BY6="","",IF(BY6="favourite",SUMIFS('All Group Data'!$L$2:$L$1000,'All Group Data'!$A$2:$A$1000,$A6,'All Group Data'!$C$2:$C$1000,$C6,'All Group Data'!$B$2:$B$1000,$B6),IF(BY6="outsider",SUMIFS('All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A6" s="90" t="str">
        <f t="shared" si="37"/>
        <v>L</v>
      </c>
      <c r="CB6" s="45" t="s">
        <v>12</v>
      </c>
      <c r="CC6" s="42" t="str">
        <f t="shared" si="38"/>
        <v>favourite</v>
      </c>
      <c r="CD6" s="42">
        <f>IF(CC6="","",IF(CC6="favourite",SUMIFS('All Group Data'!$L$2:$L$1000,'All Group Data'!$A$2:$A$1000,$A6,'All Group Data'!$C$2:$C$1000,$C6,'All Group Data'!$B$2:$B$1000,$B6),IF(CC6="outsider",SUMIFS('All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E6" s="90" t="str">
        <f t="shared" si="39"/>
        <v>L</v>
      </c>
      <c r="CF6" s="45" t="s">
        <v>12</v>
      </c>
      <c r="CG6" s="42" t="str">
        <f t="shared" si="40"/>
        <v>favourite</v>
      </c>
      <c r="CH6" s="42">
        <f>IF(CG6="","",IF(CG6="favourite",SUMIFS('All Group Data'!$L$2:$L$1000,'All Group Data'!$A$2:$A$1000,$A6,'All Group Data'!$C$2:$C$1000,$C6,'All Group Data'!$B$2:$B$1000,$B6),IF(CG6="outsider",SUMIFS('All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I6" s="90" t="str">
        <f t="shared" si="41"/>
        <v>L</v>
      </c>
      <c r="CJ6" s="45" t="s">
        <v>42</v>
      </c>
      <c r="CK6" s="42" t="str">
        <f t="shared" si="42"/>
        <v>draw</v>
      </c>
      <c r="CL6" s="42">
        <f>IF(CK6="","",IF(CK6="favourite",SUMIFS('All Group Data'!$L$2:$L$1000,'All Group Data'!$A$2:$A$1000,$A6,'All Group Data'!$C$2:$C$1000,$C6,'All Group Data'!$B$2:$B$1000,$B6),IF(CK6="outsider",SUMIFS('All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M6" s="90" t="str">
        <f t="shared" si="43"/>
        <v>W</v>
      </c>
      <c r="CN6" s="45" t="s">
        <v>42</v>
      </c>
      <c r="CO6" s="42" t="str">
        <f t="shared" si="44"/>
        <v>draw</v>
      </c>
      <c r="CP6" s="42">
        <f>IF(CO6="","",IF(CO6="favourite",SUMIFS('All Group Data'!$L$2:$L$1000,'All Group Data'!$A$2:$A$1000,$A6,'All Group Data'!$C$2:$C$1000,$C6,'All Group Data'!$B$2:$B$1000,$B6),IF(CO6="outsider",SUMIFS('All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Q6" s="90" t="str">
        <f t="shared" si="45"/>
        <v>W</v>
      </c>
      <c r="CR6" s="45" t="s">
        <v>42</v>
      </c>
      <c r="CS6" s="42" t="str">
        <f t="shared" si="46"/>
        <v>draw</v>
      </c>
      <c r="CT6" s="42">
        <f>IF(CS6="","",IF(CS6="favourite",SUMIFS('All Group Data'!$L$2:$L$1000,'All Group Data'!$A$2:$A$1000,$A6,'All Group Data'!$C$2:$C$1000,$C6,'All Group Data'!$B$2:$B$1000,$B6),IF(CS6="outsider",SUMIFS('All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U6" s="90" t="str">
        <f t="shared" si="47"/>
        <v>W</v>
      </c>
    </row>
    <row r="7" spans="1:99" x14ac:dyDescent="0.2">
      <c r="A7" s="61">
        <v>2018</v>
      </c>
      <c r="B7" s="61">
        <v>37</v>
      </c>
      <c r="C7" s="61">
        <v>3</v>
      </c>
      <c r="D7" s="61" t="s">
        <v>26</v>
      </c>
      <c r="E7" s="61" t="s">
        <v>74</v>
      </c>
      <c r="F7" s="46">
        <f t="shared" si="0"/>
        <v>0.59090909090909094</v>
      </c>
      <c r="G7" s="46">
        <f t="shared" si="1"/>
        <v>0</v>
      </c>
      <c r="H7" s="46">
        <f t="shared" si="2"/>
        <v>0.40909090909090912</v>
      </c>
      <c r="I7" t="str">
        <f t="array" ref="I7">INDEX('All Group Data'!$Q$1:$Q$1000,MATCH(A7&amp;B7&amp;C7,'All Group Data'!$A$1:$A$1000&amp;'All Group Data'!$B$1:$B$1000&amp;'All Group Data'!$C$1:$C$1000,0))</f>
        <v>Draw</v>
      </c>
      <c r="J7" t="str">
        <f t="shared" si="3"/>
        <v>draw</v>
      </c>
      <c r="K7">
        <f>IF(J7="","",IF(J7="favourite",SUMIFS('All Group Data'!$L6:$L1004,'All Group Data'!$A6:$A1004,$A7,'All Group Data'!$C$2:$C$1000,$C7,'All Group Data'!$B$2:$B$1000,$B7),IF(J7="outsider",SUMIFS('All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L7" s="45" t="s">
        <v>26</v>
      </c>
      <c r="M7" s="42" t="str">
        <f t="shared" si="4"/>
        <v>favourite</v>
      </c>
      <c r="N7" s="42">
        <f>IF(M7="","",IF(M7="favourite",SUMIFS('All Group Data'!$L$2:$L$1000,'All Group Data'!$A$2:$A$1000,$A7,'All Group Data'!$C$2:$C$1000,$C7,'All Group Data'!$B$2:$B$1000,$B7),IF(M7="outsider",SUMIFS('All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O7" s="55" t="str">
        <f t="shared" si="5"/>
        <v>L</v>
      </c>
      <c r="P7" s="45" t="s">
        <v>42</v>
      </c>
      <c r="Q7" s="42" t="str">
        <f t="shared" si="6"/>
        <v>draw</v>
      </c>
      <c r="R7" s="42">
        <f>IF(Q7="","",IF(Q7="favourite",SUMIFS('All Group Data'!$L$2:$L$1000,'All Group Data'!$A$2:$A$1000,$A7,'All Group Data'!$C$2:$C$1000,$C7,'All Group Data'!$B$2:$B$1000,$B7),IF(Q7="outsider",SUMIFS('All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S7" s="84" t="str">
        <f t="shared" si="7"/>
        <v>W</v>
      </c>
      <c r="T7" s="45" t="s">
        <v>42</v>
      </c>
      <c r="U7" s="42" t="str">
        <f t="shared" si="8"/>
        <v>draw</v>
      </c>
      <c r="V7" s="42">
        <f>IF(U7="","",IF(U7="favourite",SUMIFS('All Group Data'!$L$2:$L$1000,'All Group Data'!$A$2:$A$1000,$A7,'All Group Data'!$C$2:$C$1000,$C7,'All Group Data'!$B$2:$B$1000,$B7),IF(U7="outsider",SUMIFS('All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W7" s="87" t="str">
        <f t="shared" si="9"/>
        <v>W</v>
      </c>
      <c r="X7" s="45" t="s">
        <v>42</v>
      </c>
      <c r="Y7" s="42" t="str">
        <f t="shared" si="10"/>
        <v>draw</v>
      </c>
      <c r="Z7" s="42">
        <f>IF(Y7="","",IF(Y7="favourite",SUMIFS('All Group Data'!$L$2:$L$1000,'All Group Data'!$A$2:$A$1000,$A7,'All Group Data'!$C$2:$C$1000,$C7,'All Group Data'!$B$2:$B$1000,$B7),IF(Y7="outsider",SUMIFS('All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A7" s="90" t="str">
        <f t="shared" si="11"/>
        <v>W</v>
      </c>
      <c r="AB7" s="45" t="s">
        <v>42</v>
      </c>
      <c r="AC7" s="42" t="str">
        <f t="shared" si="12"/>
        <v>draw</v>
      </c>
      <c r="AD7" s="42">
        <f>IF(AC7="","",IF(AC7="favourite",SUMIFS('All Group Data'!$L$2:$L$1000,'All Group Data'!$A$2:$A$1000,$A7,'All Group Data'!$C$2:$C$1000,$C7,'All Group Data'!$B$2:$B$1000,$B7),IF(AC7="outsider",SUMIFS('All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E7" s="90" t="str">
        <f t="shared" si="13"/>
        <v>W</v>
      </c>
      <c r="AF7" s="45" t="s">
        <v>42</v>
      </c>
      <c r="AG7" s="42" t="str">
        <f t="shared" si="14"/>
        <v>draw</v>
      </c>
      <c r="AH7" s="42">
        <f>IF(AG7="","",IF(AG7="favourite",SUMIFS('All Group Data'!$L$2:$L$1000,'All Group Data'!$A$2:$A$1000,$A7,'All Group Data'!$C$2:$C$1000,$C7,'All Group Data'!$B$2:$B$1000,$B7),IF(AG7="outsider",SUMIFS('All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I7" s="90" t="str">
        <f t="shared" si="15"/>
        <v>W</v>
      </c>
      <c r="AJ7" s="45" t="s">
        <v>42</v>
      </c>
      <c r="AK7" s="42" t="str">
        <f t="shared" si="16"/>
        <v>draw</v>
      </c>
      <c r="AL7" s="42">
        <f>IF(AK7="","",IF(AK7="favourite",SUMIFS('All Group Data'!$L$2:$L$1000,'All Group Data'!$A$2:$A$1000,$A7,'All Group Data'!$C$2:$C$1000,$C7,'All Group Data'!$B$2:$B$1000,$B7),IF(AK7="outsider",SUMIFS('All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M7" s="90" t="str">
        <f t="shared" si="17"/>
        <v>W</v>
      </c>
      <c r="AN7" s="45" t="s">
        <v>26</v>
      </c>
      <c r="AO7" s="42" t="str">
        <f t="shared" si="18"/>
        <v>favourite</v>
      </c>
      <c r="AP7" s="42">
        <f>IF(AO7="","",IF(AO7="favourite",SUMIFS('All Group Data'!$L$2:$L$1000,'All Group Data'!$A$2:$A$1000,$A7,'All Group Data'!$C$2:$C$1000,$C7,'All Group Data'!$B$2:$B$1000,$B7),IF(AO7="outsider",SUMIFS('All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Q7" s="90" t="str">
        <f t="shared" si="19"/>
        <v>L</v>
      </c>
      <c r="AR7" s="45" t="s">
        <v>26</v>
      </c>
      <c r="AS7" s="42" t="str">
        <f t="shared" si="20"/>
        <v>favourite</v>
      </c>
      <c r="AT7" s="42">
        <f>IF(AS7="","",IF(AS7="favourite",SUMIFS('All Group Data'!$L$2:$L$1000,'All Group Data'!$A$2:$A$1000,$A7,'All Group Data'!$C$2:$C$1000,$C7,'All Group Data'!$B$2:$B$1000,$B7),IF(AS7="outsider",SUMIFS('All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U7" s="90" t="str">
        <f t="shared" si="21"/>
        <v>L</v>
      </c>
      <c r="AV7" s="45" t="s">
        <v>26</v>
      </c>
      <c r="AW7" s="42" t="str">
        <f t="shared" si="22"/>
        <v>favourite</v>
      </c>
      <c r="AX7" s="42">
        <f>IF(AW7="","",IF(AW7="favourite",SUMIFS('All Group Data'!$L$2:$L$1000,'All Group Data'!$A$2:$A$1000,$A7,'All Group Data'!$C$2:$C$1000,$C7,'All Group Data'!$B$2:$B$1000,$B7),IF(AW7="outsider",SUMIFS('All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Y7" s="90" t="str">
        <f t="shared" si="23"/>
        <v>L</v>
      </c>
      <c r="AZ7" s="45" t="s">
        <v>26</v>
      </c>
      <c r="BA7" s="42" t="str">
        <f t="shared" si="24"/>
        <v>favourite</v>
      </c>
      <c r="BB7" s="42">
        <f>IF(BA7="","",IF(BA7="favourite",SUMIFS('All Group Data'!$L$2:$L$1000,'All Group Data'!$A$2:$A$1000,$A7,'All Group Data'!$C$2:$C$1000,$C7,'All Group Data'!$B$2:$B$1000,$B7),IF(BA7="outsider",SUMIFS('All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C7" s="90" t="str">
        <f t="shared" si="25"/>
        <v>L</v>
      </c>
      <c r="BD7" s="45" t="s">
        <v>26</v>
      </c>
      <c r="BE7" s="42" t="str">
        <f t="shared" si="26"/>
        <v>favourite</v>
      </c>
      <c r="BF7" s="42">
        <f>IF(BE7="","",IF(BE7="favourite",SUMIFS('All Group Data'!$L$2:$L$1000,'All Group Data'!$A$2:$A$1000,$A7,'All Group Data'!$C$2:$C$1000,$C7,'All Group Data'!$B$2:$B$1000,$B7),IF(BE7="outsider",SUMIFS('All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G7" s="90" t="str">
        <f t="shared" si="27"/>
        <v>L</v>
      </c>
      <c r="BH7" s="45" t="s">
        <v>26</v>
      </c>
      <c r="BI7" s="42" t="str">
        <f t="shared" si="28"/>
        <v>favourite</v>
      </c>
      <c r="BJ7" s="42">
        <f>IF(BI7="","",IF(BI7="favourite",SUMIFS('All Group Data'!$L$2:$L$1000,'All Group Data'!$A$2:$A$1000,$A7,'All Group Data'!$C$2:$C$1000,$C7,'All Group Data'!$B$2:$B$1000,$B7),IF(BI7="outsider",SUMIFS('All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K7" s="90" t="str">
        <f t="shared" si="29"/>
        <v>L</v>
      </c>
      <c r="BL7" s="45" t="s">
        <v>26</v>
      </c>
      <c r="BM7" s="42" t="str">
        <f t="shared" si="30"/>
        <v>favourite</v>
      </c>
      <c r="BN7" s="42">
        <f>IF(BM7="","",IF(BM7="favourite",SUMIFS('All Group Data'!$L$2:$L$1000,'All Group Data'!$A$2:$A$1000,$A7,'All Group Data'!$C$2:$C$1000,$C7,'All Group Data'!$B$2:$B$1000,$B7),IF(BM7="outsider",SUMIFS('All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O7" s="90" t="str">
        <f t="shared" si="31"/>
        <v>L</v>
      </c>
      <c r="BP7" s="45" t="s">
        <v>26</v>
      </c>
      <c r="BQ7" s="42" t="str">
        <f t="shared" si="32"/>
        <v>favourite</v>
      </c>
      <c r="BR7" s="42">
        <f>IF(BQ7="","",IF(BQ7="favourite",SUMIFS('All Group Data'!$L$2:$L$1000,'All Group Data'!$A$2:$A$1000,$A7,'All Group Data'!$C$2:$C$1000,$C7,'All Group Data'!$B$2:$B$1000,$B7),IF(BQ7="outsider",SUMIFS('All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S7" s="90" t="str">
        <f t="shared" si="33"/>
        <v>L</v>
      </c>
      <c r="BT7" s="45" t="s">
        <v>26</v>
      </c>
      <c r="BU7" s="42" t="str">
        <f t="shared" si="34"/>
        <v>favourite</v>
      </c>
      <c r="BV7" s="42">
        <f>IF(BU7="","",IF(BU7="favourite",SUMIFS('All Group Data'!$L$2:$L$1000,'All Group Data'!$A$2:$A$1000,$A7,'All Group Data'!$C$2:$C$1000,$C7,'All Group Data'!$B$2:$B$1000,$B7),IF(BU7="outsider",SUMIFS('All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W7" s="90" t="str">
        <f t="shared" si="35"/>
        <v>L</v>
      </c>
      <c r="BX7" s="45" t="s">
        <v>26</v>
      </c>
      <c r="BY7" s="42" t="str">
        <f t="shared" si="36"/>
        <v>favourite</v>
      </c>
      <c r="BZ7" s="42">
        <f>IF(BY7="","",IF(BY7="favourite",SUMIFS('All Group Data'!$L$2:$L$1000,'All Group Data'!$A$2:$A$1000,$A7,'All Group Data'!$C$2:$C$1000,$C7,'All Group Data'!$B$2:$B$1000,$B7),IF(BY7="outsider",SUMIFS('All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A7" s="90" t="str">
        <f t="shared" si="37"/>
        <v>L</v>
      </c>
      <c r="CB7" s="45" t="s">
        <v>26</v>
      </c>
      <c r="CC7" s="42" t="str">
        <f t="shared" si="38"/>
        <v>favourite</v>
      </c>
      <c r="CD7" s="42">
        <f>IF(CC7="","",IF(CC7="favourite",SUMIFS('All Group Data'!$L$2:$L$1000,'All Group Data'!$A$2:$A$1000,$A7,'All Group Data'!$C$2:$C$1000,$C7,'All Group Data'!$B$2:$B$1000,$B7),IF(CC7="outsider",SUMIFS('All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E7" s="90" t="str">
        <f t="shared" si="39"/>
        <v>L</v>
      </c>
      <c r="CF7" s="45" t="s">
        <v>26</v>
      </c>
      <c r="CG7" s="42" t="str">
        <f t="shared" si="40"/>
        <v>favourite</v>
      </c>
      <c r="CH7" s="42">
        <f>IF(CG7="","",IF(CG7="favourite",SUMIFS('All Group Data'!$L$2:$L$1000,'All Group Data'!$A$2:$A$1000,$A7,'All Group Data'!$C$2:$C$1000,$C7,'All Group Data'!$B$2:$B$1000,$B7),IF(CG7="outsider",SUMIFS('All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I7" s="90" t="str">
        <f t="shared" si="41"/>
        <v>L</v>
      </c>
      <c r="CJ7" s="45" t="s">
        <v>42</v>
      </c>
      <c r="CK7" s="42" t="str">
        <f t="shared" si="42"/>
        <v>draw</v>
      </c>
      <c r="CL7" s="42">
        <f>IF(CK7="","",IF(CK7="favourite",SUMIFS('All Group Data'!$L$2:$L$1000,'All Group Data'!$A$2:$A$1000,$A7,'All Group Data'!$C$2:$C$1000,$C7,'All Group Data'!$B$2:$B$1000,$B7),IF(CK7="outsider",SUMIFS('All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M7" s="90" t="str">
        <f t="shared" si="43"/>
        <v>W</v>
      </c>
      <c r="CN7" s="45" t="s">
        <v>42</v>
      </c>
      <c r="CO7" s="42" t="str">
        <f t="shared" si="44"/>
        <v>draw</v>
      </c>
      <c r="CP7" s="42">
        <f>IF(CO7="","",IF(CO7="favourite",SUMIFS('All Group Data'!$L$2:$L$1000,'All Group Data'!$A$2:$A$1000,$A7,'All Group Data'!$C$2:$C$1000,$C7,'All Group Data'!$B$2:$B$1000,$B7),IF(CO7="outsider",SUMIFS('All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Q7" s="90" t="str">
        <f t="shared" si="45"/>
        <v>W</v>
      </c>
      <c r="CR7" s="45" t="s">
        <v>42</v>
      </c>
      <c r="CS7" s="42" t="str">
        <f t="shared" si="46"/>
        <v>draw</v>
      </c>
      <c r="CT7" s="42">
        <f>IF(CS7="","",IF(CS7="favourite",SUMIFS('All Group Data'!$L$2:$L$1000,'All Group Data'!$A$2:$A$1000,$A7,'All Group Data'!$C$2:$C$1000,$C7,'All Group Data'!$B$2:$B$1000,$B7),IF(CS7="outsider",SUMIFS('All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U7" s="90" t="str">
        <f t="shared" si="47"/>
        <v>W</v>
      </c>
    </row>
    <row r="8" spans="1:99" x14ac:dyDescent="0.2">
      <c r="A8" s="61">
        <v>2018</v>
      </c>
      <c r="B8" s="61">
        <v>38</v>
      </c>
      <c r="C8" s="61">
        <v>3</v>
      </c>
      <c r="D8" s="61" t="s">
        <v>88</v>
      </c>
      <c r="E8" s="61" t="s">
        <v>15</v>
      </c>
      <c r="F8" s="46">
        <f t="shared" si="0"/>
        <v>0.18181818181818182</v>
      </c>
      <c r="G8" s="46">
        <f t="shared" si="1"/>
        <v>0.54545454545454541</v>
      </c>
      <c r="H8" s="46">
        <f t="shared" si="2"/>
        <v>0.27272727272727271</v>
      </c>
      <c r="I8" t="str">
        <f t="array" ref="I8">INDEX('All Group Data'!$Q$1:$Q$1000,MATCH(A8&amp;B8&amp;C8,'All Group Data'!$A$1:$A$1000&amp;'All Group Data'!$B$1:$B$1000&amp;'All Group Data'!$C$1:$C$1000,0))</f>
        <v>Peru</v>
      </c>
      <c r="J8" t="str">
        <f t="shared" si="3"/>
        <v>favourite</v>
      </c>
      <c r="K8">
        <f>IF(J8="","",IF(J8="favourite",SUMIFS('All Group Data'!$L7:$L1005,'All Group Data'!$A7:$A1005,$A8,'All Group Data'!$C$2:$C$1000,$C8,'All Group Data'!$B$2:$B$1000,$B8),IF(J8="outsider",SUMIFS('All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>1.45</v>
      </c>
      <c r="L8" s="45" t="s">
        <v>88</v>
      </c>
      <c r="M8" s="42" t="str">
        <f t="shared" si="4"/>
        <v>favourite</v>
      </c>
      <c r="N8" s="42">
        <f>IF(M8="","",IF(M8="favourite",SUMIFS('All Group Data'!$L$2:$L$1000,'All Group Data'!$A$2:$A$1000,$A8,'All Group Data'!$C$2:$C$1000,$C8,'All Group Data'!$B$2:$B$1000,$B8),IF(M8="outsider",SUMIFS('All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O8" s="55" t="str">
        <f t="shared" si="5"/>
        <v>W</v>
      </c>
      <c r="P8" s="45" t="s">
        <v>42</v>
      </c>
      <c r="Q8" s="42" t="str">
        <f t="shared" si="6"/>
        <v>draw</v>
      </c>
      <c r="R8" s="42">
        <f>IF(Q8="","",IF(Q8="favourite",SUMIFS('All Group Data'!$L$2:$L$1000,'All Group Data'!$A$2:$A$1000,$A8,'All Group Data'!$C$2:$C$1000,$C8,'All Group Data'!$B$2:$B$1000,$B8),IF(Q8="outsider",SUMIFS('All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S8" s="84" t="str">
        <f t="shared" si="7"/>
        <v>L</v>
      </c>
      <c r="T8" s="45" t="s">
        <v>42</v>
      </c>
      <c r="U8" s="42" t="str">
        <f t="shared" si="8"/>
        <v>draw</v>
      </c>
      <c r="V8" s="42">
        <f>IF(U8="","",IF(U8="favourite",SUMIFS('All Group Data'!$L$2:$L$1000,'All Group Data'!$A$2:$A$1000,$A8,'All Group Data'!$C$2:$C$1000,$C8,'All Group Data'!$B$2:$B$1000,$B8),IF(U8="outsider",SUMIFS('All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W8" s="87" t="str">
        <f t="shared" si="9"/>
        <v>L</v>
      </c>
      <c r="X8" s="45" t="s">
        <v>42</v>
      </c>
      <c r="Y8" s="42" t="str">
        <f t="shared" si="10"/>
        <v>draw</v>
      </c>
      <c r="Z8" s="42">
        <f>IF(Y8="","",IF(Y8="favourite",SUMIFS('All Group Data'!$L$2:$L$1000,'All Group Data'!$A$2:$A$1000,$A8,'All Group Data'!$C$2:$C$1000,$C8,'All Group Data'!$B$2:$B$1000,$B8),IF(Y8="outsider",SUMIFS('All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A8" s="90" t="str">
        <f t="shared" si="11"/>
        <v>L</v>
      </c>
      <c r="AB8" s="45" t="s">
        <v>42</v>
      </c>
      <c r="AC8" s="42" t="str">
        <f t="shared" si="12"/>
        <v>draw</v>
      </c>
      <c r="AD8" s="42">
        <f>IF(AC8="","",IF(AC8="favourite",SUMIFS('All Group Data'!$L$2:$L$1000,'All Group Data'!$A$2:$A$1000,$A8,'All Group Data'!$C$2:$C$1000,$C8,'All Group Data'!$B$2:$B$1000,$B8),IF(AC8="outsider",SUMIFS('All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E8" s="90" t="str">
        <f t="shared" si="13"/>
        <v>L</v>
      </c>
      <c r="AF8" s="45" t="s">
        <v>42</v>
      </c>
      <c r="AG8" s="42" t="str">
        <f t="shared" si="14"/>
        <v>draw</v>
      </c>
      <c r="AH8" s="42">
        <f>IF(AG8="","",IF(AG8="favourite",SUMIFS('All Group Data'!$L$2:$L$1000,'All Group Data'!$A$2:$A$1000,$A8,'All Group Data'!$C$2:$C$1000,$C8,'All Group Data'!$B$2:$B$1000,$B8),IF(AG8="outsider",SUMIFS('All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I8" s="90" t="str">
        <f t="shared" si="15"/>
        <v>L</v>
      </c>
      <c r="AJ8" s="45" t="s">
        <v>42</v>
      </c>
      <c r="AK8" s="42" t="str">
        <f t="shared" si="16"/>
        <v>draw</v>
      </c>
      <c r="AL8" s="42">
        <f>IF(AK8="","",IF(AK8="favourite",SUMIFS('All Group Data'!$L$2:$L$1000,'All Group Data'!$A$2:$A$1000,$A8,'All Group Data'!$C$2:$C$1000,$C8,'All Group Data'!$B$2:$B$1000,$B8),IF(AK8="outsider",SUMIFS('All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M8" s="90" t="str">
        <f t="shared" si="17"/>
        <v>L</v>
      </c>
      <c r="AN8" s="45" t="s">
        <v>15</v>
      </c>
      <c r="AO8" s="42" t="str">
        <f t="shared" si="18"/>
        <v>outsider</v>
      </c>
      <c r="AP8" s="42">
        <f>IF(AO8="","",IF(AO8="favourite",SUMIFS('All Group Data'!$L$2:$L$1000,'All Group Data'!$A$2:$A$1000,$A8,'All Group Data'!$C$2:$C$1000,$C8,'All Group Data'!$B$2:$B$1000,$B8),IF(AO8="outsider",SUMIFS('All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Q8" s="90" t="str">
        <f t="shared" si="19"/>
        <v>L</v>
      </c>
      <c r="AR8" s="45" t="s">
        <v>15</v>
      </c>
      <c r="AS8" s="42" t="str">
        <f t="shared" si="20"/>
        <v>outsider</v>
      </c>
      <c r="AT8" s="42">
        <f>IF(AS8="","",IF(AS8="favourite",SUMIFS('All Group Data'!$L$2:$L$1000,'All Group Data'!$A$2:$A$1000,$A8,'All Group Data'!$C$2:$C$1000,$C8,'All Group Data'!$B$2:$B$1000,$B8),IF(AS8="outsider",SUMIFS('All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U8" s="90" t="str">
        <f t="shared" si="21"/>
        <v>L</v>
      </c>
      <c r="AV8" s="45" t="s">
        <v>15</v>
      </c>
      <c r="AW8" s="42" t="str">
        <f t="shared" si="22"/>
        <v>outsider</v>
      </c>
      <c r="AX8" s="42">
        <f>IF(AW8="","",IF(AW8="favourite",SUMIFS('All Group Data'!$L$2:$L$1000,'All Group Data'!$A$2:$A$1000,$A8,'All Group Data'!$C$2:$C$1000,$C8,'All Group Data'!$B$2:$B$1000,$B8),IF(AW8="outsider",SUMIFS('All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Y8" s="90" t="str">
        <f t="shared" si="23"/>
        <v>L</v>
      </c>
      <c r="AZ8" s="45" t="s">
        <v>15</v>
      </c>
      <c r="BA8" s="42" t="str">
        <f t="shared" si="24"/>
        <v>outsider</v>
      </c>
      <c r="BB8" s="42">
        <f>IF(BA8="","",IF(BA8="favourite",SUMIFS('All Group Data'!$L$2:$L$1000,'All Group Data'!$A$2:$A$1000,$A8,'All Group Data'!$C$2:$C$1000,$C8,'All Group Data'!$B$2:$B$1000,$B8),IF(BA8="outsider",SUMIFS('All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C8" s="90" t="str">
        <f t="shared" si="25"/>
        <v>L</v>
      </c>
      <c r="BD8" s="45" t="s">
        <v>15</v>
      </c>
      <c r="BE8" s="42" t="str">
        <f t="shared" si="26"/>
        <v>outsider</v>
      </c>
      <c r="BF8" s="42">
        <f>IF(BE8="","",IF(BE8="favourite",SUMIFS('All Group Data'!$L$2:$L$1000,'All Group Data'!$A$2:$A$1000,$A8,'All Group Data'!$C$2:$C$1000,$C8,'All Group Data'!$B$2:$B$1000,$B8),IF(BE8="outsider",SUMIFS('All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G8" s="90" t="str">
        <f t="shared" si="27"/>
        <v>L</v>
      </c>
      <c r="BH8" s="45" t="s">
        <v>15</v>
      </c>
      <c r="BI8" s="42" t="str">
        <f t="shared" si="28"/>
        <v>outsider</v>
      </c>
      <c r="BJ8" s="42">
        <f>IF(BI8="","",IF(BI8="favourite",SUMIFS('All Group Data'!$L$2:$L$1000,'All Group Data'!$A$2:$A$1000,$A8,'All Group Data'!$C$2:$C$1000,$C8,'All Group Data'!$B$2:$B$1000,$B8),IF(BI8="outsider",SUMIFS('All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K8" s="90" t="str">
        <f t="shared" si="29"/>
        <v>L</v>
      </c>
      <c r="BL8" s="45" t="s">
        <v>15</v>
      </c>
      <c r="BM8" s="42" t="str">
        <f t="shared" si="30"/>
        <v>outsider</v>
      </c>
      <c r="BN8" s="42">
        <f>IF(BM8="","",IF(BM8="favourite",SUMIFS('All Group Data'!$L$2:$L$1000,'All Group Data'!$A$2:$A$1000,$A8,'All Group Data'!$C$2:$C$1000,$C8,'All Group Data'!$B$2:$B$1000,$B8),IF(BM8="outsider",SUMIFS('All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O8" s="90" t="str">
        <f t="shared" si="31"/>
        <v>L</v>
      </c>
      <c r="BP8" s="45" t="s">
        <v>15</v>
      </c>
      <c r="BQ8" s="42" t="str">
        <f t="shared" si="32"/>
        <v>outsider</v>
      </c>
      <c r="BR8" s="42">
        <f>IF(BQ8="","",IF(BQ8="favourite",SUMIFS('All Group Data'!$L$2:$L$1000,'All Group Data'!$A$2:$A$1000,$A8,'All Group Data'!$C$2:$C$1000,$C8,'All Group Data'!$B$2:$B$1000,$B8),IF(BQ8="outsider",SUMIFS('All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S8" s="90" t="str">
        <f t="shared" si="33"/>
        <v>L</v>
      </c>
      <c r="BT8" s="45" t="s">
        <v>15</v>
      </c>
      <c r="BU8" s="42" t="str">
        <f t="shared" si="34"/>
        <v>outsider</v>
      </c>
      <c r="BV8" s="42">
        <f>IF(BU8="","",IF(BU8="favourite",SUMIFS('All Group Data'!$L$2:$L$1000,'All Group Data'!$A$2:$A$1000,$A8,'All Group Data'!$C$2:$C$1000,$C8,'All Group Data'!$B$2:$B$1000,$B8),IF(BU8="outsider",SUMIFS('All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W8" s="90" t="str">
        <f t="shared" si="35"/>
        <v>L</v>
      </c>
      <c r="BX8" s="45" t="s">
        <v>15</v>
      </c>
      <c r="BY8" s="42" t="str">
        <f t="shared" si="36"/>
        <v>outsider</v>
      </c>
      <c r="BZ8" s="42">
        <f>IF(BY8="","",IF(BY8="favourite",SUMIFS('All Group Data'!$L$2:$L$1000,'All Group Data'!$A$2:$A$1000,$A8,'All Group Data'!$C$2:$C$1000,$C8,'All Group Data'!$B$2:$B$1000,$B8),IF(BY8="outsider",SUMIFS('All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A8" s="90" t="str">
        <f t="shared" si="37"/>
        <v>L</v>
      </c>
      <c r="CB8" s="45" t="s">
        <v>15</v>
      </c>
      <c r="CC8" s="42" t="str">
        <f t="shared" si="38"/>
        <v>outsider</v>
      </c>
      <c r="CD8" s="42">
        <f>IF(CC8="","",IF(CC8="favourite",SUMIFS('All Group Data'!$L$2:$L$1000,'All Group Data'!$A$2:$A$1000,$A8,'All Group Data'!$C$2:$C$1000,$C8,'All Group Data'!$B$2:$B$1000,$B8),IF(CC8="outsider",SUMIFS('All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E8" s="90" t="str">
        <f t="shared" si="39"/>
        <v>L</v>
      </c>
      <c r="CF8" s="45" t="s">
        <v>15</v>
      </c>
      <c r="CG8" s="42" t="str">
        <f t="shared" si="40"/>
        <v>outsider</v>
      </c>
      <c r="CH8" s="42">
        <f>IF(CG8="","",IF(CG8="favourite",SUMIFS('All Group Data'!$L$2:$L$1000,'All Group Data'!$A$2:$A$1000,$A8,'All Group Data'!$C$2:$C$1000,$C8,'All Group Data'!$B$2:$B$1000,$B8),IF(CG8="outsider",SUMIFS('All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I8" s="90" t="str">
        <f t="shared" si="41"/>
        <v>L</v>
      </c>
      <c r="CJ8" s="45" t="s">
        <v>88</v>
      </c>
      <c r="CK8" s="42" t="str">
        <f t="shared" si="42"/>
        <v>favourite</v>
      </c>
      <c r="CL8" s="42">
        <f>IF(CK8="","",IF(CK8="favourite",SUMIFS('All Group Data'!$L$2:$L$1000,'All Group Data'!$A$2:$A$1000,$A8,'All Group Data'!$C$2:$C$1000,$C8,'All Group Data'!$B$2:$B$1000,$B8),IF(CK8="outsider",SUMIFS('All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M8" s="90" t="str">
        <f t="shared" si="43"/>
        <v>W</v>
      </c>
      <c r="CN8" s="45" t="s">
        <v>88</v>
      </c>
      <c r="CO8" s="42" t="str">
        <f t="shared" si="44"/>
        <v>favourite</v>
      </c>
      <c r="CP8" s="42">
        <f>IF(CO8="","",IF(CO8="favourite",SUMIFS('All Group Data'!$L$2:$L$1000,'All Group Data'!$A$2:$A$1000,$A8,'All Group Data'!$C$2:$C$1000,$C8,'All Group Data'!$B$2:$B$1000,$B8),IF(CO8="outsider",SUMIFS('All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Q8" s="90" t="str">
        <f t="shared" si="45"/>
        <v>W</v>
      </c>
      <c r="CR8" s="45" t="s">
        <v>88</v>
      </c>
      <c r="CS8" s="42" t="str">
        <f t="shared" si="46"/>
        <v>favourite</v>
      </c>
      <c r="CT8" s="42">
        <f>IF(CS8="","",IF(CS8="favourite",SUMIFS('All Group Data'!$L$2:$L$1000,'All Group Data'!$A$2:$A$1000,$A8,'All Group Data'!$C$2:$C$1000,$C8,'All Group Data'!$B$2:$B$1000,$B8),IF(CS8="outsider",SUMIFS('All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U8" s="90" t="str">
        <f t="shared" si="47"/>
        <v>W</v>
      </c>
    </row>
    <row r="9" spans="1:99" x14ac:dyDescent="0.2">
      <c r="A9">
        <v>2018</v>
      </c>
      <c r="B9">
        <v>39</v>
      </c>
      <c r="C9">
        <v>3</v>
      </c>
      <c r="D9" t="s">
        <v>9</v>
      </c>
      <c r="E9" t="s">
        <v>89</v>
      </c>
      <c r="F9" s="46">
        <f t="shared" si="0"/>
        <v>1</v>
      </c>
      <c r="G9" s="46">
        <f t="shared" si="1"/>
        <v>0</v>
      </c>
      <c r="H9" s="46">
        <f t="shared" si="2"/>
        <v>0</v>
      </c>
      <c r="I9" t="str">
        <f t="array" ref="I9">INDEX('All Group Data'!$Q$1:$Q$1000,MATCH(A9&amp;B9&amp;C9,'All Group Data'!$A$1:$A$1000&amp;'All Group Data'!$B$1:$B$1000&amp;'All Group Data'!$C$1:$C$1000,0))</f>
        <v>Croatia</v>
      </c>
      <c r="J9" t="str">
        <f t="shared" si="3"/>
        <v>favourite</v>
      </c>
      <c r="K9">
        <f>IF(J9="","",IF(J9="favourite",SUMIFS('All Group Data'!$L8:$L1006,'All Group Data'!$A8:$A1006,$A9,'All Group Data'!$C$2:$C$1000,$C9,'All Group Data'!$B$2:$B$1000,$B9),IF(J9="outsider",SUMIFS('All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>1.91</v>
      </c>
      <c r="L9" s="45" t="s">
        <v>9</v>
      </c>
      <c r="M9" s="42" t="str">
        <f t="shared" si="4"/>
        <v>favourite</v>
      </c>
      <c r="N9" s="42">
        <f>IF(M9="","",IF(M9="favourite",SUMIFS('All Group Data'!$L$2:$L$1000,'All Group Data'!$A$2:$A$1000,$A9,'All Group Data'!$C$2:$C$1000,$C9,'All Group Data'!$B$2:$B$1000,$B9),IF(M9="outsider",SUMIFS('All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O9" s="55" t="str">
        <f t="shared" si="5"/>
        <v>W</v>
      </c>
      <c r="P9" s="45" t="s">
        <v>9</v>
      </c>
      <c r="Q9" s="42" t="str">
        <f t="shared" si="6"/>
        <v>favourite</v>
      </c>
      <c r="R9" s="42">
        <f>IF(Q9="","",IF(Q9="favourite",SUMIFS('All Group Data'!$L$2:$L$1000,'All Group Data'!$A$2:$A$1000,$A9,'All Group Data'!$C$2:$C$1000,$C9,'All Group Data'!$B$2:$B$1000,$B9),IF(Q9="outsider",SUMIFS('All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S9" s="84" t="str">
        <f t="shared" si="7"/>
        <v>W</v>
      </c>
      <c r="T9" s="45" t="s">
        <v>9</v>
      </c>
      <c r="U9" s="42" t="str">
        <f t="shared" si="8"/>
        <v>favourite</v>
      </c>
      <c r="V9" s="42">
        <f>IF(U9="","",IF(U9="favourite",SUMIFS('All Group Data'!$L$2:$L$1000,'All Group Data'!$A$2:$A$1000,$A9,'All Group Data'!$C$2:$C$1000,$C9,'All Group Data'!$B$2:$B$1000,$B9),IF(U9="outsider",SUMIFS('All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W9" s="87" t="str">
        <f t="shared" si="9"/>
        <v>W</v>
      </c>
      <c r="X9" s="45" t="s">
        <v>9</v>
      </c>
      <c r="Y9" s="42" t="str">
        <f t="shared" si="10"/>
        <v>favourite</v>
      </c>
      <c r="Z9" s="42">
        <f>IF(Y9="","",IF(Y9="favourite",SUMIFS('All Group Data'!$L$2:$L$1000,'All Group Data'!$A$2:$A$1000,$A9,'All Group Data'!$C$2:$C$1000,$C9,'All Group Data'!$B$2:$B$1000,$B9),IF(Y9="outsider",SUMIFS('All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A9" s="90" t="str">
        <f t="shared" si="11"/>
        <v>W</v>
      </c>
      <c r="AB9" s="45" t="s">
        <v>9</v>
      </c>
      <c r="AC9" s="42" t="str">
        <f t="shared" si="12"/>
        <v>favourite</v>
      </c>
      <c r="AD9" s="42">
        <f>IF(AC9="","",IF(AC9="favourite",SUMIFS('All Group Data'!$L$2:$L$1000,'All Group Data'!$A$2:$A$1000,$A9,'All Group Data'!$C$2:$C$1000,$C9,'All Group Data'!$B$2:$B$1000,$B9),IF(AC9="outsider",SUMIFS('All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E9" s="90" t="str">
        <f t="shared" si="13"/>
        <v>W</v>
      </c>
      <c r="AF9" s="45" t="s">
        <v>9</v>
      </c>
      <c r="AG9" s="42" t="str">
        <f t="shared" si="14"/>
        <v>favourite</v>
      </c>
      <c r="AH9" s="42">
        <f>IF(AG9="","",IF(AG9="favourite",SUMIFS('All Group Data'!$L$2:$L$1000,'All Group Data'!$A$2:$A$1000,$A9,'All Group Data'!$C$2:$C$1000,$C9,'All Group Data'!$B$2:$B$1000,$B9),IF(AG9="outsider",SUMIFS('All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I9" s="90" t="str">
        <f t="shared" si="15"/>
        <v>W</v>
      </c>
      <c r="AJ9" s="45" t="s">
        <v>9</v>
      </c>
      <c r="AK9" s="42" t="str">
        <f t="shared" si="16"/>
        <v>favourite</v>
      </c>
      <c r="AL9" s="42">
        <f>IF(AK9="","",IF(AK9="favourite",SUMIFS('All Group Data'!$L$2:$L$1000,'All Group Data'!$A$2:$A$1000,$A9,'All Group Data'!$C$2:$C$1000,$C9,'All Group Data'!$B$2:$B$1000,$B9),IF(AK9="outsider",SUMIFS('All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M9" s="90" t="str">
        <f t="shared" si="17"/>
        <v>W</v>
      </c>
      <c r="AN9" s="45" t="s">
        <v>9</v>
      </c>
      <c r="AO9" s="42" t="str">
        <f t="shared" si="18"/>
        <v>favourite</v>
      </c>
      <c r="AP9" s="42">
        <f>IF(AO9="","",IF(AO9="favourite",SUMIFS('All Group Data'!$L$2:$L$1000,'All Group Data'!$A$2:$A$1000,$A9,'All Group Data'!$C$2:$C$1000,$C9,'All Group Data'!$B$2:$B$1000,$B9),IF(AO9="outsider",SUMIFS('All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Q9" s="90" t="str">
        <f t="shared" si="19"/>
        <v>W</v>
      </c>
      <c r="AR9" s="45" t="s">
        <v>9</v>
      </c>
      <c r="AS9" s="42" t="str">
        <f t="shared" si="20"/>
        <v>favourite</v>
      </c>
      <c r="AT9" s="42">
        <f>IF(AS9="","",IF(AS9="favourite",SUMIFS('All Group Data'!$L$2:$L$1000,'All Group Data'!$A$2:$A$1000,$A9,'All Group Data'!$C$2:$C$1000,$C9,'All Group Data'!$B$2:$B$1000,$B9),IF(AS9="outsider",SUMIFS('All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U9" s="90" t="str">
        <f t="shared" si="21"/>
        <v>W</v>
      </c>
      <c r="AV9" s="45" t="s">
        <v>9</v>
      </c>
      <c r="AW9" s="42" t="str">
        <f t="shared" si="22"/>
        <v>favourite</v>
      </c>
      <c r="AX9" s="42">
        <f>IF(AW9="","",IF(AW9="favourite",SUMIFS('All Group Data'!$L$2:$L$1000,'All Group Data'!$A$2:$A$1000,$A9,'All Group Data'!$C$2:$C$1000,$C9,'All Group Data'!$B$2:$B$1000,$B9),IF(AW9="outsider",SUMIFS('All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Y9" s="90" t="str">
        <f t="shared" si="23"/>
        <v>W</v>
      </c>
      <c r="AZ9" s="45" t="s">
        <v>9</v>
      </c>
      <c r="BA9" s="42" t="str">
        <f t="shared" si="24"/>
        <v>favourite</v>
      </c>
      <c r="BB9" s="42">
        <f>IF(BA9="","",IF(BA9="favourite",SUMIFS('All Group Data'!$L$2:$L$1000,'All Group Data'!$A$2:$A$1000,$A9,'All Group Data'!$C$2:$C$1000,$C9,'All Group Data'!$B$2:$B$1000,$B9),IF(BA9="outsider",SUMIFS('All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C9" s="90" t="str">
        <f t="shared" si="25"/>
        <v>W</v>
      </c>
      <c r="BD9" s="45" t="s">
        <v>9</v>
      </c>
      <c r="BE9" s="42" t="str">
        <f t="shared" si="26"/>
        <v>favourite</v>
      </c>
      <c r="BF9" s="42">
        <f>IF(BE9="","",IF(BE9="favourite",SUMIFS('All Group Data'!$L$2:$L$1000,'All Group Data'!$A$2:$A$1000,$A9,'All Group Data'!$C$2:$C$1000,$C9,'All Group Data'!$B$2:$B$1000,$B9),IF(BE9="outsider",SUMIFS('All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G9" s="90" t="str">
        <f t="shared" si="27"/>
        <v>W</v>
      </c>
      <c r="BH9" s="45" t="s">
        <v>9</v>
      </c>
      <c r="BI9" s="42" t="str">
        <f t="shared" si="28"/>
        <v>favourite</v>
      </c>
      <c r="BJ9" s="42">
        <f>IF(BI9="","",IF(BI9="favourite",SUMIFS('All Group Data'!$L$2:$L$1000,'All Group Data'!$A$2:$A$1000,$A9,'All Group Data'!$C$2:$C$1000,$C9,'All Group Data'!$B$2:$B$1000,$B9),IF(BI9="outsider",SUMIFS('All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K9" s="90" t="str">
        <f t="shared" si="29"/>
        <v>W</v>
      </c>
      <c r="BL9" s="45" t="s">
        <v>9</v>
      </c>
      <c r="BM9" s="42" t="str">
        <f t="shared" si="30"/>
        <v>favourite</v>
      </c>
      <c r="BN9" s="42">
        <f>IF(BM9="","",IF(BM9="favourite",SUMIFS('All Group Data'!$L$2:$L$1000,'All Group Data'!$A$2:$A$1000,$A9,'All Group Data'!$C$2:$C$1000,$C9,'All Group Data'!$B$2:$B$1000,$B9),IF(BM9="outsider",SUMIFS('All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O9" s="90" t="str">
        <f t="shared" si="31"/>
        <v>W</v>
      </c>
      <c r="BP9" s="45" t="s">
        <v>9</v>
      </c>
      <c r="BQ9" s="42" t="str">
        <f t="shared" si="32"/>
        <v>favourite</v>
      </c>
      <c r="BR9" s="42">
        <f>IF(BQ9="","",IF(BQ9="favourite",SUMIFS('All Group Data'!$L$2:$L$1000,'All Group Data'!$A$2:$A$1000,$A9,'All Group Data'!$C$2:$C$1000,$C9,'All Group Data'!$B$2:$B$1000,$B9),IF(BQ9="outsider",SUMIFS('All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S9" s="90" t="str">
        <f t="shared" si="33"/>
        <v>W</v>
      </c>
      <c r="BT9" s="45" t="s">
        <v>9</v>
      </c>
      <c r="BU9" s="42" t="str">
        <f t="shared" si="34"/>
        <v>favourite</v>
      </c>
      <c r="BV9" s="42">
        <f>IF(BU9="","",IF(BU9="favourite",SUMIFS('All Group Data'!$L$2:$L$1000,'All Group Data'!$A$2:$A$1000,$A9,'All Group Data'!$C$2:$C$1000,$C9,'All Group Data'!$B$2:$B$1000,$B9),IF(BU9="outsider",SUMIFS('All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W9" s="90" t="str">
        <f t="shared" si="35"/>
        <v>W</v>
      </c>
      <c r="BX9" s="45" t="s">
        <v>9</v>
      </c>
      <c r="BY9" s="42" t="str">
        <f t="shared" si="36"/>
        <v>favourite</v>
      </c>
      <c r="BZ9" s="42">
        <f>IF(BY9="","",IF(BY9="favourite",SUMIFS('All Group Data'!$L$2:$L$1000,'All Group Data'!$A$2:$A$1000,$A9,'All Group Data'!$C$2:$C$1000,$C9,'All Group Data'!$B$2:$B$1000,$B9),IF(BY9="outsider",SUMIFS('All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A9" s="90" t="str">
        <f t="shared" si="37"/>
        <v>W</v>
      </c>
      <c r="CB9" s="45" t="s">
        <v>9</v>
      </c>
      <c r="CC9" s="42" t="str">
        <f t="shared" si="38"/>
        <v>favourite</v>
      </c>
      <c r="CD9" s="42">
        <f>IF(CC9="","",IF(CC9="favourite",SUMIFS('All Group Data'!$L$2:$L$1000,'All Group Data'!$A$2:$A$1000,$A9,'All Group Data'!$C$2:$C$1000,$C9,'All Group Data'!$B$2:$B$1000,$B9),IF(CC9="outsider",SUMIFS('All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E9" s="90" t="str">
        <f t="shared" si="39"/>
        <v>W</v>
      </c>
      <c r="CF9" s="45" t="s">
        <v>9</v>
      </c>
      <c r="CG9" s="42" t="str">
        <f t="shared" si="40"/>
        <v>favourite</v>
      </c>
      <c r="CH9" s="42">
        <f>IF(CG9="","",IF(CG9="favourite",SUMIFS('All Group Data'!$L$2:$L$1000,'All Group Data'!$A$2:$A$1000,$A9,'All Group Data'!$C$2:$C$1000,$C9,'All Group Data'!$B$2:$B$1000,$B9),IF(CG9="outsider",SUMIFS('All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I9" s="90" t="str">
        <f t="shared" si="41"/>
        <v>W</v>
      </c>
      <c r="CJ9" s="45" t="s">
        <v>9</v>
      </c>
      <c r="CK9" s="42" t="str">
        <f t="shared" si="42"/>
        <v>favourite</v>
      </c>
      <c r="CL9" s="42">
        <f>IF(CK9="","",IF(CK9="favourite",SUMIFS('All Group Data'!$L$2:$L$1000,'All Group Data'!$A$2:$A$1000,$A9,'All Group Data'!$C$2:$C$1000,$C9,'All Group Data'!$B$2:$B$1000,$B9),IF(CK9="outsider",SUMIFS('All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M9" s="90" t="str">
        <f t="shared" si="43"/>
        <v>W</v>
      </c>
      <c r="CN9" s="45" t="s">
        <v>9</v>
      </c>
      <c r="CO9" s="42" t="str">
        <f t="shared" si="44"/>
        <v>favourite</v>
      </c>
      <c r="CP9" s="42">
        <f>IF(CO9="","",IF(CO9="favourite",SUMIFS('All Group Data'!$L$2:$L$1000,'All Group Data'!$A$2:$A$1000,$A9,'All Group Data'!$C$2:$C$1000,$C9,'All Group Data'!$B$2:$B$1000,$B9),IF(CO9="outsider",SUMIFS('All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Q9" s="90" t="str">
        <f t="shared" si="45"/>
        <v>W</v>
      </c>
      <c r="CR9" s="45" t="s">
        <v>9</v>
      </c>
      <c r="CS9" s="42" t="str">
        <f t="shared" si="46"/>
        <v>favourite</v>
      </c>
      <c r="CT9" s="42">
        <f>IF(CS9="","",IF(CS9="favourite",SUMIFS('All Group Data'!$L$2:$L$1000,'All Group Data'!$A$2:$A$1000,$A9,'All Group Data'!$C$2:$C$1000,$C9,'All Group Data'!$B$2:$B$1000,$B9),IF(CS9="outsider",SUMIFS('All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U9" s="90" t="str">
        <f t="shared" si="47"/>
        <v>W</v>
      </c>
    </row>
    <row r="10" spans="1:9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0.31818181818181818</v>
      </c>
      <c r="G10" s="46">
        <f t="shared" si="1"/>
        <v>0.54545454545454541</v>
      </c>
      <c r="H10" s="46">
        <f t="shared" si="2"/>
        <v>0.13636363636363635</v>
      </c>
      <c r="I10" t="str">
        <f t="array" ref="I10">INDEX('All Group Data'!$Q$1:$Q$1000,MATCH(A10&amp;B10&amp;C10,'All Group Data'!$A$1:$A$1000&amp;'All Group Data'!$B$1:$B$1000&amp;'All Group Data'!$C$1:$C$1000,0))</f>
        <v>Argentina</v>
      </c>
      <c r="J10" t="str">
        <f t="shared" si="3"/>
        <v>favourite</v>
      </c>
      <c r="K10">
        <f>IF(J10="","",IF(J10="favourite",SUMIFS('All Group Data'!$L9:$L1007,'All Group Data'!$A9:$A1007,$A10,'All Group Data'!$C$2:$C$1000,$C10,'All Group Data'!$B$2:$B$1000,$B10),IF(J10="outsider",SUMIFS('All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>2.4</v>
      </c>
      <c r="L10" s="45" t="s">
        <v>28</v>
      </c>
      <c r="M10" s="42" t="str">
        <f t="shared" si="4"/>
        <v>favourite</v>
      </c>
      <c r="N10" s="42">
        <f>IF(M10="","",IF(M10="favourite",SUMIFS('All Group Data'!$L$2:$L$1000,'All Group Data'!$A$2:$A$1000,$A10,'All Group Data'!$C$2:$C$1000,$C10,'All Group Data'!$B$2:$B$1000,$B10),IF(M10="outsider",SUMIFS('All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O10" s="55" t="str">
        <f t="shared" si="5"/>
        <v>W</v>
      </c>
      <c r="P10" s="45" t="s">
        <v>33</v>
      </c>
      <c r="Q10" s="42" t="str">
        <f t="shared" si="6"/>
        <v>outsider</v>
      </c>
      <c r="R10" s="42">
        <f>IF(Q10="","",IF(Q10="favourite",SUMIFS('All Group Data'!$L$2:$L$1000,'All Group Data'!$A$2:$A$1000,$A10,'All Group Data'!$C$2:$C$1000,$C10,'All Group Data'!$B$2:$B$1000,$B10),IF(Q10="outsider",SUMIFS('All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S10" s="84" t="str">
        <f t="shared" si="7"/>
        <v>L</v>
      </c>
      <c r="T10" s="45" t="s">
        <v>28</v>
      </c>
      <c r="U10" s="42" t="str">
        <f t="shared" si="8"/>
        <v>favourite</v>
      </c>
      <c r="V10" s="42">
        <f>IF(U10="","",IF(U10="favourite",SUMIFS('All Group Data'!$L$2:$L$1000,'All Group Data'!$A$2:$A$1000,$A10,'All Group Data'!$C$2:$C$1000,$C10,'All Group Data'!$B$2:$B$1000,$B10),IF(U10="outsider",SUMIFS('All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W10" s="87" t="str">
        <f t="shared" si="9"/>
        <v>W</v>
      </c>
      <c r="X10" s="45" t="s">
        <v>28</v>
      </c>
      <c r="Y10" s="42" t="str">
        <f t="shared" si="10"/>
        <v>favourite</v>
      </c>
      <c r="Z10" s="42">
        <f>IF(Y10="","",IF(Y10="favourite",SUMIFS('All Group Data'!$L$2:$L$1000,'All Group Data'!$A$2:$A$1000,$A10,'All Group Data'!$C$2:$C$1000,$C10,'All Group Data'!$B$2:$B$1000,$B10),IF(Y10="outsider",SUMIFS('All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A10" s="90" t="str">
        <f t="shared" si="11"/>
        <v>W</v>
      </c>
      <c r="AB10" s="45" t="s">
        <v>33</v>
      </c>
      <c r="AC10" s="42" t="str">
        <f t="shared" si="12"/>
        <v>outsider</v>
      </c>
      <c r="AD10" s="42">
        <f>IF(AC10="","",IF(AC10="favourite",SUMIFS('All Group Data'!$L$2:$L$1000,'All Group Data'!$A$2:$A$1000,$A10,'All Group Data'!$C$2:$C$1000,$C10,'All Group Data'!$B$2:$B$1000,$B10),IF(AC10="outsider",SUMIFS('All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E10" s="90" t="str">
        <f t="shared" si="13"/>
        <v>L</v>
      </c>
      <c r="AF10" s="45" t="s">
        <v>33</v>
      </c>
      <c r="AG10" s="42" t="str">
        <f t="shared" si="14"/>
        <v>outsider</v>
      </c>
      <c r="AH10" s="42">
        <f>IF(AG10="","",IF(AG10="favourite",SUMIFS('All Group Data'!$L$2:$L$1000,'All Group Data'!$A$2:$A$1000,$A10,'All Group Data'!$C$2:$C$1000,$C10,'All Group Data'!$B$2:$B$1000,$B10),IF(AG10="outsider",SUMIFS('All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I10" s="90" t="str">
        <f t="shared" si="15"/>
        <v>L</v>
      </c>
      <c r="AJ10" s="45" t="s">
        <v>28</v>
      </c>
      <c r="AK10" s="42" t="str">
        <f t="shared" si="16"/>
        <v>favourite</v>
      </c>
      <c r="AL10" s="42">
        <f>IF(AK10="","",IF(AK10="favourite",SUMIFS('All Group Data'!$L$2:$L$1000,'All Group Data'!$A$2:$A$1000,$A10,'All Group Data'!$C$2:$C$1000,$C10,'All Group Data'!$B$2:$B$1000,$B10),IF(AK10="outsider",SUMIFS('All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M10" s="90" t="str">
        <f t="shared" si="17"/>
        <v>W</v>
      </c>
      <c r="AN10" s="45" t="s">
        <v>33</v>
      </c>
      <c r="AO10" s="42" t="str">
        <f t="shared" si="18"/>
        <v>outsider</v>
      </c>
      <c r="AP10" s="42">
        <f>IF(AO10="","",IF(AO10="favourite",SUMIFS('All Group Data'!$L$2:$L$1000,'All Group Data'!$A$2:$A$1000,$A10,'All Group Data'!$C$2:$C$1000,$C10,'All Group Data'!$B$2:$B$1000,$B10),IF(AO10="outsider",SUMIFS('All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Q10" s="90" t="str">
        <f t="shared" si="19"/>
        <v>L</v>
      </c>
      <c r="AR10" s="45" t="s">
        <v>33</v>
      </c>
      <c r="AS10" s="42" t="str">
        <f t="shared" si="20"/>
        <v>outsider</v>
      </c>
      <c r="AT10" s="42">
        <f>IF(AS10="","",IF(AS10="favourite",SUMIFS('All Group Data'!$L$2:$L$1000,'All Group Data'!$A$2:$A$1000,$A10,'All Group Data'!$C$2:$C$1000,$C10,'All Group Data'!$B$2:$B$1000,$B10),IF(AS10="outsider",SUMIFS('All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U10" s="90" t="str">
        <f t="shared" si="21"/>
        <v>L</v>
      </c>
      <c r="AV10" s="45" t="s">
        <v>33</v>
      </c>
      <c r="AW10" s="42" t="str">
        <f t="shared" si="22"/>
        <v>outsider</v>
      </c>
      <c r="AX10" s="42">
        <f>IF(AW10="","",IF(AW10="favourite",SUMIFS('All Group Data'!$L$2:$L$1000,'All Group Data'!$A$2:$A$1000,$A10,'All Group Data'!$C$2:$C$1000,$C10,'All Group Data'!$B$2:$B$1000,$B10),IF(AW10="outsider",SUMIFS('All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Y10" s="90" t="str">
        <f t="shared" si="23"/>
        <v>L</v>
      </c>
      <c r="AZ10" s="45" t="s">
        <v>33</v>
      </c>
      <c r="BA10" s="42" t="str">
        <f t="shared" si="24"/>
        <v>outsider</v>
      </c>
      <c r="BB10" s="42">
        <f>IF(BA10="","",IF(BA10="favourite",SUMIFS('All Group Data'!$L$2:$L$1000,'All Group Data'!$A$2:$A$1000,$A10,'All Group Data'!$C$2:$C$1000,$C10,'All Group Data'!$B$2:$B$1000,$B10),IF(BA10="outsider",SUMIFS('All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C10" s="90" t="str">
        <f t="shared" si="25"/>
        <v>L</v>
      </c>
      <c r="BD10" s="45" t="s">
        <v>33</v>
      </c>
      <c r="BE10" s="42" t="str">
        <f t="shared" si="26"/>
        <v>outsider</v>
      </c>
      <c r="BF10" s="42">
        <f>IF(BE10="","",IF(BE10="favourite",SUMIFS('All Group Data'!$L$2:$L$1000,'All Group Data'!$A$2:$A$1000,$A10,'All Group Data'!$C$2:$C$1000,$C10,'All Group Data'!$B$2:$B$1000,$B10),IF(BE10="outsider",SUMIFS('All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G10" s="90" t="str">
        <f t="shared" si="27"/>
        <v>L</v>
      </c>
      <c r="BH10" s="45" t="s">
        <v>33</v>
      </c>
      <c r="BI10" s="42" t="str">
        <f t="shared" si="28"/>
        <v>outsider</v>
      </c>
      <c r="BJ10" s="42">
        <f>IF(BI10="","",IF(BI10="favourite",SUMIFS('All Group Data'!$L$2:$L$1000,'All Group Data'!$A$2:$A$1000,$A10,'All Group Data'!$C$2:$C$1000,$C10,'All Group Data'!$B$2:$B$1000,$B10),IF(BI10="outsider",SUMIFS('All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K10" s="90" t="str">
        <f t="shared" si="29"/>
        <v>L</v>
      </c>
      <c r="BL10" s="45" t="s">
        <v>33</v>
      </c>
      <c r="BM10" s="42" t="str">
        <f t="shared" si="30"/>
        <v>outsider</v>
      </c>
      <c r="BN10" s="42">
        <f>IF(BM10="","",IF(BM10="favourite",SUMIFS('All Group Data'!$L$2:$L$1000,'All Group Data'!$A$2:$A$1000,$A10,'All Group Data'!$C$2:$C$1000,$C10,'All Group Data'!$B$2:$B$1000,$B10),IF(BM10="outsider",SUMIFS('All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O10" s="90" t="str">
        <f t="shared" si="31"/>
        <v>L</v>
      </c>
      <c r="BP10" s="45" t="s">
        <v>33</v>
      </c>
      <c r="BQ10" s="42" t="str">
        <f t="shared" si="32"/>
        <v>outsider</v>
      </c>
      <c r="BR10" s="42">
        <f>IF(BQ10="","",IF(BQ10="favourite",SUMIFS('All Group Data'!$L$2:$L$1000,'All Group Data'!$A$2:$A$1000,$A10,'All Group Data'!$C$2:$C$1000,$C10,'All Group Data'!$B$2:$B$1000,$B10),IF(BQ10="outsider",SUMIFS('All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S10" s="90" t="str">
        <f t="shared" si="33"/>
        <v>L</v>
      </c>
      <c r="BT10" s="45" t="s">
        <v>33</v>
      </c>
      <c r="BU10" s="42" t="str">
        <f t="shared" si="34"/>
        <v>outsider</v>
      </c>
      <c r="BV10" s="42">
        <f>IF(BU10="","",IF(BU10="favourite",SUMIFS('All Group Data'!$L$2:$L$1000,'All Group Data'!$A$2:$A$1000,$A10,'All Group Data'!$C$2:$C$1000,$C10,'All Group Data'!$B$2:$B$1000,$B10),IF(BU10="outsider",SUMIFS('All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W10" s="90" t="str">
        <f t="shared" si="35"/>
        <v>L</v>
      </c>
      <c r="BX10" s="45" t="s">
        <v>28</v>
      </c>
      <c r="BY10" s="42" t="str">
        <f t="shared" si="36"/>
        <v>favourite</v>
      </c>
      <c r="BZ10" s="42">
        <f>IF(BY10="","",IF(BY10="favourite",SUMIFS('All Group Data'!$L$2:$L$1000,'All Group Data'!$A$2:$A$1000,$A10,'All Group Data'!$C$2:$C$1000,$C10,'All Group Data'!$B$2:$B$1000,$B10),IF(BY10="outsider",SUMIFS('All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A10" s="90" t="str">
        <f t="shared" si="37"/>
        <v>W</v>
      </c>
      <c r="CB10" s="45" t="s">
        <v>28</v>
      </c>
      <c r="CC10" s="42" t="str">
        <f t="shared" si="38"/>
        <v>favourite</v>
      </c>
      <c r="CD10" s="42">
        <f>IF(CC10="","",IF(CC10="favourite",SUMIFS('All Group Data'!$L$2:$L$1000,'All Group Data'!$A$2:$A$1000,$A10,'All Group Data'!$C$2:$C$1000,$C10,'All Group Data'!$B$2:$B$1000,$B10),IF(CC10="outsider",SUMIFS('All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E10" s="90" t="str">
        <f t="shared" si="39"/>
        <v>W</v>
      </c>
      <c r="CF10" s="45" t="s">
        <v>28</v>
      </c>
      <c r="CG10" s="42" t="str">
        <f t="shared" si="40"/>
        <v>favourite</v>
      </c>
      <c r="CH10" s="42">
        <f>IF(CG10="","",IF(CG10="favourite",SUMIFS('All Group Data'!$L$2:$L$1000,'All Group Data'!$A$2:$A$1000,$A10,'All Group Data'!$C$2:$C$1000,$C10,'All Group Data'!$B$2:$B$1000,$B10),IF(CG10="outsider",SUMIFS('All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I10" s="90" t="str">
        <f t="shared" si="41"/>
        <v>W</v>
      </c>
      <c r="CJ10" s="45" t="s">
        <v>42</v>
      </c>
      <c r="CK10" s="42" t="str">
        <f t="shared" si="42"/>
        <v>draw</v>
      </c>
      <c r="CL10" s="42">
        <f>IF(CK10="","",IF(CK10="favourite",SUMIFS('All Group Data'!$L$2:$L$1000,'All Group Data'!$A$2:$A$1000,$A10,'All Group Data'!$C$2:$C$1000,$C10,'All Group Data'!$B$2:$B$1000,$B10),IF(CK10="outsider",SUMIFS('All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M10" s="90" t="str">
        <f t="shared" si="43"/>
        <v>L</v>
      </c>
      <c r="CN10" s="45" t="s">
        <v>42</v>
      </c>
      <c r="CO10" s="42" t="str">
        <f t="shared" si="44"/>
        <v>draw</v>
      </c>
      <c r="CP10" s="42">
        <f>IF(CO10="","",IF(CO10="favourite",SUMIFS('All Group Data'!$L$2:$L$1000,'All Group Data'!$A$2:$A$1000,$A10,'All Group Data'!$C$2:$C$1000,$C10,'All Group Data'!$B$2:$B$1000,$B10),IF(CO10="outsider",SUMIFS('All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Q10" s="90" t="str">
        <f t="shared" si="45"/>
        <v>L</v>
      </c>
      <c r="CR10" s="45" t="s">
        <v>42</v>
      </c>
      <c r="CS10" s="42" t="str">
        <f t="shared" si="46"/>
        <v>draw</v>
      </c>
      <c r="CT10" s="42">
        <f>IF(CS10="","",IF(CS10="favourite",SUMIFS('All Group Data'!$L$2:$L$1000,'All Group Data'!$A$2:$A$1000,$A10,'All Group Data'!$C$2:$C$1000,$C10,'All Group Data'!$B$2:$B$1000,$B10),IF(CS10="outsider",SUMIFS('All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U10" s="90" t="str">
        <f t="shared" si="47"/>
        <v>L</v>
      </c>
    </row>
    <row r="11" spans="1:99" x14ac:dyDescent="0.2">
      <c r="A11">
        <v>2018</v>
      </c>
      <c r="B11">
        <v>41</v>
      </c>
      <c r="C11">
        <v>3</v>
      </c>
      <c r="D11" t="s">
        <v>10</v>
      </c>
      <c r="E11" t="s">
        <v>90</v>
      </c>
      <c r="F11" s="46">
        <f t="shared" si="0"/>
        <v>0.86363636363636365</v>
      </c>
      <c r="G11" s="46">
        <f t="shared" si="1"/>
        <v>0.13636363636363635</v>
      </c>
      <c r="H11" s="46">
        <f t="shared" si="2"/>
        <v>0</v>
      </c>
      <c r="I11" t="str">
        <f t="array" ref="I11">INDEX('All Group Data'!$Q$1:$Q$1000,MATCH(A11&amp;B11&amp;C11,'All Group Data'!$A$1:$A$1000&amp;'All Group Data'!$B$1:$B$1000&amp;'All Group Data'!$C$1:$C$1000,0))</f>
        <v>Sweden</v>
      </c>
      <c r="J11" t="str">
        <f t="shared" si="3"/>
        <v>outsider</v>
      </c>
      <c r="K11">
        <f>IF(J11="","",IF(J11="favourite",SUMIFS('All Group Data'!$L10:$L1008,'All Group Data'!$A10:$A1008,$A11,'All Group Data'!$C$2:$C$1000,$C11,'All Group Data'!$B$2:$B$1000,$B11),IF(J11="outsider",SUMIFS('All Group Data'!$N10:$N1008,'All Group Data'!$A10:$A1008,$A11,'All Group Data'!$C$2:$C$1000,$C11,'All Group Data'!$B$2:$B$1000,$B11),SUMIFS('All Group Data'!$I10:$I1008,'All Group Data'!$A10:$A1008,$A11,'All Group Data'!$C$2:$C$1000,$C11,'All Group Data'!$B$2:$B$1000,$B11))))</f>
        <v>3.4</v>
      </c>
      <c r="L11" s="45" t="s">
        <v>10</v>
      </c>
      <c r="M11" s="42" t="str">
        <f t="shared" si="4"/>
        <v>favourite</v>
      </c>
      <c r="N11" s="42">
        <f>IF(M11="","",IF(M11="favourite",SUMIFS('All Group Data'!$L$2:$L$1000,'All Group Data'!$A$2:$A$1000,$A11,'All Group Data'!$C$2:$C$1000,$C11,'All Group Data'!$B$2:$B$1000,$B11),IF(M11="outsider",SUMIFS('All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O11" s="55" t="str">
        <f t="shared" si="5"/>
        <v>L</v>
      </c>
      <c r="P11" s="45" t="s">
        <v>10</v>
      </c>
      <c r="Q11" s="42" t="str">
        <f t="shared" si="6"/>
        <v>favourite</v>
      </c>
      <c r="R11" s="42">
        <f>IF(Q11="","",IF(Q11="favourite",SUMIFS('All Group Data'!$L$2:$L$1000,'All Group Data'!$A$2:$A$1000,$A11,'All Group Data'!$C$2:$C$1000,$C11,'All Group Data'!$B$2:$B$1000,$B11),IF(Q11="outsider",SUMIFS('All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S11" s="84" t="str">
        <f t="shared" si="7"/>
        <v>L</v>
      </c>
      <c r="T11" s="45" t="s">
        <v>10</v>
      </c>
      <c r="U11" s="42" t="str">
        <f t="shared" si="8"/>
        <v>favourite</v>
      </c>
      <c r="V11" s="42">
        <f>IF(U11="","",IF(U11="favourite",SUMIFS('All Group Data'!$L$2:$L$1000,'All Group Data'!$A$2:$A$1000,$A11,'All Group Data'!$C$2:$C$1000,$C11,'All Group Data'!$B$2:$B$1000,$B11),IF(U11="outsider",SUMIFS('All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W11" s="87" t="str">
        <f t="shared" si="9"/>
        <v>L</v>
      </c>
      <c r="X11" s="45" t="s">
        <v>10</v>
      </c>
      <c r="Y11" s="42" t="str">
        <f t="shared" si="10"/>
        <v>favourite</v>
      </c>
      <c r="Z11" s="42">
        <f>IF(Y11="","",IF(Y11="favourite",SUMIFS('All Group Data'!$L$2:$L$1000,'All Group Data'!$A$2:$A$1000,$A11,'All Group Data'!$C$2:$C$1000,$C11,'All Group Data'!$B$2:$B$1000,$B11),IF(Y11="outsider",SUMIFS('All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A11" s="90" t="str">
        <f t="shared" si="11"/>
        <v>L</v>
      </c>
      <c r="AB11" s="45" t="s">
        <v>10</v>
      </c>
      <c r="AC11" s="42" t="str">
        <f t="shared" si="12"/>
        <v>favourite</v>
      </c>
      <c r="AD11" s="42">
        <f>IF(AC11="","",IF(AC11="favourite",SUMIFS('All Group Data'!$L$2:$L$1000,'All Group Data'!$A$2:$A$1000,$A11,'All Group Data'!$C$2:$C$1000,$C11,'All Group Data'!$B$2:$B$1000,$B11),IF(AC11="outsider",SUMIFS('All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E11" s="90" t="str">
        <f t="shared" si="13"/>
        <v>L</v>
      </c>
      <c r="AF11" s="45" t="s">
        <v>10</v>
      </c>
      <c r="AG11" s="42" t="str">
        <f t="shared" si="14"/>
        <v>favourite</v>
      </c>
      <c r="AH11" s="42">
        <f>IF(AG11="","",IF(AG11="favourite",SUMIFS('All Group Data'!$L$2:$L$1000,'All Group Data'!$A$2:$A$1000,$A11,'All Group Data'!$C$2:$C$1000,$C11,'All Group Data'!$B$2:$B$1000,$B11),IF(AG11="outsider",SUMIFS('All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I11" s="90" t="str">
        <f t="shared" si="15"/>
        <v>L</v>
      </c>
      <c r="AJ11" s="45" t="s">
        <v>10</v>
      </c>
      <c r="AK11" s="42" t="str">
        <f t="shared" si="16"/>
        <v>favourite</v>
      </c>
      <c r="AL11" s="42">
        <f>IF(AK11="","",IF(AK11="favourite",SUMIFS('All Group Data'!$L$2:$L$1000,'All Group Data'!$A$2:$A$1000,$A11,'All Group Data'!$C$2:$C$1000,$C11,'All Group Data'!$B$2:$B$1000,$B11),IF(AK11="outsider",SUMIFS('All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M11" s="90" t="str">
        <f t="shared" si="17"/>
        <v>L</v>
      </c>
      <c r="AN11" s="45" t="s">
        <v>10</v>
      </c>
      <c r="AO11" s="42" t="str">
        <f t="shared" si="18"/>
        <v>favourite</v>
      </c>
      <c r="AP11" s="42">
        <f>IF(AO11="","",IF(AO11="favourite",SUMIFS('All Group Data'!$L$2:$L$1000,'All Group Data'!$A$2:$A$1000,$A11,'All Group Data'!$C$2:$C$1000,$C11,'All Group Data'!$B$2:$B$1000,$B11),IF(AO11="outsider",SUMIFS('All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Q11" s="90" t="str">
        <f t="shared" si="19"/>
        <v>L</v>
      </c>
      <c r="AR11" s="45" t="s">
        <v>10</v>
      </c>
      <c r="AS11" s="42" t="str">
        <f t="shared" si="20"/>
        <v>favourite</v>
      </c>
      <c r="AT11" s="42">
        <f>IF(AS11="","",IF(AS11="favourite",SUMIFS('All Group Data'!$L$2:$L$1000,'All Group Data'!$A$2:$A$1000,$A11,'All Group Data'!$C$2:$C$1000,$C11,'All Group Data'!$B$2:$B$1000,$B11),IF(AS11="outsider",SUMIFS('All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U11" s="90" t="str">
        <f t="shared" si="21"/>
        <v>L</v>
      </c>
      <c r="AV11" s="45" t="s">
        <v>10</v>
      </c>
      <c r="AW11" s="42" t="str">
        <f t="shared" si="22"/>
        <v>favourite</v>
      </c>
      <c r="AX11" s="42">
        <f>IF(AW11="","",IF(AW11="favourite",SUMIFS('All Group Data'!$L$2:$L$1000,'All Group Data'!$A$2:$A$1000,$A11,'All Group Data'!$C$2:$C$1000,$C11,'All Group Data'!$B$2:$B$1000,$B11),IF(AW11="outsider",SUMIFS('All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Y11" s="90" t="str">
        <f t="shared" si="23"/>
        <v>L</v>
      </c>
      <c r="AZ11" s="45" t="s">
        <v>10</v>
      </c>
      <c r="BA11" s="42" t="str">
        <f t="shared" si="24"/>
        <v>favourite</v>
      </c>
      <c r="BB11" s="42">
        <f>IF(BA11="","",IF(BA11="favourite",SUMIFS('All Group Data'!$L$2:$L$1000,'All Group Data'!$A$2:$A$1000,$A11,'All Group Data'!$C$2:$C$1000,$C11,'All Group Data'!$B$2:$B$1000,$B11),IF(BA11="outsider",SUMIFS('All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C11" s="90" t="str">
        <f t="shared" si="25"/>
        <v>L</v>
      </c>
      <c r="BD11" s="45" t="s">
        <v>10</v>
      </c>
      <c r="BE11" s="42" t="str">
        <f t="shared" si="26"/>
        <v>favourite</v>
      </c>
      <c r="BF11" s="42">
        <f>IF(BE11="","",IF(BE11="favourite",SUMIFS('All Group Data'!$L$2:$L$1000,'All Group Data'!$A$2:$A$1000,$A11,'All Group Data'!$C$2:$C$1000,$C11,'All Group Data'!$B$2:$B$1000,$B11),IF(BE11="outsider",SUMIFS('All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G11" s="90" t="str">
        <f t="shared" si="27"/>
        <v>L</v>
      </c>
      <c r="BH11" s="45" t="s">
        <v>10</v>
      </c>
      <c r="BI11" s="42" t="str">
        <f t="shared" si="28"/>
        <v>favourite</v>
      </c>
      <c r="BJ11" s="42">
        <f>IF(BI11="","",IF(BI11="favourite",SUMIFS('All Group Data'!$L$2:$L$1000,'All Group Data'!$A$2:$A$1000,$A11,'All Group Data'!$C$2:$C$1000,$C11,'All Group Data'!$B$2:$B$1000,$B11),IF(BI11="outsider",SUMIFS('All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K11" s="90" t="str">
        <f t="shared" si="29"/>
        <v>L</v>
      </c>
      <c r="BL11" s="45" t="s">
        <v>10</v>
      </c>
      <c r="BM11" s="42" t="str">
        <f t="shared" si="30"/>
        <v>favourite</v>
      </c>
      <c r="BN11" s="42">
        <f>IF(BM11="","",IF(BM11="favourite",SUMIFS('All Group Data'!$L$2:$L$1000,'All Group Data'!$A$2:$A$1000,$A11,'All Group Data'!$C$2:$C$1000,$C11,'All Group Data'!$B$2:$B$1000,$B11),IF(BM11="outsider",SUMIFS('All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O11" s="90" t="str">
        <f t="shared" si="31"/>
        <v>L</v>
      </c>
      <c r="BP11" s="45" t="s">
        <v>10</v>
      </c>
      <c r="BQ11" s="42" t="str">
        <f t="shared" si="32"/>
        <v>favourite</v>
      </c>
      <c r="BR11" s="42">
        <f>IF(BQ11="","",IF(BQ11="favourite",SUMIFS('All Group Data'!$L$2:$L$1000,'All Group Data'!$A$2:$A$1000,$A11,'All Group Data'!$C$2:$C$1000,$C11,'All Group Data'!$B$2:$B$1000,$B11),IF(BQ11="outsider",SUMIFS('All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S11" s="90" t="str">
        <f t="shared" si="33"/>
        <v>L</v>
      </c>
      <c r="BT11" s="45" t="s">
        <v>10</v>
      </c>
      <c r="BU11" s="42" t="str">
        <f t="shared" si="34"/>
        <v>favourite</v>
      </c>
      <c r="BV11" s="42">
        <f>IF(BU11="","",IF(BU11="favourite",SUMIFS('All Group Data'!$L$2:$L$1000,'All Group Data'!$A$2:$A$1000,$A11,'All Group Data'!$C$2:$C$1000,$C11,'All Group Data'!$B$2:$B$1000,$B11),IF(BU11="outsider",SUMIFS('All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W11" s="90" t="str">
        <f t="shared" si="35"/>
        <v>L</v>
      </c>
      <c r="BX11" s="45" t="s">
        <v>10</v>
      </c>
      <c r="BY11" s="42" t="str">
        <f t="shared" si="36"/>
        <v>favourite</v>
      </c>
      <c r="BZ11" s="42">
        <f>IF(BY11="","",IF(BY11="favourite",SUMIFS('All Group Data'!$L$2:$L$1000,'All Group Data'!$A$2:$A$1000,$A11,'All Group Data'!$C$2:$C$1000,$C11,'All Group Data'!$B$2:$B$1000,$B11),IF(BY11="outsider",SUMIFS('All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A11" s="90" t="str">
        <f t="shared" si="37"/>
        <v>L</v>
      </c>
      <c r="CB11" s="45" t="s">
        <v>10</v>
      </c>
      <c r="CC11" s="42" t="str">
        <f t="shared" si="38"/>
        <v>favourite</v>
      </c>
      <c r="CD11" s="42">
        <f>IF(CC11="","",IF(CC11="favourite",SUMIFS('All Group Data'!$L$2:$L$1000,'All Group Data'!$A$2:$A$1000,$A11,'All Group Data'!$C$2:$C$1000,$C11,'All Group Data'!$B$2:$B$1000,$B11),IF(CC11="outsider",SUMIFS('All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E11" s="90" t="str">
        <f t="shared" si="39"/>
        <v>L</v>
      </c>
      <c r="CF11" s="45" t="s">
        <v>10</v>
      </c>
      <c r="CG11" s="42" t="str">
        <f t="shared" si="40"/>
        <v>favourite</v>
      </c>
      <c r="CH11" s="42">
        <f>IF(CG11="","",IF(CG11="favourite",SUMIFS('All Group Data'!$L$2:$L$1000,'All Group Data'!$A$2:$A$1000,$A11,'All Group Data'!$C$2:$C$1000,$C11,'All Group Data'!$B$2:$B$1000,$B11),IF(CG11="outsider",SUMIFS('All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I11" s="90" t="str">
        <f t="shared" si="41"/>
        <v>L</v>
      </c>
      <c r="CJ11" s="45" t="s">
        <v>90</v>
      </c>
      <c r="CK11" s="42" t="str">
        <f t="shared" si="42"/>
        <v>outsider</v>
      </c>
      <c r="CL11" s="42">
        <f>IF(CK11="","",IF(CK11="favourite",SUMIFS('All Group Data'!$L$2:$L$1000,'All Group Data'!$A$2:$A$1000,$A11,'All Group Data'!$C$2:$C$1000,$C11,'All Group Data'!$B$2:$B$1000,$B11),IF(CK11="outsider",SUMIFS('All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M11" s="90" t="str">
        <f t="shared" si="43"/>
        <v>W</v>
      </c>
      <c r="CN11" s="45" t="s">
        <v>90</v>
      </c>
      <c r="CO11" s="42" t="str">
        <f t="shared" si="44"/>
        <v>outsider</v>
      </c>
      <c r="CP11" s="42">
        <f>IF(CO11="","",IF(CO11="favourite",SUMIFS('All Group Data'!$L$2:$L$1000,'All Group Data'!$A$2:$A$1000,$A11,'All Group Data'!$C$2:$C$1000,$C11,'All Group Data'!$B$2:$B$1000,$B11),IF(CO11="outsider",SUMIFS('All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Q11" s="90" t="str">
        <f t="shared" si="45"/>
        <v>W</v>
      </c>
      <c r="CR11" s="45" t="s">
        <v>90</v>
      </c>
      <c r="CS11" s="42" t="str">
        <f t="shared" si="46"/>
        <v>outsider</v>
      </c>
      <c r="CT11" s="42">
        <f>IF(CS11="","",IF(CS11="favourite",SUMIFS('All Group Data'!$L$2:$L$1000,'All Group Data'!$A$2:$A$1000,$A11,'All Group Data'!$C$2:$C$1000,$C11,'All Group Data'!$B$2:$B$1000,$B11),IF(CS11="outsider",SUMIFS('All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U11" s="90" t="str">
        <f t="shared" si="47"/>
        <v>W</v>
      </c>
    </row>
    <row r="12" spans="1:99" x14ac:dyDescent="0.2">
      <c r="A12">
        <v>2018</v>
      </c>
      <c r="B12">
        <v>42</v>
      </c>
      <c r="C12">
        <v>3</v>
      </c>
      <c r="D12" t="s">
        <v>30</v>
      </c>
      <c r="E12" t="s">
        <v>97</v>
      </c>
      <c r="F12" s="46">
        <f t="shared" si="0"/>
        <v>0.77272727272727271</v>
      </c>
      <c r="G12" s="46">
        <f t="shared" si="1"/>
        <v>0.22727272727272727</v>
      </c>
      <c r="H12" s="46">
        <f t="shared" si="2"/>
        <v>0</v>
      </c>
      <c r="I12" t="str">
        <f t="array" ref="I12">INDEX('All Group Data'!$Q$1:$Q$1000,MATCH(A12&amp;B12&amp;C12,'All Group Data'!$A$1:$A$1000&amp;'All Group Data'!$B$1:$B$1000&amp;'All Group Data'!$C$1:$C$1000,0))</f>
        <v>Korea Republic</v>
      </c>
      <c r="J12" t="str">
        <f t="shared" si="3"/>
        <v>outsider</v>
      </c>
      <c r="K12">
        <f>IF(J12="","",IF(J12="favourite",SUMIFS('All Group Data'!$L11:$L1009,'All Group Data'!$A11:$A1009,$A12,'All Group Data'!$C$2:$C$1000,$C12,'All Group Data'!$B$2:$B$1000,$B12),IF(J12="outsider",SUMIFS('All Group Data'!$N11:$N1009,'All Group Data'!$A11:$A1009,$A12,'All Group Data'!$C$2:$C$1000,$C12,'All Group Data'!$B$2:$B$1000,$B12),SUMIFS('All Group Data'!$I11:$I1009,'All Group Data'!$A11:$A1009,$A12,'All Group Data'!$C$2:$C$1000,$C12,'All Group Data'!$B$2:$B$1000,$B12))))</f>
        <v>6.5</v>
      </c>
      <c r="L12" s="45" t="s">
        <v>30</v>
      </c>
      <c r="M12" s="42" t="str">
        <f t="shared" si="4"/>
        <v>favourite</v>
      </c>
      <c r="N12" s="42">
        <f>IF(M12="","",IF(M12="favourite",SUMIFS('All Group Data'!$L$2:$L$1000,'All Group Data'!$A$2:$A$1000,$A12,'All Group Data'!$C$2:$C$1000,$C12,'All Group Data'!$B$2:$B$1000,$B12),IF(M12="outsider",SUMIFS('All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O12" s="55" t="str">
        <f t="shared" si="5"/>
        <v>L</v>
      </c>
      <c r="P12" s="45" t="s">
        <v>30</v>
      </c>
      <c r="Q12" s="42" t="str">
        <f t="shared" si="6"/>
        <v>favourite</v>
      </c>
      <c r="R12" s="42">
        <f>IF(Q12="","",IF(Q12="favourite",SUMIFS('All Group Data'!$L$2:$L$1000,'All Group Data'!$A$2:$A$1000,$A12,'All Group Data'!$C$2:$C$1000,$C12,'All Group Data'!$B$2:$B$1000,$B12),IF(Q12="outsider",SUMIFS('All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S12" s="84" t="str">
        <f t="shared" si="7"/>
        <v>L</v>
      </c>
      <c r="T12" s="45" t="s">
        <v>97</v>
      </c>
      <c r="U12" s="42" t="str">
        <f t="shared" si="8"/>
        <v>outsider</v>
      </c>
      <c r="V12" s="42">
        <f>IF(U12="","",IF(U12="favourite",SUMIFS('All Group Data'!$L$2:$L$1000,'All Group Data'!$A$2:$A$1000,$A12,'All Group Data'!$C$2:$C$1000,$C12,'All Group Data'!$B$2:$B$1000,$B12),IF(U12="outsider",SUMIFS('All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W12" s="87" t="str">
        <f t="shared" si="9"/>
        <v>W</v>
      </c>
      <c r="X12" s="45" t="s">
        <v>97</v>
      </c>
      <c r="Y12" s="42" t="str">
        <f t="shared" si="10"/>
        <v>outsider</v>
      </c>
      <c r="Z12" s="42">
        <f>IF(Y12="","",IF(Y12="favourite",SUMIFS('All Group Data'!$L$2:$L$1000,'All Group Data'!$A$2:$A$1000,$A12,'All Group Data'!$C$2:$C$1000,$C12,'All Group Data'!$B$2:$B$1000,$B12),IF(Y12="outsider",SUMIFS('All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A12" s="90" t="str">
        <f t="shared" si="11"/>
        <v>W</v>
      </c>
      <c r="AB12" s="45" t="s">
        <v>97</v>
      </c>
      <c r="AC12" s="42" t="str">
        <f t="shared" si="12"/>
        <v>outsider</v>
      </c>
      <c r="AD12" s="42">
        <f>IF(AC12="","",IF(AC12="favourite",SUMIFS('All Group Data'!$L$2:$L$1000,'All Group Data'!$A$2:$A$1000,$A12,'All Group Data'!$C$2:$C$1000,$C12,'All Group Data'!$B$2:$B$1000,$B12),IF(AC12="outsider",SUMIFS('All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E12" s="90" t="str">
        <f t="shared" si="13"/>
        <v>W</v>
      </c>
      <c r="AF12" s="45" t="s">
        <v>97</v>
      </c>
      <c r="AG12" s="42" t="str">
        <f t="shared" si="14"/>
        <v>outsider</v>
      </c>
      <c r="AH12" s="42">
        <f>IF(AG12="","",IF(AG12="favourite",SUMIFS('All Group Data'!$L$2:$L$1000,'All Group Data'!$A$2:$A$1000,$A12,'All Group Data'!$C$2:$C$1000,$C12,'All Group Data'!$B$2:$B$1000,$B12),IF(AG12="outsider",SUMIFS('All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I12" s="90" t="str">
        <f t="shared" si="15"/>
        <v>W</v>
      </c>
      <c r="AJ12" s="45" t="s">
        <v>97</v>
      </c>
      <c r="AK12" s="42" t="str">
        <f t="shared" si="16"/>
        <v>outsider</v>
      </c>
      <c r="AL12" s="42">
        <f>IF(AK12="","",IF(AK12="favourite",SUMIFS('All Group Data'!$L$2:$L$1000,'All Group Data'!$A$2:$A$1000,$A12,'All Group Data'!$C$2:$C$1000,$C12,'All Group Data'!$B$2:$B$1000,$B12),IF(AK12="outsider",SUMIFS('All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M12" s="90" t="str">
        <f t="shared" si="17"/>
        <v>W</v>
      </c>
      <c r="AN12" s="45" t="s">
        <v>30</v>
      </c>
      <c r="AO12" s="42" t="str">
        <f t="shared" si="18"/>
        <v>favourite</v>
      </c>
      <c r="AP12" s="42">
        <f>IF(AO12="","",IF(AO12="favourite",SUMIFS('All Group Data'!$L$2:$L$1000,'All Group Data'!$A$2:$A$1000,$A12,'All Group Data'!$C$2:$C$1000,$C12,'All Group Data'!$B$2:$B$1000,$B12),IF(AO12="outsider",SUMIFS('All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Q12" s="90" t="str">
        <f t="shared" si="19"/>
        <v>L</v>
      </c>
      <c r="AR12" s="45" t="s">
        <v>30</v>
      </c>
      <c r="AS12" s="42" t="str">
        <f t="shared" si="20"/>
        <v>favourite</v>
      </c>
      <c r="AT12" s="42">
        <f>IF(AS12="","",IF(AS12="favourite",SUMIFS('All Group Data'!$L$2:$L$1000,'All Group Data'!$A$2:$A$1000,$A12,'All Group Data'!$C$2:$C$1000,$C12,'All Group Data'!$B$2:$B$1000,$B12),IF(AS12="outsider",SUMIFS('All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U12" s="90" t="str">
        <f t="shared" si="21"/>
        <v>L</v>
      </c>
      <c r="AV12" s="45" t="s">
        <v>30</v>
      </c>
      <c r="AW12" s="42" t="str">
        <f t="shared" si="22"/>
        <v>favourite</v>
      </c>
      <c r="AX12" s="42">
        <f>IF(AW12="","",IF(AW12="favourite",SUMIFS('All Group Data'!$L$2:$L$1000,'All Group Data'!$A$2:$A$1000,$A12,'All Group Data'!$C$2:$C$1000,$C12,'All Group Data'!$B$2:$B$1000,$B12),IF(AW12="outsider",SUMIFS('All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Y12" s="90" t="str">
        <f t="shared" si="23"/>
        <v>L</v>
      </c>
      <c r="AZ12" s="45" t="s">
        <v>30</v>
      </c>
      <c r="BA12" s="42" t="str">
        <f t="shared" si="24"/>
        <v>favourite</v>
      </c>
      <c r="BB12" s="42">
        <f>IF(BA12="","",IF(BA12="favourite",SUMIFS('All Group Data'!$L$2:$L$1000,'All Group Data'!$A$2:$A$1000,$A12,'All Group Data'!$C$2:$C$1000,$C12,'All Group Data'!$B$2:$B$1000,$B12),IF(BA12="outsider",SUMIFS('All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C12" s="90" t="str">
        <f t="shared" si="25"/>
        <v>L</v>
      </c>
      <c r="BD12" s="45" t="s">
        <v>30</v>
      </c>
      <c r="BE12" s="42" t="str">
        <f t="shared" si="26"/>
        <v>favourite</v>
      </c>
      <c r="BF12" s="42">
        <f>IF(BE12="","",IF(BE12="favourite",SUMIFS('All Group Data'!$L$2:$L$1000,'All Group Data'!$A$2:$A$1000,$A12,'All Group Data'!$C$2:$C$1000,$C12,'All Group Data'!$B$2:$B$1000,$B12),IF(BE12="outsider",SUMIFS('All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G12" s="90" t="str">
        <f t="shared" si="27"/>
        <v>L</v>
      </c>
      <c r="BH12" s="45" t="s">
        <v>30</v>
      </c>
      <c r="BI12" s="42" t="str">
        <f t="shared" si="28"/>
        <v>favourite</v>
      </c>
      <c r="BJ12" s="42">
        <f>IF(BI12="","",IF(BI12="favourite",SUMIFS('All Group Data'!$L$2:$L$1000,'All Group Data'!$A$2:$A$1000,$A12,'All Group Data'!$C$2:$C$1000,$C12,'All Group Data'!$B$2:$B$1000,$B12),IF(BI12="outsider",SUMIFS('All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K12" s="90" t="str">
        <f t="shared" si="29"/>
        <v>L</v>
      </c>
      <c r="BL12" s="45" t="s">
        <v>30</v>
      </c>
      <c r="BM12" s="42" t="str">
        <f t="shared" si="30"/>
        <v>favourite</v>
      </c>
      <c r="BN12" s="42">
        <f>IF(BM12="","",IF(BM12="favourite",SUMIFS('All Group Data'!$L$2:$L$1000,'All Group Data'!$A$2:$A$1000,$A12,'All Group Data'!$C$2:$C$1000,$C12,'All Group Data'!$B$2:$B$1000,$B12),IF(BM12="outsider",SUMIFS('All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O12" s="90" t="str">
        <f t="shared" si="31"/>
        <v>L</v>
      </c>
      <c r="BP12" s="45" t="s">
        <v>30</v>
      </c>
      <c r="BQ12" s="42" t="str">
        <f t="shared" si="32"/>
        <v>favourite</v>
      </c>
      <c r="BR12" s="42">
        <f>IF(BQ12="","",IF(BQ12="favourite",SUMIFS('All Group Data'!$L$2:$L$1000,'All Group Data'!$A$2:$A$1000,$A12,'All Group Data'!$C$2:$C$1000,$C12,'All Group Data'!$B$2:$B$1000,$B12),IF(BQ12="outsider",SUMIFS('All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S12" s="90" t="str">
        <f t="shared" si="33"/>
        <v>L</v>
      </c>
      <c r="BT12" s="45" t="s">
        <v>30</v>
      </c>
      <c r="BU12" s="42" t="str">
        <f t="shared" si="34"/>
        <v>favourite</v>
      </c>
      <c r="BV12" s="42">
        <f>IF(BU12="","",IF(BU12="favourite",SUMIFS('All Group Data'!$L$2:$L$1000,'All Group Data'!$A$2:$A$1000,$A12,'All Group Data'!$C$2:$C$1000,$C12,'All Group Data'!$B$2:$B$1000,$B12),IF(BU12="outsider",SUMIFS('All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W12" s="90" t="str">
        <f t="shared" si="35"/>
        <v>L</v>
      </c>
      <c r="BX12" s="45" t="s">
        <v>30</v>
      </c>
      <c r="BY12" s="42" t="str">
        <f t="shared" si="36"/>
        <v>favourite</v>
      </c>
      <c r="BZ12" s="42">
        <f>IF(BY12="","",IF(BY12="favourite",SUMIFS('All Group Data'!$L$2:$L$1000,'All Group Data'!$A$2:$A$1000,$A12,'All Group Data'!$C$2:$C$1000,$C12,'All Group Data'!$B$2:$B$1000,$B12),IF(BY12="outsider",SUMIFS('All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A12" s="90" t="str">
        <f t="shared" si="37"/>
        <v>L</v>
      </c>
      <c r="CB12" s="45" t="s">
        <v>30</v>
      </c>
      <c r="CC12" s="42" t="str">
        <f t="shared" si="38"/>
        <v>favourite</v>
      </c>
      <c r="CD12" s="42">
        <f>IF(CC12="","",IF(CC12="favourite",SUMIFS('All Group Data'!$L$2:$L$1000,'All Group Data'!$A$2:$A$1000,$A12,'All Group Data'!$C$2:$C$1000,$C12,'All Group Data'!$B$2:$B$1000,$B12),IF(CC12="outsider",SUMIFS('All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E12" s="90" t="str">
        <f t="shared" si="39"/>
        <v>L</v>
      </c>
      <c r="CF12" s="45" t="s">
        <v>30</v>
      </c>
      <c r="CG12" s="42" t="str">
        <f t="shared" si="40"/>
        <v>favourite</v>
      </c>
      <c r="CH12" s="42">
        <f>IF(CG12="","",IF(CG12="favourite",SUMIFS('All Group Data'!$L$2:$L$1000,'All Group Data'!$A$2:$A$1000,$A12,'All Group Data'!$C$2:$C$1000,$C12,'All Group Data'!$B$2:$B$1000,$B12),IF(CG12="outsider",SUMIFS('All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I12" s="90" t="str">
        <f t="shared" si="41"/>
        <v>L</v>
      </c>
      <c r="CJ12" s="45" t="s">
        <v>30</v>
      </c>
      <c r="CK12" s="42" t="str">
        <f t="shared" si="42"/>
        <v>favourite</v>
      </c>
      <c r="CL12" s="42">
        <f>IF(CK12="","",IF(CK12="favourite",SUMIFS('All Group Data'!$L$2:$L$1000,'All Group Data'!$A$2:$A$1000,$A12,'All Group Data'!$C$2:$C$1000,$C12,'All Group Data'!$B$2:$B$1000,$B12),IF(CK12="outsider",SUMIFS('All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M12" s="90" t="str">
        <f t="shared" si="43"/>
        <v>L</v>
      </c>
      <c r="CN12" s="45" t="s">
        <v>30</v>
      </c>
      <c r="CO12" s="42" t="str">
        <f t="shared" si="44"/>
        <v>favourite</v>
      </c>
      <c r="CP12" s="42">
        <f>IF(CO12="","",IF(CO12="favourite",SUMIFS('All Group Data'!$L$2:$L$1000,'All Group Data'!$A$2:$A$1000,$A12,'All Group Data'!$C$2:$C$1000,$C12,'All Group Data'!$B$2:$B$1000,$B12),IF(CO12="outsider",SUMIFS('All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Q12" s="90" t="str">
        <f t="shared" si="45"/>
        <v>L</v>
      </c>
      <c r="CR12" s="45" t="s">
        <v>30</v>
      </c>
      <c r="CS12" s="42" t="str">
        <f t="shared" si="46"/>
        <v>favourite</v>
      </c>
      <c r="CT12" s="42">
        <f>IF(CS12="","",IF(CS12="favourite",SUMIFS('All Group Data'!$L$2:$L$1000,'All Group Data'!$A$2:$A$1000,$A12,'All Group Data'!$C$2:$C$1000,$C12,'All Group Data'!$B$2:$B$1000,$B12),IF(CS12="outsider",SUMIFS('All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U12" s="90" t="str">
        <f t="shared" si="47"/>
        <v>L</v>
      </c>
    </row>
    <row r="13" spans="1:9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1</v>
      </c>
      <c r="G13" s="46">
        <f t="shared" si="1"/>
        <v>0</v>
      </c>
      <c r="H13" s="46">
        <f t="shared" si="2"/>
        <v>0</v>
      </c>
      <c r="I13" t="str">
        <f t="array" ref="I13">INDEX('All Group Data'!$Q$1:$Q$1000,MATCH(A13&amp;B13&amp;C13,'All Group Data'!$A$1:$A$1000&amp;'All Group Data'!$B$1:$B$1000&amp;'All Group Data'!$C$1:$C$1000,0))</f>
        <v>Brazil</v>
      </c>
      <c r="J13" t="str">
        <f t="shared" si="3"/>
        <v>favourite</v>
      </c>
      <c r="K13">
        <f>IF(J13="","",IF(J13="favourite",SUMIFS('All Group Data'!$L12:$L1010,'All Group Data'!$A12:$A1010,$A13,'All Group Data'!$C$2:$C$1000,$C13,'All Group Data'!$B$2:$B$1000,$B13),IF(J13="outsider",SUMIFS('All Group Data'!$N12:$N1010,'All Group Data'!$A12:$A1010,$A13,'All Group Data'!$C$2:$C$1000,$C13,'All Group Data'!$B$2:$B$1000,$B13),SUMIFS('All Group Data'!$I12:$I1010,'All Group Data'!$A12:$A1010,$A13,'All Group Data'!$C$2:$C$1000,$C13,'All Group Data'!$B$2:$B$1000,$B13))))</f>
        <v>1.5</v>
      </c>
      <c r="L13" s="45" t="s">
        <v>8</v>
      </c>
      <c r="M13" s="42" t="str">
        <f t="shared" si="4"/>
        <v>favourite</v>
      </c>
      <c r="N13" s="42">
        <f>IF(M13="","",IF(M13="favourite",SUMIFS('All Group Data'!$L$2:$L$1000,'All Group Data'!$A$2:$A$1000,$A13,'All Group Data'!$C$2:$C$1000,$C13,'All Group Data'!$B$2:$B$1000,$B13),IF(M13="outsider",SUMIFS('All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O13" s="55" t="str">
        <f t="shared" si="5"/>
        <v>W</v>
      </c>
      <c r="P13" s="45" t="s">
        <v>8</v>
      </c>
      <c r="Q13" s="42" t="str">
        <f t="shared" si="6"/>
        <v>favourite</v>
      </c>
      <c r="R13" s="42">
        <f>IF(Q13="","",IF(Q13="favourite",SUMIFS('All Group Data'!$L$2:$L$1000,'All Group Data'!$A$2:$A$1000,$A13,'All Group Data'!$C$2:$C$1000,$C13,'All Group Data'!$B$2:$B$1000,$B13),IF(Q13="outsider",SUMIFS('All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S13" s="84" t="str">
        <f t="shared" si="7"/>
        <v>W</v>
      </c>
      <c r="T13" s="45" t="s">
        <v>8</v>
      </c>
      <c r="U13" s="42" t="str">
        <f t="shared" si="8"/>
        <v>favourite</v>
      </c>
      <c r="V13" s="42">
        <f>IF(U13="","",IF(U13="favourite",SUMIFS('All Group Data'!$L$2:$L$1000,'All Group Data'!$A$2:$A$1000,$A13,'All Group Data'!$C$2:$C$1000,$C13,'All Group Data'!$B$2:$B$1000,$B13),IF(U13="outsider",SUMIFS('All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W13" s="87" t="str">
        <f t="shared" si="9"/>
        <v>W</v>
      </c>
      <c r="X13" s="45" t="s">
        <v>8</v>
      </c>
      <c r="Y13" s="42" t="str">
        <f t="shared" si="10"/>
        <v>favourite</v>
      </c>
      <c r="Z13" s="42">
        <f>IF(Y13="","",IF(Y13="favourite",SUMIFS('All Group Data'!$L$2:$L$1000,'All Group Data'!$A$2:$A$1000,$A13,'All Group Data'!$C$2:$C$1000,$C13,'All Group Data'!$B$2:$B$1000,$B13),IF(Y13="outsider",SUMIFS('All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A13" s="90" t="str">
        <f t="shared" si="11"/>
        <v>W</v>
      </c>
      <c r="AB13" s="45" t="s">
        <v>8</v>
      </c>
      <c r="AC13" s="42" t="str">
        <f t="shared" si="12"/>
        <v>favourite</v>
      </c>
      <c r="AD13" s="42">
        <f>IF(AC13="","",IF(AC13="favourite",SUMIFS('All Group Data'!$L$2:$L$1000,'All Group Data'!$A$2:$A$1000,$A13,'All Group Data'!$C$2:$C$1000,$C13,'All Group Data'!$B$2:$B$1000,$B13),IF(AC13="outsider",SUMIFS('All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E13" s="90" t="str">
        <f t="shared" si="13"/>
        <v>W</v>
      </c>
      <c r="AF13" s="45" t="s">
        <v>8</v>
      </c>
      <c r="AG13" s="42" t="str">
        <f t="shared" si="14"/>
        <v>favourite</v>
      </c>
      <c r="AH13" s="42">
        <f>IF(AG13="","",IF(AG13="favourite",SUMIFS('All Group Data'!$L$2:$L$1000,'All Group Data'!$A$2:$A$1000,$A13,'All Group Data'!$C$2:$C$1000,$C13,'All Group Data'!$B$2:$B$1000,$B13),IF(AG13="outsider",SUMIFS('All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I13" s="90" t="str">
        <f t="shared" si="15"/>
        <v>W</v>
      </c>
      <c r="AJ13" s="45" t="s">
        <v>8</v>
      </c>
      <c r="AK13" s="42" t="str">
        <f t="shared" si="16"/>
        <v>favourite</v>
      </c>
      <c r="AL13" s="42">
        <f>IF(AK13="","",IF(AK13="favourite",SUMIFS('All Group Data'!$L$2:$L$1000,'All Group Data'!$A$2:$A$1000,$A13,'All Group Data'!$C$2:$C$1000,$C13,'All Group Data'!$B$2:$B$1000,$B13),IF(AK13="outsider",SUMIFS('All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M13" s="90" t="str">
        <f t="shared" si="17"/>
        <v>W</v>
      </c>
      <c r="AN13" s="45" t="s">
        <v>8</v>
      </c>
      <c r="AO13" s="42" t="str">
        <f t="shared" si="18"/>
        <v>favourite</v>
      </c>
      <c r="AP13" s="42">
        <f>IF(AO13="","",IF(AO13="favourite",SUMIFS('All Group Data'!$L$2:$L$1000,'All Group Data'!$A$2:$A$1000,$A13,'All Group Data'!$C$2:$C$1000,$C13,'All Group Data'!$B$2:$B$1000,$B13),IF(AO13="outsider",SUMIFS('All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Q13" s="90" t="str">
        <f t="shared" si="19"/>
        <v>W</v>
      </c>
      <c r="AR13" s="45" t="s">
        <v>8</v>
      </c>
      <c r="AS13" s="42" t="str">
        <f t="shared" si="20"/>
        <v>favourite</v>
      </c>
      <c r="AT13" s="42">
        <f>IF(AS13="","",IF(AS13="favourite",SUMIFS('All Group Data'!$L$2:$L$1000,'All Group Data'!$A$2:$A$1000,$A13,'All Group Data'!$C$2:$C$1000,$C13,'All Group Data'!$B$2:$B$1000,$B13),IF(AS13="outsider",SUMIFS('All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U13" s="90" t="str">
        <f t="shared" si="21"/>
        <v>W</v>
      </c>
      <c r="AV13" s="45" t="s">
        <v>8</v>
      </c>
      <c r="AW13" s="42" t="str">
        <f t="shared" si="22"/>
        <v>favourite</v>
      </c>
      <c r="AX13" s="42">
        <f>IF(AW13="","",IF(AW13="favourite",SUMIFS('All Group Data'!$L$2:$L$1000,'All Group Data'!$A$2:$A$1000,$A13,'All Group Data'!$C$2:$C$1000,$C13,'All Group Data'!$B$2:$B$1000,$B13),IF(AW13="outsider",SUMIFS('All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Y13" s="90" t="str">
        <f t="shared" si="23"/>
        <v>W</v>
      </c>
      <c r="AZ13" s="45" t="s">
        <v>8</v>
      </c>
      <c r="BA13" s="42" t="str">
        <f t="shared" si="24"/>
        <v>favourite</v>
      </c>
      <c r="BB13" s="42">
        <f>IF(BA13="","",IF(BA13="favourite",SUMIFS('All Group Data'!$L$2:$L$1000,'All Group Data'!$A$2:$A$1000,$A13,'All Group Data'!$C$2:$C$1000,$C13,'All Group Data'!$B$2:$B$1000,$B13),IF(BA13="outsider",SUMIFS('All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C13" s="90" t="str">
        <f t="shared" si="25"/>
        <v>W</v>
      </c>
      <c r="BD13" s="45" t="s">
        <v>8</v>
      </c>
      <c r="BE13" s="42" t="str">
        <f t="shared" si="26"/>
        <v>favourite</v>
      </c>
      <c r="BF13" s="42">
        <f>IF(BE13="","",IF(BE13="favourite",SUMIFS('All Group Data'!$L$2:$L$1000,'All Group Data'!$A$2:$A$1000,$A13,'All Group Data'!$C$2:$C$1000,$C13,'All Group Data'!$B$2:$B$1000,$B13),IF(BE13="outsider",SUMIFS('All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G13" s="90" t="str">
        <f t="shared" si="27"/>
        <v>W</v>
      </c>
      <c r="BH13" s="45" t="s">
        <v>8</v>
      </c>
      <c r="BI13" s="42" t="str">
        <f t="shared" si="28"/>
        <v>favourite</v>
      </c>
      <c r="BJ13" s="42">
        <f>IF(BI13="","",IF(BI13="favourite",SUMIFS('All Group Data'!$L$2:$L$1000,'All Group Data'!$A$2:$A$1000,$A13,'All Group Data'!$C$2:$C$1000,$C13,'All Group Data'!$B$2:$B$1000,$B13),IF(BI13="outsider",SUMIFS('All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K13" s="90" t="str">
        <f t="shared" si="29"/>
        <v>W</v>
      </c>
      <c r="BL13" s="45" t="s">
        <v>8</v>
      </c>
      <c r="BM13" s="42" t="str">
        <f t="shared" si="30"/>
        <v>favourite</v>
      </c>
      <c r="BN13" s="42">
        <f>IF(BM13="","",IF(BM13="favourite",SUMIFS('All Group Data'!$L$2:$L$1000,'All Group Data'!$A$2:$A$1000,$A13,'All Group Data'!$C$2:$C$1000,$C13,'All Group Data'!$B$2:$B$1000,$B13),IF(BM13="outsider",SUMIFS('All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O13" s="90" t="str">
        <f t="shared" si="31"/>
        <v>W</v>
      </c>
      <c r="BP13" s="45" t="s">
        <v>8</v>
      </c>
      <c r="BQ13" s="42" t="str">
        <f t="shared" si="32"/>
        <v>favourite</v>
      </c>
      <c r="BR13" s="42">
        <f>IF(BQ13="","",IF(BQ13="favourite",SUMIFS('All Group Data'!$L$2:$L$1000,'All Group Data'!$A$2:$A$1000,$A13,'All Group Data'!$C$2:$C$1000,$C13,'All Group Data'!$B$2:$B$1000,$B13),IF(BQ13="outsider",SUMIFS('All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S13" s="90" t="str">
        <f t="shared" si="33"/>
        <v>W</v>
      </c>
      <c r="BT13" s="45" t="s">
        <v>8</v>
      </c>
      <c r="BU13" s="42" t="str">
        <f t="shared" si="34"/>
        <v>favourite</v>
      </c>
      <c r="BV13" s="42">
        <f>IF(BU13="","",IF(BU13="favourite",SUMIFS('All Group Data'!$L$2:$L$1000,'All Group Data'!$A$2:$A$1000,$A13,'All Group Data'!$C$2:$C$1000,$C13,'All Group Data'!$B$2:$B$1000,$B13),IF(BU13="outsider",SUMIFS('All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W13" s="90" t="str">
        <f t="shared" si="35"/>
        <v>W</v>
      </c>
      <c r="BX13" s="45" t="s">
        <v>8</v>
      </c>
      <c r="BY13" s="42" t="str">
        <f t="shared" si="36"/>
        <v>favourite</v>
      </c>
      <c r="BZ13" s="42">
        <f>IF(BY13="","",IF(BY13="favourite",SUMIFS('All Group Data'!$L$2:$L$1000,'All Group Data'!$A$2:$A$1000,$A13,'All Group Data'!$C$2:$C$1000,$C13,'All Group Data'!$B$2:$B$1000,$B13),IF(BY13="outsider",SUMIFS('All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A13" s="90" t="str">
        <f t="shared" si="37"/>
        <v>W</v>
      </c>
      <c r="CB13" s="45" t="s">
        <v>8</v>
      </c>
      <c r="CC13" s="42" t="str">
        <f t="shared" si="38"/>
        <v>favourite</v>
      </c>
      <c r="CD13" s="42">
        <f>IF(CC13="","",IF(CC13="favourite",SUMIFS('All Group Data'!$L$2:$L$1000,'All Group Data'!$A$2:$A$1000,$A13,'All Group Data'!$C$2:$C$1000,$C13,'All Group Data'!$B$2:$B$1000,$B13),IF(CC13="outsider",SUMIFS('All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E13" s="90" t="str">
        <f t="shared" si="39"/>
        <v>W</v>
      </c>
      <c r="CF13" s="45" t="s">
        <v>8</v>
      </c>
      <c r="CG13" s="42" t="str">
        <f t="shared" si="40"/>
        <v>favourite</v>
      </c>
      <c r="CH13" s="42">
        <f>IF(CG13="","",IF(CG13="favourite",SUMIFS('All Group Data'!$L$2:$L$1000,'All Group Data'!$A$2:$A$1000,$A13,'All Group Data'!$C$2:$C$1000,$C13,'All Group Data'!$B$2:$B$1000,$B13),IF(CG13="outsider",SUMIFS('All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I13" s="90" t="str">
        <f t="shared" si="41"/>
        <v>W</v>
      </c>
      <c r="CJ13" s="45" t="s">
        <v>8</v>
      </c>
      <c r="CK13" s="42" t="str">
        <f t="shared" si="42"/>
        <v>favourite</v>
      </c>
      <c r="CL13" s="42">
        <f>IF(CK13="","",IF(CK13="favourite",SUMIFS('All Group Data'!$L$2:$L$1000,'All Group Data'!$A$2:$A$1000,$A13,'All Group Data'!$C$2:$C$1000,$C13,'All Group Data'!$B$2:$B$1000,$B13),IF(CK13="outsider",SUMIFS('All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M13" s="90" t="str">
        <f t="shared" si="43"/>
        <v>W</v>
      </c>
      <c r="CN13" s="45" t="s">
        <v>8</v>
      </c>
      <c r="CO13" s="42" t="str">
        <f t="shared" si="44"/>
        <v>favourite</v>
      </c>
      <c r="CP13" s="42">
        <f>IF(CO13="","",IF(CO13="favourite",SUMIFS('All Group Data'!$L$2:$L$1000,'All Group Data'!$A$2:$A$1000,$A13,'All Group Data'!$C$2:$C$1000,$C13,'All Group Data'!$B$2:$B$1000,$B13),IF(CO13="outsider",SUMIFS('All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Q13" s="90" t="str">
        <f t="shared" si="45"/>
        <v>W</v>
      </c>
      <c r="CR13" s="45" t="s">
        <v>8</v>
      </c>
      <c r="CS13" s="42" t="str">
        <f t="shared" si="46"/>
        <v>favourite</v>
      </c>
      <c r="CT13" s="42">
        <f>IF(CS13="","",IF(CS13="favourite",SUMIFS('All Group Data'!$L$2:$L$1000,'All Group Data'!$A$2:$A$1000,$A13,'All Group Data'!$C$2:$C$1000,$C13,'All Group Data'!$B$2:$B$1000,$B13),IF(CS13="outsider",SUMIFS('All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U13" s="90" t="str">
        <f t="shared" si="47"/>
        <v>W</v>
      </c>
    </row>
    <row r="14" spans="1:99" x14ac:dyDescent="0.2">
      <c r="A14">
        <v>2018</v>
      </c>
      <c r="B14">
        <v>44</v>
      </c>
      <c r="C14">
        <v>3</v>
      </c>
      <c r="D14" t="s">
        <v>24</v>
      </c>
      <c r="E14" t="s">
        <v>19</v>
      </c>
      <c r="F14" s="46">
        <f t="shared" si="0"/>
        <v>0.31818181818181818</v>
      </c>
      <c r="G14" s="46">
        <f t="shared" si="1"/>
        <v>0.13636363636363635</v>
      </c>
      <c r="H14" s="46">
        <f t="shared" si="2"/>
        <v>0.54545454545454541</v>
      </c>
      <c r="I14" t="str">
        <f t="array" ref="I14">INDEX('All Group Data'!$Q$1:$Q$1000,MATCH(A14&amp;B14&amp;C14,'All Group Data'!$A$1:$A$1000&amp;'All Group Data'!$B$1:$B$1000&amp;'All Group Data'!$C$1:$C$1000,0))</f>
        <v>Draw</v>
      </c>
      <c r="J14" t="str">
        <f t="shared" si="3"/>
        <v>draw</v>
      </c>
      <c r="K14">
        <f>IF(J14="","",IF(J14="favourite",SUMIFS('All Group Data'!$L13:$L1011,'All Group Data'!$A13:$A1011,$A14,'All Group Data'!$C$2:$C$1000,$C14,'All Group Data'!$B$2:$B$1000,$B14),IF(J14="outsider",SUMIFS('All Group Data'!$N13:$N1011,'All Group Data'!$A13:$A1011,$A14,'All Group Data'!$C$2:$C$1000,$C14,'All Group Data'!$B$2:$B$1000,$B14),SUMIFS('All Group Data'!$I13:$I1011,'All Group Data'!$A13:$A1011,$A14,'All Group Data'!$C$2:$C$1000,$C14,'All Group Data'!$B$2:$B$1000,$B14))))</f>
        <v>2.88</v>
      </c>
      <c r="L14" s="45" t="s">
        <v>24</v>
      </c>
      <c r="M14" s="42" t="str">
        <f t="shared" si="4"/>
        <v>favourite</v>
      </c>
      <c r="N14" s="42">
        <f>IF(M14="","",IF(M14="favourite",SUMIFS('All Group Data'!$L$2:$L$1000,'All Group Data'!$A$2:$A$1000,$A14,'All Group Data'!$C$2:$C$1000,$C14,'All Group Data'!$B$2:$B$1000,$B14),IF(M14="outsider",SUMIFS('All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O14" s="55" t="str">
        <f t="shared" si="5"/>
        <v>L</v>
      </c>
      <c r="P14" s="45" t="s">
        <v>42</v>
      </c>
      <c r="Q14" s="42" t="str">
        <f t="shared" si="6"/>
        <v>draw</v>
      </c>
      <c r="R14" s="42">
        <f>IF(Q14="","",IF(Q14="favourite",SUMIFS('All Group Data'!$L$2:$L$1000,'All Group Data'!$A$2:$A$1000,$A14,'All Group Data'!$C$2:$C$1000,$C14,'All Group Data'!$B$2:$B$1000,$B14),IF(Q14="outsider",SUMIFS('All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S14" s="84" t="str">
        <f t="shared" si="7"/>
        <v>W</v>
      </c>
      <c r="T14" s="45" t="s">
        <v>42</v>
      </c>
      <c r="U14" s="42" t="str">
        <f t="shared" si="8"/>
        <v>draw</v>
      </c>
      <c r="V14" s="42">
        <f>IF(U14="","",IF(U14="favourite",SUMIFS('All Group Data'!$L$2:$L$1000,'All Group Data'!$A$2:$A$1000,$A14,'All Group Data'!$C$2:$C$1000,$C14,'All Group Data'!$B$2:$B$1000,$B14),IF(U14="outsider",SUMIFS('All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W14" s="87" t="str">
        <f t="shared" si="9"/>
        <v>W</v>
      </c>
      <c r="X14" s="45" t="s">
        <v>42</v>
      </c>
      <c r="Y14" s="42" t="str">
        <f t="shared" si="10"/>
        <v>draw</v>
      </c>
      <c r="Z14" s="42">
        <f>IF(Y14="","",IF(Y14="favourite",SUMIFS('All Group Data'!$L$2:$L$1000,'All Group Data'!$A$2:$A$1000,$A14,'All Group Data'!$C$2:$C$1000,$C14,'All Group Data'!$B$2:$B$1000,$B14),IF(Y14="outsider",SUMIFS('All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A14" s="90" t="str">
        <f t="shared" si="11"/>
        <v>W</v>
      </c>
      <c r="AB14" s="45" t="s">
        <v>42</v>
      </c>
      <c r="AC14" s="42" t="str">
        <f t="shared" si="12"/>
        <v>draw</v>
      </c>
      <c r="AD14" s="42">
        <f>IF(AC14="","",IF(AC14="favourite",SUMIFS('All Group Data'!$L$2:$L$1000,'All Group Data'!$A$2:$A$1000,$A14,'All Group Data'!$C$2:$C$1000,$C14,'All Group Data'!$B$2:$B$1000,$B14),IF(AC14="outsider",SUMIFS('All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E14" s="90" t="str">
        <f t="shared" si="13"/>
        <v>W</v>
      </c>
      <c r="AF14" s="45" t="s">
        <v>42</v>
      </c>
      <c r="AG14" s="42" t="str">
        <f t="shared" si="14"/>
        <v>draw</v>
      </c>
      <c r="AH14" s="42">
        <f>IF(AG14="","",IF(AG14="favourite",SUMIFS('All Group Data'!$L$2:$L$1000,'All Group Data'!$A$2:$A$1000,$A14,'All Group Data'!$C$2:$C$1000,$C14,'All Group Data'!$B$2:$B$1000,$B14),IF(AG14="outsider",SUMIFS('All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I14" s="90" t="str">
        <f t="shared" si="15"/>
        <v>W</v>
      </c>
      <c r="AJ14" s="45" t="s">
        <v>42</v>
      </c>
      <c r="AK14" s="42" t="str">
        <f t="shared" si="16"/>
        <v>draw</v>
      </c>
      <c r="AL14" s="42">
        <f>IF(AK14="","",IF(AK14="favourite",SUMIFS('All Group Data'!$L$2:$L$1000,'All Group Data'!$A$2:$A$1000,$A14,'All Group Data'!$C$2:$C$1000,$C14,'All Group Data'!$B$2:$B$1000,$B14),IF(AK14="outsider",SUMIFS('All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M14" s="90" t="str">
        <f t="shared" si="17"/>
        <v>W</v>
      </c>
      <c r="AN14" s="45" t="s">
        <v>42</v>
      </c>
      <c r="AO14" s="42" t="str">
        <f t="shared" si="18"/>
        <v>draw</v>
      </c>
      <c r="AP14" s="42">
        <f>IF(AO14="","",IF(AO14="favourite",SUMIFS('All Group Data'!$L$2:$L$1000,'All Group Data'!$A$2:$A$1000,$A14,'All Group Data'!$C$2:$C$1000,$C14,'All Group Data'!$B$2:$B$1000,$B14),IF(AO14="outsider",SUMIFS('All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Q14" s="90" t="str">
        <f t="shared" si="19"/>
        <v>W</v>
      </c>
      <c r="AR14" s="45" t="s">
        <v>42</v>
      </c>
      <c r="AS14" s="42" t="str">
        <f t="shared" si="20"/>
        <v>draw</v>
      </c>
      <c r="AT14" s="42">
        <f>IF(AS14="","",IF(AS14="favourite",SUMIFS('All Group Data'!$L$2:$L$1000,'All Group Data'!$A$2:$A$1000,$A14,'All Group Data'!$C$2:$C$1000,$C14,'All Group Data'!$B$2:$B$1000,$B14),IF(AS14="outsider",SUMIFS('All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U14" s="90" t="str">
        <f t="shared" si="21"/>
        <v>W</v>
      </c>
      <c r="AV14" s="45" t="s">
        <v>42</v>
      </c>
      <c r="AW14" s="42" t="str">
        <f t="shared" si="22"/>
        <v>draw</v>
      </c>
      <c r="AX14" s="42">
        <f>IF(AW14="","",IF(AW14="favourite",SUMIFS('All Group Data'!$L$2:$L$1000,'All Group Data'!$A$2:$A$1000,$A14,'All Group Data'!$C$2:$C$1000,$C14,'All Group Data'!$B$2:$B$1000,$B14),IF(AW14="outsider",SUMIFS('All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Y14" s="90" t="str">
        <f t="shared" si="23"/>
        <v>W</v>
      </c>
      <c r="AZ14" s="45" t="s">
        <v>42</v>
      </c>
      <c r="BA14" s="42" t="str">
        <f t="shared" si="24"/>
        <v>draw</v>
      </c>
      <c r="BB14" s="42">
        <f>IF(BA14="","",IF(BA14="favourite",SUMIFS('All Group Data'!$L$2:$L$1000,'All Group Data'!$A$2:$A$1000,$A14,'All Group Data'!$C$2:$C$1000,$C14,'All Group Data'!$B$2:$B$1000,$B14),IF(BA14="outsider",SUMIFS('All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C14" s="90" t="str">
        <f t="shared" si="25"/>
        <v>W</v>
      </c>
      <c r="BD14" s="45" t="s">
        <v>42</v>
      </c>
      <c r="BE14" s="42" t="str">
        <f t="shared" si="26"/>
        <v>draw</v>
      </c>
      <c r="BF14" s="42">
        <f>IF(BE14="","",IF(BE14="favourite",SUMIFS('All Group Data'!$L$2:$L$1000,'All Group Data'!$A$2:$A$1000,$A14,'All Group Data'!$C$2:$C$1000,$C14,'All Group Data'!$B$2:$B$1000,$B14),IF(BE14="outsider",SUMIFS('All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G14" s="90" t="str">
        <f t="shared" si="27"/>
        <v>W</v>
      </c>
      <c r="BH14" s="45" t="s">
        <v>42</v>
      </c>
      <c r="BI14" s="42" t="str">
        <f t="shared" si="28"/>
        <v>draw</v>
      </c>
      <c r="BJ14" s="42">
        <f>IF(BI14="","",IF(BI14="favourite",SUMIFS('All Group Data'!$L$2:$L$1000,'All Group Data'!$A$2:$A$1000,$A14,'All Group Data'!$C$2:$C$1000,$C14,'All Group Data'!$B$2:$B$1000,$B14),IF(BI14="outsider",SUMIFS('All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K14" s="90" t="str">
        <f t="shared" si="29"/>
        <v>W</v>
      </c>
      <c r="BL14" s="45" t="s">
        <v>24</v>
      </c>
      <c r="BM14" s="42" t="str">
        <f t="shared" si="30"/>
        <v>favourite</v>
      </c>
      <c r="BN14" s="42">
        <f>IF(BM14="","",IF(BM14="favourite",SUMIFS('All Group Data'!$L$2:$L$1000,'All Group Data'!$A$2:$A$1000,$A14,'All Group Data'!$C$2:$C$1000,$C14,'All Group Data'!$B$2:$B$1000,$B14),IF(BM14="outsider",SUMIFS('All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O14" s="90" t="str">
        <f t="shared" si="31"/>
        <v>L</v>
      </c>
      <c r="BP14" s="45" t="s">
        <v>24</v>
      </c>
      <c r="BQ14" s="42" t="str">
        <f t="shared" si="32"/>
        <v>favourite</v>
      </c>
      <c r="BR14" s="42">
        <f>IF(BQ14="","",IF(BQ14="favourite",SUMIFS('All Group Data'!$L$2:$L$1000,'All Group Data'!$A$2:$A$1000,$A14,'All Group Data'!$C$2:$C$1000,$C14,'All Group Data'!$B$2:$B$1000,$B14),IF(BQ14="outsider",SUMIFS('All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S14" s="90" t="str">
        <f t="shared" si="33"/>
        <v>L</v>
      </c>
      <c r="BT14" s="45" t="s">
        <v>24</v>
      </c>
      <c r="BU14" s="42" t="str">
        <f t="shared" si="34"/>
        <v>favourite</v>
      </c>
      <c r="BV14" s="42">
        <f>IF(BU14="","",IF(BU14="favourite",SUMIFS('All Group Data'!$L$2:$L$1000,'All Group Data'!$A$2:$A$1000,$A14,'All Group Data'!$C$2:$C$1000,$C14,'All Group Data'!$B$2:$B$1000,$B14),IF(BU14="outsider",SUMIFS('All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W14" s="90" t="str">
        <f t="shared" si="35"/>
        <v>L</v>
      </c>
      <c r="BX14" s="45" t="s">
        <v>24</v>
      </c>
      <c r="BY14" s="42" t="str">
        <f t="shared" si="36"/>
        <v>favourite</v>
      </c>
      <c r="BZ14" s="42">
        <f>IF(BY14="","",IF(BY14="favourite",SUMIFS('All Group Data'!$L$2:$L$1000,'All Group Data'!$A$2:$A$1000,$A14,'All Group Data'!$C$2:$C$1000,$C14,'All Group Data'!$B$2:$B$1000,$B14),IF(BY14="outsider",SUMIFS('All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A14" s="90" t="str">
        <f t="shared" si="37"/>
        <v>L</v>
      </c>
      <c r="CB14" s="45" t="s">
        <v>24</v>
      </c>
      <c r="CC14" s="42" t="str">
        <f t="shared" si="38"/>
        <v>favourite</v>
      </c>
      <c r="CD14" s="42">
        <f>IF(CC14="","",IF(CC14="favourite",SUMIFS('All Group Data'!$L$2:$L$1000,'All Group Data'!$A$2:$A$1000,$A14,'All Group Data'!$C$2:$C$1000,$C14,'All Group Data'!$B$2:$B$1000,$B14),IF(CC14="outsider",SUMIFS('All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E14" s="90" t="str">
        <f t="shared" si="39"/>
        <v>L</v>
      </c>
      <c r="CF14" s="45" t="s">
        <v>24</v>
      </c>
      <c r="CG14" s="42" t="str">
        <f t="shared" si="40"/>
        <v>favourite</v>
      </c>
      <c r="CH14" s="42">
        <f>IF(CG14="","",IF(CG14="favourite",SUMIFS('All Group Data'!$L$2:$L$1000,'All Group Data'!$A$2:$A$1000,$A14,'All Group Data'!$C$2:$C$1000,$C14,'All Group Data'!$B$2:$B$1000,$B14),IF(CG14="outsider",SUMIFS('All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I14" s="90" t="str">
        <f t="shared" si="41"/>
        <v>L</v>
      </c>
      <c r="CJ14" s="45" t="s">
        <v>19</v>
      </c>
      <c r="CK14" s="42" t="str">
        <f t="shared" si="42"/>
        <v>outsider</v>
      </c>
      <c r="CL14" s="42">
        <f>IF(CK14="","",IF(CK14="favourite",SUMIFS('All Group Data'!$L$2:$L$1000,'All Group Data'!$A$2:$A$1000,$A14,'All Group Data'!$C$2:$C$1000,$C14,'All Group Data'!$B$2:$B$1000,$B14),IF(CK14="outsider",SUMIFS('All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M14" s="90" t="str">
        <f t="shared" si="43"/>
        <v>L</v>
      </c>
      <c r="CN14" s="45" t="s">
        <v>19</v>
      </c>
      <c r="CO14" s="42" t="str">
        <f t="shared" si="44"/>
        <v>outsider</v>
      </c>
      <c r="CP14" s="42">
        <f>IF(CO14="","",IF(CO14="favourite",SUMIFS('All Group Data'!$L$2:$L$1000,'All Group Data'!$A$2:$A$1000,$A14,'All Group Data'!$C$2:$C$1000,$C14,'All Group Data'!$B$2:$B$1000,$B14),IF(CO14="outsider",SUMIFS('All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Q14" s="90" t="str">
        <f t="shared" si="45"/>
        <v>L</v>
      </c>
      <c r="CR14" s="45" t="s">
        <v>19</v>
      </c>
      <c r="CS14" s="42" t="str">
        <f t="shared" si="46"/>
        <v>outsider</v>
      </c>
      <c r="CT14" s="42">
        <f>IF(CS14="","",IF(CS14="favourite",SUMIFS('All Group Data'!$L$2:$L$1000,'All Group Data'!$A$2:$A$1000,$A14,'All Group Data'!$C$2:$C$1000,$C14,'All Group Data'!$B$2:$B$1000,$B14),IF(CS14="outsider",SUMIFS('All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U14" s="90" t="str">
        <f t="shared" si="47"/>
        <v>L</v>
      </c>
    </row>
    <row r="15" spans="1:99" x14ac:dyDescent="0.2">
      <c r="A15">
        <v>2018</v>
      </c>
      <c r="B15">
        <v>45</v>
      </c>
      <c r="C15">
        <v>3</v>
      </c>
      <c r="D15" t="s">
        <v>93</v>
      </c>
      <c r="E15" t="s">
        <v>23</v>
      </c>
      <c r="F15" s="46">
        <f t="shared" si="0"/>
        <v>0.27272727272727271</v>
      </c>
      <c r="G15" s="46">
        <f t="shared" si="1"/>
        <v>0.31818181818181818</v>
      </c>
      <c r="H15" s="46">
        <f t="shared" si="2"/>
        <v>0.40909090909090912</v>
      </c>
      <c r="I15" t="str">
        <f t="array" ref="I15">INDEX('All Group Data'!$Q$1:$Q$1000,MATCH(A15&amp;B15&amp;C15,'All Group Data'!$A$1:$A$1000&amp;'All Group Data'!$B$1:$B$1000&amp;'All Group Data'!$C$1:$C$1000,0))</f>
        <v>Poland</v>
      </c>
      <c r="J15" t="str">
        <f t="shared" si="3"/>
        <v>favourite</v>
      </c>
      <c r="K15">
        <f>IF(J15="","",IF(J15="favourite",SUMIFS('All Group Data'!$L14:$L1012,'All Group Data'!$A14:$A1012,$A15,'All Group Data'!$C$2:$C$1000,$C15,'All Group Data'!$B$2:$B$1000,$B15),IF(J15="outsider",SUMIFS('All Group Data'!$N14:$N1012,'All Group Data'!$A14:$A1012,$A15,'All Group Data'!$C$2:$C$1000,$C15,'All Group Data'!$B$2:$B$1000,$B15),SUMIFS('All Group Data'!$I14:$I1012,'All Group Data'!$A14:$A1012,$A15,'All Group Data'!$C$2:$C$1000,$C15,'All Group Data'!$B$2:$B$1000,$B15))))</f>
        <v>0</v>
      </c>
      <c r="L15" s="45" t="s">
        <v>93</v>
      </c>
      <c r="M15" s="42" t="str">
        <f t="shared" si="4"/>
        <v>favourite</v>
      </c>
      <c r="N15" s="42">
        <f>IF(M15="","",IF(M15="favourite",SUMIFS('All Group Data'!$L$2:$L$1000,'All Group Data'!$A$2:$A$1000,$A15,'All Group Data'!$C$2:$C$1000,$C15,'All Group Data'!$B$2:$B$1000,$B15),IF(M15="outsider",SUMIFS('All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O15" s="55" t="str">
        <f t="shared" si="5"/>
        <v>W</v>
      </c>
      <c r="P15" s="45" t="s">
        <v>23</v>
      </c>
      <c r="Q15" s="42" t="str">
        <f t="shared" si="6"/>
        <v>outsider</v>
      </c>
      <c r="R15" s="42">
        <f>IF(Q15="","",IF(Q15="favourite",SUMIFS('All Group Data'!$L$2:$L$1000,'All Group Data'!$A$2:$A$1000,$A15,'All Group Data'!$C$2:$C$1000,$C15,'All Group Data'!$B$2:$B$1000,$B15),IF(Q15="outsider",SUMIFS('All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S15" s="84" t="str">
        <f t="shared" si="7"/>
        <v>L</v>
      </c>
      <c r="T15" s="45" t="s">
        <v>93</v>
      </c>
      <c r="U15" s="42" t="str">
        <f t="shared" si="8"/>
        <v>favourite</v>
      </c>
      <c r="V15" s="42">
        <f>IF(U15="","",IF(U15="favourite",SUMIFS('All Group Data'!$L$2:$L$1000,'All Group Data'!$A$2:$A$1000,$A15,'All Group Data'!$C$2:$C$1000,$C15,'All Group Data'!$B$2:$B$1000,$B15),IF(U15="outsider",SUMIFS('All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W15" s="87" t="str">
        <f t="shared" si="9"/>
        <v>W</v>
      </c>
      <c r="X15" s="45" t="s">
        <v>93</v>
      </c>
      <c r="Y15" s="42" t="str">
        <f t="shared" si="10"/>
        <v>favourite</v>
      </c>
      <c r="Z15" s="42">
        <f>IF(Y15="","",IF(Y15="favourite",SUMIFS('All Group Data'!$L$2:$L$1000,'All Group Data'!$A$2:$A$1000,$A15,'All Group Data'!$C$2:$C$1000,$C15,'All Group Data'!$B$2:$B$1000,$B15),IF(Y15="outsider",SUMIFS('All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A15" s="90" t="str">
        <f t="shared" si="11"/>
        <v>W</v>
      </c>
      <c r="AB15" s="45" t="s">
        <v>93</v>
      </c>
      <c r="AC15" s="42" t="str">
        <f t="shared" si="12"/>
        <v>favourite</v>
      </c>
      <c r="AD15" s="42">
        <f>IF(AC15="","",IF(AC15="favourite",SUMIFS('All Group Data'!$L$2:$L$1000,'All Group Data'!$A$2:$A$1000,$A15,'All Group Data'!$C$2:$C$1000,$C15,'All Group Data'!$B$2:$B$1000,$B15),IF(AC15="outsider",SUMIFS('All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E15" s="90" t="str">
        <f t="shared" si="13"/>
        <v>W</v>
      </c>
      <c r="AF15" s="45" t="s">
        <v>93</v>
      </c>
      <c r="AG15" s="42" t="str">
        <f t="shared" si="14"/>
        <v>favourite</v>
      </c>
      <c r="AH15" s="42">
        <f>IF(AG15="","",IF(AG15="favourite",SUMIFS('All Group Data'!$L$2:$L$1000,'All Group Data'!$A$2:$A$1000,$A15,'All Group Data'!$C$2:$C$1000,$C15,'All Group Data'!$B$2:$B$1000,$B15),IF(AG15="outsider",SUMIFS('All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I15" s="90" t="str">
        <f t="shared" si="15"/>
        <v>W</v>
      </c>
      <c r="AJ15" s="45" t="s">
        <v>93</v>
      </c>
      <c r="AK15" s="42" t="str">
        <f t="shared" si="16"/>
        <v>favourite</v>
      </c>
      <c r="AL15" s="42">
        <f>IF(AK15="","",IF(AK15="favourite",SUMIFS('All Group Data'!$L$2:$L$1000,'All Group Data'!$A$2:$A$1000,$A15,'All Group Data'!$C$2:$C$1000,$C15,'All Group Data'!$B$2:$B$1000,$B15),IF(AK15="outsider",SUMIFS('All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M15" s="90" t="str">
        <f t="shared" si="17"/>
        <v>W</v>
      </c>
      <c r="AN15" s="45" t="s">
        <v>23</v>
      </c>
      <c r="AO15" s="42" t="str">
        <f t="shared" si="18"/>
        <v>outsider</v>
      </c>
      <c r="AP15" s="42">
        <f>IF(AO15="","",IF(AO15="favourite",SUMIFS('All Group Data'!$L$2:$L$1000,'All Group Data'!$A$2:$A$1000,$A15,'All Group Data'!$C$2:$C$1000,$C15,'All Group Data'!$B$2:$B$1000,$B15),IF(AO15="outsider",SUMIFS('All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Q15" s="90" t="str">
        <f t="shared" si="19"/>
        <v>L</v>
      </c>
      <c r="AR15" s="45" t="s">
        <v>23</v>
      </c>
      <c r="AS15" s="42" t="str">
        <f t="shared" si="20"/>
        <v>outsider</v>
      </c>
      <c r="AT15" s="42">
        <f>IF(AS15="","",IF(AS15="favourite",SUMIFS('All Group Data'!$L$2:$L$1000,'All Group Data'!$A$2:$A$1000,$A15,'All Group Data'!$C$2:$C$1000,$C15,'All Group Data'!$B$2:$B$1000,$B15),IF(AS15="outsider",SUMIFS('All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U15" s="90" t="str">
        <f t="shared" si="21"/>
        <v>L</v>
      </c>
      <c r="AV15" s="45" t="s">
        <v>23</v>
      </c>
      <c r="AW15" s="42" t="str">
        <f t="shared" si="22"/>
        <v>outsider</v>
      </c>
      <c r="AX15" s="42">
        <f>IF(AW15="","",IF(AW15="favourite",SUMIFS('All Group Data'!$L$2:$L$1000,'All Group Data'!$A$2:$A$1000,$A15,'All Group Data'!$C$2:$C$1000,$C15,'All Group Data'!$B$2:$B$1000,$B15),IF(AW15="outsider",SUMIFS('All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Y15" s="90" t="str">
        <f t="shared" si="23"/>
        <v>L</v>
      </c>
      <c r="AZ15" s="45" t="s">
        <v>23</v>
      </c>
      <c r="BA15" s="42" t="str">
        <f t="shared" si="24"/>
        <v>outsider</v>
      </c>
      <c r="BB15" s="42">
        <f>IF(BA15="","",IF(BA15="favourite",SUMIFS('All Group Data'!$L$2:$L$1000,'All Group Data'!$A$2:$A$1000,$A15,'All Group Data'!$C$2:$C$1000,$C15,'All Group Data'!$B$2:$B$1000,$B15),IF(BA15="outsider",SUMIFS('All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C15" s="90" t="str">
        <f t="shared" si="25"/>
        <v>L</v>
      </c>
      <c r="BD15" s="45" t="s">
        <v>23</v>
      </c>
      <c r="BE15" s="42" t="str">
        <f t="shared" si="26"/>
        <v>outsider</v>
      </c>
      <c r="BF15" s="42">
        <f>IF(BE15="","",IF(BE15="favourite",SUMIFS('All Group Data'!$L$2:$L$1000,'All Group Data'!$A$2:$A$1000,$A15,'All Group Data'!$C$2:$C$1000,$C15,'All Group Data'!$B$2:$B$1000,$B15),IF(BE15="outsider",SUMIFS('All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G15" s="90" t="str">
        <f t="shared" si="27"/>
        <v>L</v>
      </c>
      <c r="BH15" s="45" t="s">
        <v>23</v>
      </c>
      <c r="BI15" s="42" t="str">
        <f t="shared" si="28"/>
        <v>outsider</v>
      </c>
      <c r="BJ15" s="42">
        <f>IF(BI15="","",IF(BI15="favourite",SUMIFS('All Group Data'!$L$2:$L$1000,'All Group Data'!$A$2:$A$1000,$A15,'All Group Data'!$C$2:$C$1000,$C15,'All Group Data'!$B$2:$B$1000,$B15),IF(BI15="outsider",SUMIFS('All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K15" s="90" t="str">
        <f t="shared" si="29"/>
        <v>L</v>
      </c>
      <c r="BL15" s="45" t="s">
        <v>42</v>
      </c>
      <c r="BM15" s="42" t="str">
        <f t="shared" si="30"/>
        <v>draw</v>
      </c>
      <c r="BN15" s="42">
        <f>IF(BM15="","",IF(BM15="favourite",SUMIFS('All Group Data'!$L$2:$L$1000,'All Group Data'!$A$2:$A$1000,$A15,'All Group Data'!$C$2:$C$1000,$C15,'All Group Data'!$B$2:$B$1000,$B15),IF(BM15="outsider",SUMIFS('All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O15" s="90" t="str">
        <f t="shared" si="31"/>
        <v>L</v>
      </c>
      <c r="BP15" s="45" t="s">
        <v>42</v>
      </c>
      <c r="BQ15" s="42" t="str">
        <f t="shared" si="32"/>
        <v>draw</v>
      </c>
      <c r="BR15" s="42">
        <f>IF(BQ15="","",IF(BQ15="favourite",SUMIFS('All Group Data'!$L$2:$L$1000,'All Group Data'!$A$2:$A$1000,$A15,'All Group Data'!$C$2:$C$1000,$C15,'All Group Data'!$B$2:$B$1000,$B15),IF(BQ15="outsider",SUMIFS('All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S15" s="90" t="str">
        <f t="shared" si="33"/>
        <v>L</v>
      </c>
      <c r="BT15" s="45" t="s">
        <v>42</v>
      </c>
      <c r="BU15" s="42" t="str">
        <f t="shared" si="34"/>
        <v>draw</v>
      </c>
      <c r="BV15" s="42">
        <f>IF(BU15="","",IF(BU15="favourite",SUMIFS('All Group Data'!$L$2:$L$1000,'All Group Data'!$A$2:$A$1000,$A15,'All Group Data'!$C$2:$C$1000,$C15,'All Group Data'!$B$2:$B$1000,$B15),IF(BU15="outsider",SUMIFS('All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W15" s="90" t="str">
        <f t="shared" si="35"/>
        <v>L</v>
      </c>
      <c r="BX15" s="45" t="s">
        <v>42</v>
      </c>
      <c r="BY15" s="42" t="str">
        <f t="shared" si="36"/>
        <v>draw</v>
      </c>
      <c r="BZ15" s="42">
        <f>IF(BY15="","",IF(BY15="favourite",SUMIFS('All Group Data'!$L$2:$L$1000,'All Group Data'!$A$2:$A$1000,$A15,'All Group Data'!$C$2:$C$1000,$C15,'All Group Data'!$B$2:$B$1000,$B15),IF(BY15="outsider",SUMIFS('All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A15" s="90" t="str">
        <f t="shared" si="37"/>
        <v>L</v>
      </c>
      <c r="CB15" s="45" t="s">
        <v>42</v>
      </c>
      <c r="CC15" s="42" t="str">
        <f t="shared" si="38"/>
        <v>draw</v>
      </c>
      <c r="CD15" s="42">
        <f>IF(CC15="","",IF(CC15="favourite",SUMIFS('All Group Data'!$L$2:$L$1000,'All Group Data'!$A$2:$A$1000,$A15,'All Group Data'!$C$2:$C$1000,$C15,'All Group Data'!$B$2:$B$1000,$B15),IF(CC15="outsider",SUMIFS('All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E15" s="90" t="str">
        <f t="shared" si="39"/>
        <v>L</v>
      </c>
      <c r="CF15" s="45" t="s">
        <v>42</v>
      </c>
      <c r="CG15" s="42" t="str">
        <f t="shared" si="40"/>
        <v>draw</v>
      </c>
      <c r="CH15" s="42">
        <f>IF(CG15="","",IF(CG15="favourite",SUMIFS('All Group Data'!$L$2:$L$1000,'All Group Data'!$A$2:$A$1000,$A15,'All Group Data'!$C$2:$C$1000,$C15,'All Group Data'!$B$2:$B$1000,$B15),IF(CG15="outsider",SUMIFS('All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I15" s="90" t="str">
        <f t="shared" si="41"/>
        <v>L</v>
      </c>
      <c r="CJ15" s="45" t="s">
        <v>42</v>
      </c>
      <c r="CK15" s="42" t="str">
        <f t="shared" si="42"/>
        <v>draw</v>
      </c>
      <c r="CL15" s="42">
        <f>IF(CK15="","",IF(CK15="favourite",SUMIFS('All Group Data'!$L$2:$L$1000,'All Group Data'!$A$2:$A$1000,$A15,'All Group Data'!$C$2:$C$1000,$C15,'All Group Data'!$B$2:$B$1000,$B15),IF(CK15="outsider",SUMIFS('All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M15" s="90" t="str">
        <f t="shared" si="43"/>
        <v>L</v>
      </c>
      <c r="CN15" s="45" t="s">
        <v>42</v>
      </c>
      <c r="CO15" s="42" t="str">
        <f t="shared" si="44"/>
        <v>draw</v>
      </c>
      <c r="CP15" s="42">
        <f>IF(CO15="","",IF(CO15="favourite",SUMIFS('All Group Data'!$L$2:$L$1000,'All Group Data'!$A$2:$A$1000,$A15,'All Group Data'!$C$2:$C$1000,$C15,'All Group Data'!$B$2:$B$1000,$B15),IF(CO15="outsider",SUMIFS('All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Q15" s="90" t="str">
        <f t="shared" si="45"/>
        <v>L</v>
      </c>
      <c r="CR15" s="45" t="s">
        <v>42</v>
      </c>
      <c r="CS15" s="42" t="str">
        <f t="shared" si="46"/>
        <v>draw</v>
      </c>
      <c r="CT15" s="42">
        <f>IF(CS15="","",IF(CS15="favourite",SUMIFS('All Group Data'!$L$2:$L$1000,'All Group Data'!$A$2:$A$1000,$A15,'All Group Data'!$C$2:$C$1000,$C15,'All Group Data'!$B$2:$B$1000,$B15),IF(CS15="outsider",SUMIFS('All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U15" s="90" t="str">
        <f t="shared" si="47"/>
        <v>L</v>
      </c>
    </row>
    <row r="16" spans="1:99" x14ac:dyDescent="0.2">
      <c r="A16">
        <v>2018</v>
      </c>
      <c r="B16">
        <v>46</v>
      </c>
      <c r="C16">
        <v>3</v>
      </c>
      <c r="D16" t="s">
        <v>16</v>
      </c>
      <c r="E16" t="s">
        <v>94</v>
      </c>
      <c r="F16" s="46">
        <f t="shared" si="0"/>
        <v>1</v>
      </c>
      <c r="G16" s="46">
        <f t="shared" si="1"/>
        <v>0</v>
      </c>
      <c r="H16" s="46">
        <f t="shared" si="2"/>
        <v>0</v>
      </c>
      <c r="I16" t="str">
        <f t="array" ref="I16">INDEX('All Group Data'!$Q$1:$Q$1000,MATCH(A16&amp;B16&amp;C16,'All Group Data'!$A$1:$A$1000&amp;'All Group Data'!$B$1:$B$1000&amp;'All Group Data'!$C$1:$C$1000,0))</f>
        <v>Colombia</v>
      </c>
      <c r="J16" t="str">
        <f t="shared" si="3"/>
        <v>favourite</v>
      </c>
      <c r="K16">
        <f>IF(J16="","",IF(J16="favourite",SUMIFS('All Group Data'!$L15:$L1013,'All Group Data'!$A15:$A1013,$A16,'All Group Data'!$C$2:$C$1000,$C16,'All Group Data'!$B$2:$B$1000,$B16),IF(J16="outsider",SUMIFS('All Group Data'!$N15:$N1013,'All Group Data'!$A15:$A1013,$A16,'All Group Data'!$C$2:$C$1000,$C16,'All Group Data'!$B$2:$B$1000,$B16),SUMIFS('All Group Data'!$I15:$I1013,'All Group Data'!$A15:$A1013,$A16,'All Group Data'!$C$2:$C$1000,$C16,'All Group Data'!$B$2:$B$1000,$B16))))</f>
        <v>0</v>
      </c>
      <c r="L16" s="45" t="s">
        <v>16</v>
      </c>
      <c r="M16" s="42" t="str">
        <f t="shared" si="4"/>
        <v>favourite</v>
      </c>
      <c r="N16" s="42">
        <f>IF(M16="","",IF(M16="favourite",SUMIFS('All Group Data'!$L$2:$L$1000,'All Group Data'!$A$2:$A$1000,$A16,'All Group Data'!$C$2:$C$1000,$C16,'All Group Data'!$B$2:$B$1000,$B16),IF(M16="outsider",SUMIFS('All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O16" s="55" t="str">
        <f t="shared" si="5"/>
        <v>W</v>
      </c>
      <c r="P16" s="45" t="s">
        <v>16</v>
      </c>
      <c r="Q16" s="42" t="str">
        <f t="shared" si="6"/>
        <v>favourite</v>
      </c>
      <c r="R16" s="42">
        <f>IF(Q16="","",IF(Q16="favourite",SUMIFS('All Group Data'!$L$2:$L$1000,'All Group Data'!$A$2:$A$1000,$A16,'All Group Data'!$C$2:$C$1000,$C16,'All Group Data'!$B$2:$B$1000,$B16),IF(Q16="outsider",SUMIFS('All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S16" s="84" t="str">
        <f t="shared" si="7"/>
        <v>W</v>
      </c>
      <c r="T16" s="45" t="s">
        <v>16</v>
      </c>
      <c r="U16" s="42" t="str">
        <f t="shared" si="8"/>
        <v>favourite</v>
      </c>
      <c r="V16" s="42">
        <f>IF(U16="","",IF(U16="favourite",SUMIFS('All Group Data'!$L$2:$L$1000,'All Group Data'!$A$2:$A$1000,$A16,'All Group Data'!$C$2:$C$1000,$C16,'All Group Data'!$B$2:$B$1000,$B16),IF(U16="outsider",SUMIFS('All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W16" s="87" t="str">
        <f t="shared" si="9"/>
        <v>W</v>
      </c>
      <c r="X16" s="45" t="s">
        <v>16</v>
      </c>
      <c r="Y16" s="42" t="str">
        <f t="shared" si="10"/>
        <v>favourite</v>
      </c>
      <c r="Z16" s="42">
        <f>IF(Y16="","",IF(Y16="favourite",SUMIFS('All Group Data'!$L$2:$L$1000,'All Group Data'!$A$2:$A$1000,$A16,'All Group Data'!$C$2:$C$1000,$C16,'All Group Data'!$B$2:$B$1000,$B16),IF(Y16="outsider",SUMIFS('All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A16" s="90" t="str">
        <f t="shared" si="11"/>
        <v>W</v>
      </c>
      <c r="AB16" s="45" t="s">
        <v>16</v>
      </c>
      <c r="AC16" s="42" t="str">
        <f t="shared" si="12"/>
        <v>favourite</v>
      </c>
      <c r="AD16" s="42">
        <f>IF(AC16="","",IF(AC16="favourite",SUMIFS('All Group Data'!$L$2:$L$1000,'All Group Data'!$A$2:$A$1000,$A16,'All Group Data'!$C$2:$C$1000,$C16,'All Group Data'!$B$2:$B$1000,$B16),IF(AC16="outsider",SUMIFS('All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E16" s="90" t="str">
        <f t="shared" si="13"/>
        <v>W</v>
      </c>
      <c r="AF16" s="45" t="s">
        <v>16</v>
      </c>
      <c r="AG16" s="42" t="str">
        <f t="shared" si="14"/>
        <v>favourite</v>
      </c>
      <c r="AH16" s="42">
        <f>IF(AG16="","",IF(AG16="favourite",SUMIFS('All Group Data'!$L$2:$L$1000,'All Group Data'!$A$2:$A$1000,$A16,'All Group Data'!$C$2:$C$1000,$C16,'All Group Data'!$B$2:$B$1000,$B16),IF(AG16="outsider",SUMIFS('All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I16" s="90" t="str">
        <f t="shared" si="15"/>
        <v>W</v>
      </c>
      <c r="AJ16" s="45" t="s">
        <v>16</v>
      </c>
      <c r="AK16" s="42" t="str">
        <f t="shared" si="16"/>
        <v>favourite</v>
      </c>
      <c r="AL16" s="42">
        <f>IF(AK16="","",IF(AK16="favourite",SUMIFS('All Group Data'!$L$2:$L$1000,'All Group Data'!$A$2:$A$1000,$A16,'All Group Data'!$C$2:$C$1000,$C16,'All Group Data'!$B$2:$B$1000,$B16),IF(AK16="outsider",SUMIFS('All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M16" s="90" t="str">
        <f t="shared" si="17"/>
        <v>W</v>
      </c>
      <c r="AN16" s="45" t="s">
        <v>16</v>
      </c>
      <c r="AO16" s="42" t="str">
        <f t="shared" si="18"/>
        <v>favourite</v>
      </c>
      <c r="AP16" s="42">
        <f>IF(AO16="","",IF(AO16="favourite",SUMIFS('All Group Data'!$L$2:$L$1000,'All Group Data'!$A$2:$A$1000,$A16,'All Group Data'!$C$2:$C$1000,$C16,'All Group Data'!$B$2:$B$1000,$B16),IF(AO16="outsider",SUMIFS('All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Q16" s="90" t="str">
        <f t="shared" si="19"/>
        <v>W</v>
      </c>
      <c r="AR16" s="45" t="s">
        <v>16</v>
      </c>
      <c r="AS16" s="42" t="str">
        <f t="shared" si="20"/>
        <v>favourite</v>
      </c>
      <c r="AT16" s="42">
        <f>IF(AS16="","",IF(AS16="favourite",SUMIFS('All Group Data'!$L$2:$L$1000,'All Group Data'!$A$2:$A$1000,$A16,'All Group Data'!$C$2:$C$1000,$C16,'All Group Data'!$B$2:$B$1000,$B16),IF(AS16="outsider",SUMIFS('All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U16" s="90" t="str">
        <f t="shared" si="21"/>
        <v>W</v>
      </c>
      <c r="AV16" s="45" t="s">
        <v>16</v>
      </c>
      <c r="AW16" s="42" t="str">
        <f t="shared" si="22"/>
        <v>favourite</v>
      </c>
      <c r="AX16" s="42">
        <f>IF(AW16="","",IF(AW16="favourite",SUMIFS('All Group Data'!$L$2:$L$1000,'All Group Data'!$A$2:$A$1000,$A16,'All Group Data'!$C$2:$C$1000,$C16,'All Group Data'!$B$2:$B$1000,$B16),IF(AW16="outsider",SUMIFS('All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Y16" s="90" t="str">
        <f t="shared" si="23"/>
        <v>W</v>
      </c>
      <c r="AZ16" s="45" t="s">
        <v>16</v>
      </c>
      <c r="BA16" s="42" t="str">
        <f t="shared" si="24"/>
        <v>favourite</v>
      </c>
      <c r="BB16" s="42">
        <f>IF(BA16="","",IF(BA16="favourite",SUMIFS('All Group Data'!$L$2:$L$1000,'All Group Data'!$A$2:$A$1000,$A16,'All Group Data'!$C$2:$C$1000,$C16,'All Group Data'!$B$2:$B$1000,$B16),IF(BA16="outsider",SUMIFS('All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C16" s="90" t="str">
        <f t="shared" si="25"/>
        <v>W</v>
      </c>
      <c r="BD16" s="45" t="s">
        <v>16</v>
      </c>
      <c r="BE16" s="42" t="str">
        <f t="shared" si="26"/>
        <v>favourite</v>
      </c>
      <c r="BF16" s="42">
        <f>IF(BE16="","",IF(BE16="favourite",SUMIFS('All Group Data'!$L$2:$L$1000,'All Group Data'!$A$2:$A$1000,$A16,'All Group Data'!$C$2:$C$1000,$C16,'All Group Data'!$B$2:$B$1000,$B16),IF(BE16="outsider",SUMIFS('All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G16" s="90" t="str">
        <f t="shared" si="27"/>
        <v>W</v>
      </c>
      <c r="BH16" s="45" t="s">
        <v>16</v>
      </c>
      <c r="BI16" s="42" t="str">
        <f t="shared" si="28"/>
        <v>favourite</v>
      </c>
      <c r="BJ16" s="42">
        <f>IF(BI16="","",IF(BI16="favourite",SUMIFS('All Group Data'!$L$2:$L$1000,'All Group Data'!$A$2:$A$1000,$A16,'All Group Data'!$C$2:$C$1000,$C16,'All Group Data'!$B$2:$B$1000,$B16),IF(BI16="outsider",SUMIFS('All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K16" s="90" t="str">
        <f t="shared" si="29"/>
        <v>W</v>
      </c>
      <c r="BL16" s="45" t="s">
        <v>16</v>
      </c>
      <c r="BM16" s="42" t="str">
        <f t="shared" si="30"/>
        <v>favourite</v>
      </c>
      <c r="BN16" s="42">
        <f>IF(BM16="","",IF(BM16="favourite",SUMIFS('All Group Data'!$L$2:$L$1000,'All Group Data'!$A$2:$A$1000,$A16,'All Group Data'!$C$2:$C$1000,$C16,'All Group Data'!$B$2:$B$1000,$B16),IF(BM16="outsider",SUMIFS('All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O16" s="90" t="str">
        <f t="shared" si="31"/>
        <v>W</v>
      </c>
      <c r="BP16" s="45" t="s">
        <v>16</v>
      </c>
      <c r="BQ16" s="42" t="str">
        <f t="shared" si="32"/>
        <v>favourite</v>
      </c>
      <c r="BR16" s="42">
        <f>IF(BQ16="","",IF(BQ16="favourite",SUMIFS('All Group Data'!$L$2:$L$1000,'All Group Data'!$A$2:$A$1000,$A16,'All Group Data'!$C$2:$C$1000,$C16,'All Group Data'!$B$2:$B$1000,$B16),IF(BQ16="outsider",SUMIFS('All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S16" s="90" t="str">
        <f t="shared" si="33"/>
        <v>W</v>
      </c>
      <c r="BT16" s="45" t="s">
        <v>16</v>
      </c>
      <c r="BU16" s="42" t="str">
        <f t="shared" si="34"/>
        <v>favourite</v>
      </c>
      <c r="BV16" s="42">
        <f>IF(BU16="","",IF(BU16="favourite",SUMIFS('All Group Data'!$L$2:$L$1000,'All Group Data'!$A$2:$A$1000,$A16,'All Group Data'!$C$2:$C$1000,$C16,'All Group Data'!$B$2:$B$1000,$B16),IF(BU16="outsider",SUMIFS('All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W16" s="90" t="str">
        <f t="shared" si="35"/>
        <v>W</v>
      </c>
      <c r="BX16" s="45" t="s">
        <v>16</v>
      </c>
      <c r="BY16" s="42" t="str">
        <f t="shared" si="36"/>
        <v>favourite</v>
      </c>
      <c r="BZ16" s="42">
        <f>IF(BY16="","",IF(BY16="favourite",SUMIFS('All Group Data'!$L$2:$L$1000,'All Group Data'!$A$2:$A$1000,$A16,'All Group Data'!$C$2:$C$1000,$C16,'All Group Data'!$B$2:$B$1000,$B16),IF(BY16="outsider",SUMIFS('All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A16" s="90" t="str">
        <f t="shared" si="37"/>
        <v>W</v>
      </c>
      <c r="CB16" s="45" t="s">
        <v>16</v>
      </c>
      <c r="CC16" s="42" t="str">
        <f t="shared" si="38"/>
        <v>favourite</v>
      </c>
      <c r="CD16" s="42">
        <f>IF(CC16="","",IF(CC16="favourite",SUMIFS('All Group Data'!$L$2:$L$1000,'All Group Data'!$A$2:$A$1000,$A16,'All Group Data'!$C$2:$C$1000,$C16,'All Group Data'!$B$2:$B$1000,$B16),IF(CC16="outsider",SUMIFS('All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E16" s="90" t="str">
        <f t="shared" si="39"/>
        <v>W</v>
      </c>
      <c r="CF16" s="45" t="s">
        <v>16</v>
      </c>
      <c r="CG16" s="42" t="str">
        <f t="shared" si="40"/>
        <v>favourite</v>
      </c>
      <c r="CH16" s="42">
        <f>IF(CG16="","",IF(CG16="favourite",SUMIFS('All Group Data'!$L$2:$L$1000,'All Group Data'!$A$2:$A$1000,$A16,'All Group Data'!$C$2:$C$1000,$C16,'All Group Data'!$B$2:$B$1000,$B16),IF(CG16="outsider",SUMIFS('All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I16" s="90" t="str">
        <f t="shared" si="41"/>
        <v>W</v>
      </c>
      <c r="CJ16" s="45" t="s">
        <v>16</v>
      </c>
      <c r="CK16" s="42" t="str">
        <f t="shared" si="42"/>
        <v>favourite</v>
      </c>
      <c r="CL16" s="42">
        <f>IF(CK16="","",IF(CK16="favourite",SUMIFS('All Group Data'!$L$2:$L$1000,'All Group Data'!$A$2:$A$1000,$A16,'All Group Data'!$C$2:$C$1000,$C16,'All Group Data'!$B$2:$B$1000,$B16),IF(CK16="outsider",SUMIFS('All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M16" s="90" t="str">
        <f t="shared" si="43"/>
        <v>W</v>
      </c>
      <c r="CN16" s="45" t="s">
        <v>16</v>
      </c>
      <c r="CO16" s="42" t="str">
        <f t="shared" si="44"/>
        <v>favourite</v>
      </c>
      <c r="CP16" s="42">
        <f>IF(CO16="","",IF(CO16="favourite",SUMIFS('All Group Data'!$L$2:$L$1000,'All Group Data'!$A$2:$A$1000,$A16,'All Group Data'!$C$2:$C$1000,$C16,'All Group Data'!$B$2:$B$1000,$B16),IF(CO16="outsider",SUMIFS('All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Q16" s="90" t="str">
        <f t="shared" si="45"/>
        <v>W</v>
      </c>
      <c r="CR16" s="45" t="s">
        <v>16</v>
      </c>
      <c r="CS16" s="42" t="str">
        <f t="shared" si="46"/>
        <v>favourite</v>
      </c>
      <c r="CT16" s="42">
        <f>IF(CS16="","",IF(CS16="favourite",SUMIFS('All Group Data'!$L$2:$L$1000,'All Group Data'!$A$2:$A$1000,$A16,'All Group Data'!$C$2:$C$1000,$C16,'All Group Data'!$B$2:$B$1000,$B16),IF(CS16="outsider",SUMIFS('All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U16" s="90" t="str">
        <f t="shared" si="47"/>
        <v>W</v>
      </c>
    </row>
    <row r="17" spans="1:99" x14ac:dyDescent="0.2">
      <c r="A17">
        <v>2018</v>
      </c>
      <c r="B17">
        <v>47</v>
      </c>
      <c r="C17">
        <v>3</v>
      </c>
      <c r="D17" t="s">
        <v>36</v>
      </c>
      <c r="E17" t="s">
        <v>20</v>
      </c>
      <c r="F17" s="46">
        <f t="shared" si="0"/>
        <v>0.54545454545454541</v>
      </c>
      <c r="G17" s="46">
        <f t="shared" si="1"/>
        <v>0.22727272727272727</v>
      </c>
      <c r="H17" s="46">
        <f t="shared" si="2"/>
        <v>0.22727272727272727</v>
      </c>
      <c r="I17" t="str">
        <f t="array" ref="I17">INDEX('All Group Data'!$Q$1:$Q$1000,MATCH(A17&amp;B17&amp;C17,'All Group Data'!$A$1:$A$1000&amp;'All Group Data'!$B$1:$B$1000&amp;'All Group Data'!$C$1:$C$1000,0))</f>
        <v>Belgium</v>
      </c>
      <c r="J17" t="str">
        <f t="shared" si="3"/>
        <v>favourite</v>
      </c>
      <c r="K17">
        <f>IF(J17="","",IF(J17="favourite",SUMIFS('All Group Data'!$L16:$L1014,'All Group Data'!$A16:$A1014,$A17,'All Group Data'!$C$2:$C$1000,$C17,'All Group Data'!$B$2:$B$1000,$B17),IF(J17="outsider",SUMIFS('All Group Data'!$N16:$N1014,'All Group Data'!$A16:$A1014,$A17,'All Group Data'!$C$2:$C$1000,$C17,'All Group Data'!$B$2:$B$1000,$B17),SUMIFS('All Group Data'!$I16:$I1014,'All Group Data'!$A16:$A1014,$A17,'All Group Data'!$C$2:$C$1000,$C17,'All Group Data'!$B$2:$B$1000,$B17))))</f>
        <v>0</v>
      </c>
      <c r="L17" s="45" t="s">
        <v>36</v>
      </c>
      <c r="M17" s="42" t="str">
        <f t="shared" si="4"/>
        <v>favourite</v>
      </c>
      <c r="N17" s="42">
        <f>IF(M17="","",IF(M17="favourite",SUMIFS('All Group Data'!$L$2:$L$1000,'All Group Data'!$A$2:$A$1000,$A17,'All Group Data'!$C$2:$C$1000,$C17,'All Group Data'!$B$2:$B$1000,$B17),IF(M17="outsider",SUMIFS('All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O17" s="55" t="str">
        <f t="shared" si="5"/>
        <v>W</v>
      </c>
      <c r="P17" s="45" t="s">
        <v>36</v>
      </c>
      <c r="Q17" s="42" t="str">
        <f t="shared" si="6"/>
        <v>favourite</v>
      </c>
      <c r="R17" s="42">
        <f>IF(Q17="","",IF(Q17="favourite",SUMIFS('All Group Data'!$L$2:$L$1000,'All Group Data'!$A$2:$A$1000,$A17,'All Group Data'!$C$2:$C$1000,$C17,'All Group Data'!$B$2:$B$1000,$B17),IF(Q17="outsider",SUMIFS('All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S17" s="84" t="str">
        <f t="shared" si="7"/>
        <v>W</v>
      </c>
      <c r="T17" s="45" t="s">
        <v>36</v>
      </c>
      <c r="U17" s="42" t="str">
        <f t="shared" si="8"/>
        <v>favourite</v>
      </c>
      <c r="V17" s="42">
        <f>IF(U17="","",IF(U17="favourite",SUMIFS('All Group Data'!$L$2:$L$1000,'All Group Data'!$A$2:$A$1000,$A17,'All Group Data'!$C$2:$C$1000,$C17,'All Group Data'!$B$2:$B$1000,$B17),IF(U17="outsider",SUMIFS('All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W17" s="87" t="str">
        <f t="shared" si="9"/>
        <v>W</v>
      </c>
      <c r="X17" s="45" t="s">
        <v>36</v>
      </c>
      <c r="Y17" s="42" t="str">
        <f t="shared" si="10"/>
        <v>favourite</v>
      </c>
      <c r="Z17" s="42">
        <f>IF(Y17="","",IF(Y17="favourite",SUMIFS('All Group Data'!$L$2:$L$1000,'All Group Data'!$A$2:$A$1000,$A17,'All Group Data'!$C$2:$C$1000,$C17,'All Group Data'!$B$2:$B$1000,$B17),IF(Y17="outsider",SUMIFS('All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A17" s="90" t="str">
        <f t="shared" si="11"/>
        <v>W</v>
      </c>
      <c r="AB17" s="45" t="s">
        <v>36</v>
      </c>
      <c r="AC17" s="42" t="str">
        <f t="shared" si="12"/>
        <v>favourite</v>
      </c>
      <c r="AD17" s="42">
        <f>IF(AC17="","",IF(AC17="favourite",SUMIFS('All Group Data'!$L$2:$L$1000,'All Group Data'!$A$2:$A$1000,$A17,'All Group Data'!$C$2:$C$1000,$C17,'All Group Data'!$B$2:$B$1000,$B17),IF(AC17="outsider",SUMIFS('All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E17" s="90" t="str">
        <f t="shared" si="13"/>
        <v>W</v>
      </c>
      <c r="AF17" s="45" t="s">
        <v>36</v>
      </c>
      <c r="AG17" s="42" t="str">
        <f t="shared" si="14"/>
        <v>favourite</v>
      </c>
      <c r="AH17" s="42">
        <f>IF(AG17="","",IF(AG17="favourite",SUMIFS('All Group Data'!$L$2:$L$1000,'All Group Data'!$A$2:$A$1000,$A17,'All Group Data'!$C$2:$C$1000,$C17,'All Group Data'!$B$2:$B$1000,$B17),IF(AG17="outsider",SUMIFS('All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I17" s="90" t="str">
        <f t="shared" si="15"/>
        <v>W</v>
      </c>
      <c r="AJ17" s="45" t="s">
        <v>36</v>
      </c>
      <c r="AK17" s="42" t="str">
        <f t="shared" si="16"/>
        <v>favourite</v>
      </c>
      <c r="AL17" s="42">
        <f>IF(AK17="","",IF(AK17="favourite",SUMIFS('All Group Data'!$L$2:$L$1000,'All Group Data'!$A$2:$A$1000,$A17,'All Group Data'!$C$2:$C$1000,$C17,'All Group Data'!$B$2:$B$1000,$B17),IF(AK17="outsider",SUMIFS('All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M17" s="90" t="str">
        <f t="shared" si="17"/>
        <v>W</v>
      </c>
      <c r="AN17" s="45" t="s">
        <v>36</v>
      </c>
      <c r="AO17" s="42" t="str">
        <f t="shared" si="18"/>
        <v>favourite</v>
      </c>
      <c r="AP17" s="42">
        <f>IF(AO17="","",IF(AO17="favourite",SUMIFS('All Group Data'!$L$2:$L$1000,'All Group Data'!$A$2:$A$1000,$A17,'All Group Data'!$C$2:$C$1000,$C17,'All Group Data'!$B$2:$B$1000,$B17),IF(AO17="outsider",SUMIFS('All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Q17" s="90" t="str">
        <f t="shared" si="19"/>
        <v>W</v>
      </c>
      <c r="AR17" s="45" t="s">
        <v>20</v>
      </c>
      <c r="AS17" s="42" t="str">
        <f t="shared" si="20"/>
        <v>outsider</v>
      </c>
      <c r="AT17" s="42">
        <f>IF(AS17="","",IF(AS17="favourite",SUMIFS('All Group Data'!$L$2:$L$1000,'All Group Data'!$A$2:$A$1000,$A17,'All Group Data'!$C$2:$C$1000,$C17,'All Group Data'!$B$2:$B$1000,$B17),IF(AS17="outsider",SUMIFS('All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AU17" s="90" t="str">
        <f t="shared" si="21"/>
        <v>L</v>
      </c>
      <c r="AV17" s="45" t="s">
        <v>42</v>
      </c>
      <c r="AW17" s="42" t="str">
        <f t="shared" si="22"/>
        <v>draw</v>
      </c>
      <c r="AX17" s="42">
        <f>IF(AW17="","",IF(AW17="favourite",SUMIFS('All Group Data'!$L$2:$L$1000,'All Group Data'!$A$2:$A$1000,$A17,'All Group Data'!$C$2:$C$1000,$C17,'All Group Data'!$B$2:$B$1000,$B17),IF(AW17="outsider",SUMIFS('All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AY17" s="90" t="str">
        <f t="shared" si="23"/>
        <v>L</v>
      </c>
      <c r="AZ17" s="45" t="s">
        <v>36</v>
      </c>
      <c r="BA17" s="42" t="str">
        <f t="shared" si="24"/>
        <v>favourite</v>
      </c>
      <c r="BB17" s="42">
        <f>IF(BA17="","",IF(BA17="favourite",SUMIFS('All Group Data'!$L$2:$L$1000,'All Group Data'!$A$2:$A$1000,$A17,'All Group Data'!$C$2:$C$1000,$C17,'All Group Data'!$B$2:$B$1000,$B17),IF(BA17="outsider",SUMIFS('All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C17" s="90" t="str">
        <f t="shared" si="25"/>
        <v>W</v>
      </c>
      <c r="BD17" s="45" t="s">
        <v>20</v>
      </c>
      <c r="BE17" s="42" t="str">
        <f t="shared" si="26"/>
        <v>outsider</v>
      </c>
      <c r="BF17" s="42">
        <f>IF(BE17="","",IF(BE17="favourite",SUMIFS('All Group Data'!$L$2:$L$1000,'All Group Data'!$A$2:$A$1000,$A17,'All Group Data'!$C$2:$C$1000,$C17,'All Group Data'!$B$2:$B$1000,$B17),IF(BE17="outsider",SUMIFS('All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G17" s="90" t="str">
        <f t="shared" si="27"/>
        <v>L</v>
      </c>
      <c r="BH17" s="45" t="s">
        <v>42</v>
      </c>
      <c r="BI17" s="42" t="str">
        <f t="shared" si="28"/>
        <v>draw</v>
      </c>
      <c r="BJ17" s="42">
        <f>IF(BI17="","",IF(BI17="favourite",SUMIFS('All Group Data'!$L$2:$L$1000,'All Group Data'!$A$2:$A$1000,$A17,'All Group Data'!$C$2:$C$1000,$C17,'All Group Data'!$B$2:$B$1000,$B17),IF(BI17="outsider",SUMIFS('All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K17" s="90" t="str">
        <f t="shared" si="29"/>
        <v>L</v>
      </c>
      <c r="BL17" s="45" t="s">
        <v>36</v>
      </c>
      <c r="BM17" s="42" t="str">
        <f t="shared" si="30"/>
        <v>favourite</v>
      </c>
      <c r="BN17" s="42">
        <f>IF(BM17="","",IF(BM17="favourite",SUMIFS('All Group Data'!$L$2:$L$1000,'All Group Data'!$A$2:$A$1000,$A17,'All Group Data'!$C$2:$C$1000,$C17,'All Group Data'!$B$2:$B$1000,$B17),IF(BM17="outsider",SUMIFS('All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O17" s="90" t="str">
        <f t="shared" si="31"/>
        <v>W</v>
      </c>
      <c r="BP17" s="45" t="s">
        <v>20</v>
      </c>
      <c r="BQ17" s="42" t="str">
        <f t="shared" si="32"/>
        <v>outsider</v>
      </c>
      <c r="BR17" s="42">
        <f>IF(BQ17="","",IF(BQ17="favourite",SUMIFS('All Group Data'!$L$2:$L$1000,'All Group Data'!$A$2:$A$1000,$A17,'All Group Data'!$C$2:$C$1000,$C17,'All Group Data'!$B$2:$B$1000,$B17),IF(BQ17="outsider",SUMIFS('All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S17" s="90" t="str">
        <f t="shared" si="33"/>
        <v>L</v>
      </c>
      <c r="BT17" s="45" t="s">
        <v>42</v>
      </c>
      <c r="BU17" s="42" t="str">
        <f t="shared" si="34"/>
        <v>draw</v>
      </c>
      <c r="BV17" s="42">
        <f>IF(BU17="","",IF(BU17="favourite",SUMIFS('All Group Data'!$L$2:$L$1000,'All Group Data'!$A$2:$A$1000,$A17,'All Group Data'!$C$2:$C$1000,$C17,'All Group Data'!$B$2:$B$1000,$B17),IF(BU17="outsider",SUMIFS('All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W17" s="90" t="str">
        <f t="shared" si="35"/>
        <v>L</v>
      </c>
      <c r="BX17" s="45" t="s">
        <v>36</v>
      </c>
      <c r="BY17" s="42" t="str">
        <f t="shared" si="36"/>
        <v>favourite</v>
      </c>
      <c r="BZ17" s="42">
        <f>IF(BY17="","",IF(BY17="favourite",SUMIFS('All Group Data'!$L$2:$L$1000,'All Group Data'!$A$2:$A$1000,$A17,'All Group Data'!$C$2:$C$1000,$C17,'All Group Data'!$B$2:$B$1000,$B17),IF(BY17="outsider",SUMIFS('All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A17" s="90" t="str">
        <f t="shared" si="37"/>
        <v>W</v>
      </c>
      <c r="CB17" s="45" t="s">
        <v>20</v>
      </c>
      <c r="CC17" s="42" t="str">
        <f t="shared" si="38"/>
        <v>outsider</v>
      </c>
      <c r="CD17" s="42">
        <f>IF(CC17="","",IF(CC17="favourite",SUMIFS('All Group Data'!$L$2:$L$1000,'All Group Data'!$A$2:$A$1000,$A17,'All Group Data'!$C$2:$C$1000,$C17,'All Group Data'!$B$2:$B$1000,$B17),IF(CC17="outsider",SUMIFS('All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E17" s="90" t="str">
        <f t="shared" si="39"/>
        <v>L</v>
      </c>
      <c r="CF17" s="45" t="s">
        <v>42</v>
      </c>
      <c r="CG17" s="42" t="str">
        <f t="shared" si="40"/>
        <v>draw</v>
      </c>
      <c r="CH17" s="42">
        <f>IF(CG17="","",IF(CG17="favourite",SUMIFS('All Group Data'!$L$2:$L$1000,'All Group Data'!$A$2:$A$1000,$A17,'All Group Data'!$C$2:$C$1000,$C17,'All Group Data'!$B$2:$B$1000,$B17),IF(CG17="outsider",SUMIFS('All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I17" s="90" t="str">
        <f t="shared" si="41"/>
        <v>L</v>
      </c>
      <c r="CJ17" s="45" t="s">
        <v>36</v>
      </c>
      <c r="CK17" s="42" t="str">
        <f t="shared" si="42"/>
        <v>favourite</v>
      </c>
      <c r="CL17" s="42">
        <f>IF(CK17="","",IF(CK17="favourite",SUMIFS('All Group Data'!$L$2:$L$1000,'All Group Data'!$A$2:$A$1000,$A17,'All Group Data'!$C$2:$C$1000,$C17,'All Group Data'!$B$2:$B$1000,$B17),IF(CK17="outsider",SUMIFS('All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M17" s="90" t="str">
        <f t="shared" si="43"/>
        <v>W</v>
      </c>
      <c r="CN17" s="45" t="s">
        <v>20</v>
      </c>
      <c r="CO17" s="42" t="str">
        <f t="shared" si="44"/>
        <v>outsider</v>
      </c>
      <c r="CP17" s="42">
        <f>IF(CO17="","",IF(CO17="favourite",SUMIFS('All Group Data'!$L$2:$L$1000,'All Group Data'!$A$2:$A$1000,$A17,'All Group Data'!$C$2:$C$1000,$C17,'All Group Data'!$B$2:$B$1000,$B17),IF(CO17="outsider",SUMIFS('All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Q17" s="90" t="str">
        <f t="shared" si="45"/>
        <v>L</v>
      </c>
      <c r="CR17" s="45" t="s">
        <v>42</v>
      </c>
      <c r="CS17" s="42" t="str">
        <f t="shared" si="46"/>
        <v>draw</v>
      </c>
      <c r="CT17" s="42">
        <f>IF(CS17="","",IF(CS17="favourite",SUMIFS('All Group Data'!$L$2:$L$1000,'All Group Data'!$A$2:$A$1000,$A17,'All Group Data'!$C$2:$C$1000,$C17,'All Group Data'!$B$2:$B$1000,$B17),IF(CS17="outsider",SUMIFS('All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U17" s="90" t="str">
        <f t="shared" si="47"/>
        <v>L</v>
      </c>
    </row>
    <row r="18" spans="1:99" x14ac:dyDescent="0.2">
      <c r="A18">
        <v>2018</v>
      </c>
      <c r="B18">
        <v>48</v>
      </c>
      <c r="C18">
        <v>3</v>
      </c>
      <c r="D18" t="s">
        <v>92</v>
      </c>
      <c r="E18" t="s">
        <v>91</v>
      </c>
      <c r="F18" s="46">
        <f t="shared" si="0"/>
        <v>0.18181818181818182</v>
      </c>
      <c r="G18" s="46">
        <f t="shared" si="1"/>
        <v>0</v>
      </c>
      <c r="H18" s="46">
        <f t="shared" si="2"/>
        <v>0.81818181818181823</v>
      </c>
      <c r="I18" t="str">
        <f t="array" ref="I18">INDEX('All Group Data'!$Q$1:$Q$1000,MATCH(A18&amp;B18&amp;C18,'All Group Data'!$A$1:$A$1000&amp;'All Group Data'!$B$1:$B$1000&amp;'All Group Data'!$C$1:$C$1000,0))</f>
        <v>Tunisia</v>
      </c>
      <c r="J18" t="str">
        <f t="shared" si="3"/>
        <v>favourite</v>
      </c>
      <c r="K18">
        <f>IF(J18="","",IF(J18="favourite",SUMIFS('All Group Data'!$L17:$L1015,'All Group Data'!$A17:$A1015,$A18,'All Group Data'!$C$2:$C$1000,$C18,'All Group Data'!$B$2:$B$1000,$B18),IF(J18="outsider",SUMIFS('All Group Data'!$N17:$N1015,'All Group Data'!$A17:$A1015,$A18,'All Group Data'!$C$2:$C$1000,$C18,'All Group Data'!$B$2:$B$1000,$B18),SUMIFS('All Group Data'!$I17:$I1015,'All Group Data'!$A17:$A1015,$A18,'All Group Data'!$C$2:$C$1000,$C18,'All Group Data'!$B$2:$B$1000,$B18))))</f>
        <v>0</v>
      </c>
      <c r="L18" s="45" t="s">
        <v>92</v>
      </c>
      <c r="M18" s="42" t="str">
        <f t="shared" si="4"/>
        <v>favourite</v>
      </c>
      <c r="N18" s="42">
        <f>IF(M18="","",IF(M18="favourite",SUMIFS('All Group Data'!$L$2:$L$1000,'All Group Data'!$A$2:$A$1000,$A18,'All Group Data'!$C$2:$C$1000,$C18,'All Group Data'!$B$2:$B$1000,$B18),IF(M18="outsider",SUMIFS('All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O18" s="55" t="str">
        <f t="shared" si="5"/>
        <v>W</v>
      </c>
      <c r="P18" s="45" t="s">
        <v>42</v>
      </c>
      <c r="Q18" s="42" t="str">
        <f t="shared" si="6"/>
        <v>draw</v>
      </c>
      <c r="R18" s="42">
        <f>IF(Q18="","",IF(Q18="favourite",SUMIFS('All Group Data'!$L$2:$L$1000,'All Group Data'!$A$2:$A$1000,$A18,'All Group Data'!$C$2:$C$1000,$C18,'All Group Data'!$B$2:$B$1000,$B18),IF(Q18="outsider",SUMIFS('All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S18" s="84" t="str">
        <f t="shared" si="7"/>
        <v>L</v>
      </c>
      <c r="T18" s="45" t="s">
        <v>42</v>
      </c>
      <c r="U18" s="42" t="str">
        <f t="shared" si="8"/>
        <v>draw</v>
      </c>
      <c r="V18" s="42">
        <f>IF(U18="","",IF(U18="favourite",SUMIFS('All Group Data'!$L$2:$L$1000,'All Group Data'!$A$2:$A$1000,$A18,'All Group Data'!$C$2:$C$1000,$C18,'All Group Data'!$B$2:$B$1000,$B18),IF(U18="outsider",SUMIFS('All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W18" s="87" t="str">
        <f t="shared" si="9"/>
        <v>L</v>
      </c>
      <c r="X18" s="45" t="s">
        <v>42</v>
      </c>
      <c r="Y18" s="42" t="str">
        <f t="shared" si="10"/>
        <v>draw</v>
      </c>
      <c r="Z18" s="42">
        <f>IF(Y18="","",IF(Y18="favourite",SUMIFS('All Group Data'!$L$2:$L$1000,'All Group Data'!$A$2:$A$1000,$A18,'All Group Data'!$C$2:$C$1000,$C18,'All Group Data'!$B$2:$B$1000,$B18),IF(Y18="outsider",SUMIFS('All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A18" s="90" t="str">
        <f t="shared" si="11"/>
        <v>L</v>
      </c>
      <c r="AB18" s="45" t="s">
        <v>42</v>
      </c>
      <c r="AC18" s="42" t="str">
        <f t="shared" si="12"/>
        <v>draw</v>
      </c>
      <c r="AD18" s="42">
        <f>IF(AC18="","",IF(AC18="favourite",SUMIFS('All Group Data'!$L$2:$L$1000,'All Group Data'!$A$2:$A$1000,$A18,'All Group Data'!$C$2:$C$1000,$C18,'All Group Data'!$B$2:$B$1000,$B18),IF(AC18="outsider",SUMIFS('All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E18" s="90" t="str">
        <f t="shared" si="13"/>
        <v>L</v>
      </c>
      <c r="AF18" s="45" t="s">
        <v>42</v>
      </c>
      <c r="AG18" s="42" t="str">
        <f t="shared" si="14"/>
        <v>draw</v>
      </c>
      <c r="AH18" s="42">
        <f>IF(AG18="","",IF(AG18="favourite",SUMIFS('All Group Data'!$L$2:$L$1000,'All Group Data'!$A$2:$A$1000,$A18,'All Group Data'!$C$2:$C$1000,$C18,'All Group Data'!$B$2:$B$1000,$B18),IF(AG18="outsider",SUMIFS('All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I18" s="90" t="str">
        <f t="shared" si="15"/>
        <v>L</v>
      </c>
      <c r="AJ18" s="45" t="s">
        <v>42</v>
      </c>
      <c r="AK18" s="42" t="str">
        <f t="shared" si="16"/>
        <v>draw</v>
      </c>
      <c r="AL18" s="42">
        <f>IF(AK18="","",IF(AK18="favourite",SUMIFS('All Group Data'!$L$2:$L$1000,'All Group Data'!$A$2:$A$1000,$A18,'All Group Data'!$C$2:$C$1000,$C18,'All Group Data'!$B$2:$B$1000,$B18),IF(AK18="outsider",SUMIFS('All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M18" s="90" t="str">
        <f t="shared" si="17"/>
        <v>L</v>
      </c>
      <c r="AN18" s="45" t="s">
        <v>42</v>
      </c>
      <c r="AO18" s="42" t="str">
        <f t="shared" si="18"/>
        <v>draw</v>
      </c>
      <c r="AP18" s="42">
        <f>IF(AO18="","",IF(AO18="favourite",SUMIFS('All Group Data'!$L$2:$L$1000,'All Group Data'!$A$2:$A$1000,$A18,'All Group Data'!$C$2:$C$1000,$C18,'All Group Data'!$B$2:$B$1000,$B18),IF(AO18="outsider",SUMIFS('All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Q18" s="90" t="str">
        <f t="shared" si="19"/>
        <v>L</v>
      </c>
      <c r="AR18" s="45" t="s">
        <v>42</v>
      </c>
      <c r="AS18" s="42" t="str">
        <f t="shared" si="20"/>
        <v>draw</v>
      </c>
      <c r="AT18" s="42">
        <f>IF(AS18="","",IF(AS18="favourite",SUMIFS('All Group Data'!$L$2:$L$1000,'All Group Data'!$A$2:$A$1000,$A18,'All Group Data'!$C$2:$C$1000,$C18,'All Group Data'!$B$2:$B$1000,$B18),IF(AS18="outsider",SUMIFS('All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U18" s="90" t="str">
        <f t="shared" si="21"/>
        <v>L</v>
      </c>
      <c r="AV18" s="45" t="s">
        <v>42</v>
      </c>
      <c r="AW18" s="42" t="str">
        <f t="shared" si="22"/>
        <v>draw</v>
      </c>
      <c r="AX18" s="42">
        <f>IF(AW18="","",IF(AW18="favourite",SUMIFS('All Group Data'!$L$2:$L$1000,'All Group Data'!$A$2:$A$1000,$A18,'All Group Data'!$C$2:$C$1000,$C18,'All Group Data'!$B$2:$B$1000,$B18),IF(AW18="outsider",SUMIFS('All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Y18" s="90" t="str">
        <f t="shared" si="23"/>
        <v>L</v>
      </c>
      <c r="AZ18" s="45" t="s">
        <v>42</v>
      </c>
      <c r="BA18" s="42" t="str">
        <f t="shared" si="24"/>
        <v>draw</v>
      </c>
      <c r="BB18" s="42">
        <f>IF(BA18="","",IF(BA18="favourite",SUMIFS('All Group Data'!$L$2:$L$1000,'All Group Data'!$A$2:$A$1000,$A18,'All Group Data'!$C$2:$C$1000,$C18,'All Group Data'!$B$2:$B$1000,$B18),IF(BA18="outsider",SUMIFS('All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C18" s="90" t="str">
        <f t="shared" si="25"/>
        <v>L</v>
      </c>
      <c r="BD18" s="45" t="s">
        <v>42</v>
      </c>
      <c r="BE18" s="42" t="str">
        <f t="shared" si="26"/>
        <v>draw</v>
      </c>
      <c r="BF18" s="42">
        <f>IF(BE18="","",IF(BE18="favourite",SUMIFS('All Group Data'!$L$2:$L$1000,'All Group Data'!$A$2:$A$1000,$A18,'All Group Data'!$C$2:$C$1000,$C18,'All Group Data'!$B$2:$B$1000,$B18),IF(BE18="outsider",SUMIFS('All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G18" s="90" t="str">
        <f t="shared" si="27"/>
        <v>L</v>
      </c>
      <c r="BH18" s="45" t="s">
        <v>42</v>
      </c>
      <c r="BI18" s="42" t="str">
        <f t="shared" si="28"/>
        <v>draw</v>
      </c>
      <c r="BJ18" s="42">
        <f>IF(BI18="","",IF(BI18="favourite",SUMIFS('All Group Data'!$L$2:$L$1000,'All Group Data'!$A$2:$A$1000,$A18,'All Group Data'!$C$2:$C$1000,$C18,'All Group Data'!$B$2:$B$1000,$B18),IF(BI18="outsider",SUMIFS('All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K18" s="90" t="str">
        <f t="shared" si="29"/>
        <v>L</v>
      </c>
      <c r="BL18" s="45" t="s">
        <v>42</v>
      </c>
      <c r="BM18" s="42" t="str">
        <f t="shared" si="30"/>
        <v>draw</v>
      </c>
      <c r="BN18" s="42">
        <f>IF(BM18="","",IF(BM18="favourite",SUMIFS('All Group Data'!$L$2:$L$1000,'All Group Data'!$A$2:$A$1000,$A18,'All Group Data'!$C$2:$C$1000,$C18,'All Group Data'!$B$2:$B$1000,$B18),IF(BM18="outsider",SUMIFS('All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O18" s="90" t="str">
        <f t="shared" si="31"/>
        <v>L</v>
      </c>
      <c r="BP18" s="45" t="s">
        <v>42</v>
      </c>
      <c r="BQ18" s="42" t="str">
        <f t="shared" si="32"/>
        <v>draw</v>
      </c>
      <c r="BR18" s="42">
        <f>IF(BQ18="","",IF(BQ18="favourite",SUMIFS('All Group Data'!$L$2:$L$1000,'All Group Data'!$A$2:$A$1000,$A18,'All Group Data'!$C$2:$C$1000,$C18,'All Group Data'!$B$2:$B$1000,$B18),IF(BQ18="outsider",SUMIFS('All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S18" s="90" t="str">
        <f t="shared" si="33"/>
        <v>L</v>
      </c>
      <c r="BT18" s="45" t="s">
        <v>42</v>
      </c>
      <c r="BU18" s="42" t="str">
        <f t="shared" si="34"/>
        <v>draw</v>
      </c>
      <c r="BV18" s="42">
        <f>IF(BU18="","",IF(BU18="favourite",SUMIFS('All Group Data'!$L$2:$L$1000,'All Group Data'!$A$2:$A$1000,$A18,'All Group Data'!$C$2:$C$1000,$C18,'All Group Data'!$B$2:$B$1000,$B18),IF(BU18="outsider",SUMIFS('All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W18" s="90" t="str">
        <f t="shared" si="35"/>
        <v>L</v>
      </c>
      <c r="BX18" s="45" t="s">
        <v>42</v>
      </c>
      <c r="BY18" s="42" t="str">
        <f t="shared" si="36"/>
        <v>draw</v>
      </c>
      <c r="BZ18" s="42">
        <f>IF(BY18="","",IF(BY18="favourite",SUMIFS('All Group Data'!$L$2:$L$1000,'All Group Data'!$A$2:$A$1000,$A18,'All Group Data'!$C$2:$C$1000,$C18,'All Group Data'!$B$2:$B$1000,$B18),IF(BY18="outsider",SUMIFS('All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A18" s="90" t="str">
        <f t="shared" si="37"/>
        <v>L</v>
      </c>
      <c r="CB18" s="45" t="s">
        <v>42</v>
      </c>
      <c r="CC18" s="42" t="str">
        <f t="shared" si="38"/>
        <v>draw</v>
      </c>
      <c r="CD18" s="42">
        <f>IF(CC18="","",IF(CC18="favourite",SUMIFS('All Group Data'!$L$2:$L$1000,'All Group Data'!$A$2:$A$1000,$A18,'All Group Data'!$C$2:$C$1000,$C18,'All Group Data'!$B$2:$B$1000,$B18),IF(CC18="outsider",SUMIFS('All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E18" s="90" t="str">
        <f t="shared" si="39"/>
        <v>L</v>
      </c>
      <c r="CF18" s="45" t="s">
        <v>42</v>
      </c>
      <c r="CG18" s="42" t="str">
        <f t="shared" si="40"/>
        <v>draw</v>
      </c>
      <c r="CH18" s="42">
        <f>IF(CG18="","",IF(CG18="favourite",SUMIFS('All Group Data'!$L$2:$L$1000,'All Group Data'!$A$2:$A$1000,$A18,'All Group Data'!$C$2:$C$1000,$C18,'All Group Data'!$B$2:$B$1000,$B18),IF(CG18="outsider",SUMIFS('All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I18" s="90" t="str">
        <f t="shared" si="41"/>
        <v>L</v>
      </c>
      <c r="CJ18" s="45" t="s">
        <v>92</v>
      </c>
      <c r="CK18" s="42" t="str">
        <f t="shared" si="42"/>
        <v>favourite</v>
      </c>
      <c r="CL18" s="42">
        <f>IF(CK18="","",IF(CK18="favourite",SUMIFS('All Group Data'!$L$2:$L$1000,'All Group Data'!$A$2:$A$1000,$A18,'All Group Data'!$C$2:$C$1000,$C18,'All Group Data'!$B$2:$B$1000,$B18),IF(CK18="outsider",SUMIFS('All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M18" s="90" t="str">
        <f t="shared" si="43"/>
        <v>W</v>
      </c>
      <c r="CN18" s="45" t="s">
        <v>92</v>
      </c>
      <c r="CO18" s="42" t="str">
        <f t="shared" si="44"/>
        <v>favourite</v>
      </c>
      <c r="CP18" s="42">
        <f>IF(CO18="","",IF(CO18="favourite",SUMIFS('All Group Data'!$L$2:$L$1000,'All Group Data'!$A$2:$A$1000,$A18,'All Group Data'!$C$2:$C$1000,$C18,'All Group Data'!$B$2:$B$1000,$B18),IF(CO18="outsider",SUMIFS('All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Q18" s="90" t="str">
        <f t="shared" si="45"/>
        <v>W</v>
      </c>
      <c r="CR18" s="45" t="s">
        <v>92</v>
      </c>
      <c r="CS18" s="42" t="str">
        <f t="shared" si="46"/>
        <v>favourite</v>
      </c>
      <c r="CT18" s="42">
        <f>IF(CS18="","",IF(CS18="favourite",SUMIFS('All Group Data'!$L$2:$L$1000,'All Group Data'!$A$2:$A$1000,$A18,'All Group Data'!$C$2:$C$1000,$C18,'All Group Data'!$B$2:$B$1000,$B18),IF(CS18="outsider",SUMIFS('All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U18" s="90" t="str">
        <f t="shared" si="47"/>
        <v>W</v>
      </c>
    </row>
    <row r="19" spans="1:99" x14ac:dyDescent="0.2">
      <c r="E19" s="101" t="s">
        <v>149</v>
      </c>
      <c r="F19" s="101"/>
      <c r="G19" s="101"/>
      <c r="L19" s="41"/>
      <c r="M19" s="42"/>
      <c r="N19" s="42"/>
      <c r="O19" s="49"/>
      <c r="P19" s="41"/>
      <c r="Q19" s="42"/>
      <c r="R19" s="42"/>
      <c r="S19" s="84"/>
      <c r="T19" s="41"/>
      <c r="U19" s="42"/>
      <c r="V19" s="42"/>
      <c r="W19" s="87"/>
      <c r="X19" s="41"/>
      <c r="Y19" s="42"/>
      <c r="Z19" s="42"/>
      <c r="AA19" s="90"/>
      <c r="AB19" s="41"/>
      <c r="AC19" s="42"/>
      <c r="AD19" s="42"/>
      <c r="AE19" s="90"/>
      <c r="AF19" s="41"/>
      <c r="AG19" s="42"/>
      <c r="AH19" s="42"/>
      <c r="AI19" s="90"/>
      <c r="AJ19" s="41"/>
      <c r="AK19" s="42"/>
      <c r="AL19" s="42"/>
      <c r="AM19" s="90"/>
      <c r="AN19" s="41"/>
      <c r="AO19" s="42"/>
      <c r="AP19" s="42"/>
      <c r="AQ19" s="90"/>
      <c r="AR19" s="41"/>
      <c r="AS19" s="42"/>
      <c r="AT19" s="42"/>
      <c r="AU19" s="90"/>
      <c r="AV19" s="41"/>
      <c r="AW19" s="42"/>
      <c r="AX19" s="42"/>
      <c r="AY19" s="90"/>
      <c r="AZ19" s="41"/>
      <c r="BA19" s="42"/>
      <c r="BB19" s="42"/>
      <c r="BC19" s="90"/>
      <c r="BD19" s="41"/>
      <c r="BE19" s="42"/>
      <c r="BF19" s="42"/>
      <c r="BG19" s="90"/>
      <c r="BH19" s="41"/>
      <c r="BI19" s="42"/>
      <c r="BJ19" s="42"/>
      <c r="BK19" s="90"/>
      <c r="BL19" s="41"/>
      <c r="BM19" s="42"/>
      <c r="BN19" s="42"/>
      <c r="BO19" s="90"/>
      <c r="BP19" s="41"/>
      <c r="BQ19" s="42"/>
      <c r="BR19" s="42"/>
      <c r="BS19" s="90"/>
      <c r="BT19" s="41"/>
      <c r="BU19" s="42"/>
      <c r="BV19" s="42"/>
      <c r="BW19" s="90"/>
      <c r="BX19" s="41"/>
      <c r="BY19" s="42"/>
      <c r="BZ19" s="42"/>
      <c r="CA19" s="90"/>
      <c r="CB19" s="41"/>
      <c r="CC19" s="42"/>
      <c r="CD19" s="42"/>
      <c r="CE19" s="90"/>
      <c r="CF19" s="41"/>
      <c r="CG19" s="42"/>
      <c r="CH19" s="42"/>
      <c r="CI19" s="90"/>
      <c r="CJ19" s="41"/>
      <c r="CK19" s="42"/>
      <c r="CL19" s="42"/>
      <c r="CM19" s="90"/>
      <c r="CN19" s="41"/>
      <c r="CO19" s="42"/>
      <c r="CP19" s="42"/>
      <c r="CQ19" s="90"/>
      <c r="CR19" s="41"/>
      <c r="CS19" s="42"/>
      <c r="CT19" s="42"/>
      <c r="CU19" s="90"/>
    </row>
    <row r="20" spans="1:9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41" t="s">
        <v>144</v>
      </c>
      <c r="M20" s="42">
        <f>COUNTIF(M$3:M$18,"favourite")</f>
        <v>16</v>
      </c>
      <c r="N20" s="42">
        <f>M20/$B$20</f>
        <v>1</v>
      </c>
      <c r="O20" s="42"/>
      <c r="P20" s="41" t="s">
        <v>144</v>
      </c>
      <c r="Q20" s="42">
        <f>COUNTIF(Q$3:Q$18,"favourite")</f>
        <v>9</v>
      </c>
      <c r="R20" s="42">
        <f>Q20/$B$20</f>
        <v>0.5625</v>
      </c>
      <c r="S20" s="42"/>
      <c r="T20" s="41" t="s">
        <v>144</v>
      </c>
      <c r="U20" s="42">
        <f>COUNTIF(U$3:U$18,"favourite")</f>
        <v>10</v>
      </c>
      <c r="V20" s="42">
        <f>U20/$B$20</f>
        <v>0.625</v>
      </c>
      <c r="W20" s="42"/>
      <c r="X20" s="41" t="s">
        <v>144</v>
      </c>
      <c r="Y20" s="42">
        <f>COUNTIF(Y$3:Y$18,"favourite")</f>
        <v>11</v>
      </c>
      <c r="Z20" s="42">
        <f>Y20/$B$20</f>
        <v>0.6875</v>
      </c>
      <c r="AA20" s="42"/>
      <c r="AB20" s="41" t="s">
        <v>144</v>
      </c>
      <c r="AC20" s="42">
        <f>COUNTIF(AC$3:AC$18,"favourite")</f>
        <v>10</v>
      </c>
      <c r="AD20" s="42">
        <f>AC20/$B$20</f>
        <v>0.625</v>
      </c>
      <c r="AE20" s="42"/>
      <c r="AF20" s="41" t="s">
        <v>144</v>
      </c>
      <c r="AG20" s="42">
        <f>COUNTIF(AG$3:AG$18,"favourite")</f>
        <v>9</v>
      </c>
      <c r="AH20" s="42">
        <f>AG20/$B$20</f>
        <v>0.5625</v>
      </c>
      <c r="AI20" s="42"/>
      <c r="AJ20" s="41" t="s">
        <v>144</v>
      </c>
      <c r="AK20" s="42">
        <f>COUNTIF(AK$3:AK$18,"favourite")</f>
        <v>10</v>
      </c>
      <c r="AL20" s="42">
        <f>AK20/$B$20</f>
        <v>0.625</v>
      </c>
      <c r="AM20" s="42"/>
      <c r="AN20" s="41" t="s">
        <v>144</v>
      </c>
      <c r="AO20" s="42">
        <f>COUNTIF(AO$3:AO$18,"favourite")</f>
        <v>10</v>
      </c>
      <c r="AP20" s="42">
        <f>AO20/$B$20</f>
        <v>0.625</v>
      </c>
      <c r="AQ20" s="42"/>
      <c r="AR20" s="41" t="s">
        <v>144</v>
      </c>
      <c r="AS20" s="42">
        <f>COUNTIF(AS$3:AS$18,"favourite")</f>
        <v>9</v>
      </c>
      <c r="AT20" s="42">
        <f>AS20/$B$20</f>
        <v>0.5625</v>
      </c>
      <c r="AU20" s="42"/>
      <c r="AV20" s="41" t="s">
        <v>144</v>
      </c>
      <c r="AW20" s="42">
        <f>COUNTIF(AW$3:AW$18,"favourite")</f>
        <v>9</v>
      </c>
      <c r="AX20" s="42">
        <f>AW20/$B$20</f>
        <v>0.5625</v>
      </c>
      <c r="AY20" s="42"/>
      <c r="AZ20" s="41" t="s">
        <v>144</v>
      </c>
      <c r="BA20" s="42">
        <f>COUNTIF(BA$3:BA$18,"favourite")</f>
        <v>10</v>
      </c>
      <c r="BB20" s="42">
        <f>BA20/$B$20</f>
        <v>0.625</v>
      </c>
      <c r="BC20" s="42"/>
      <c r="BD20" s="41" t="s">
        <v>144</v>
      </c>
      <c r="BE20" s="42">
        <f>COUNTIF(BE$3:BE$18,"favourite")</f>
        <v>9</v>
      </c>
      <c r="BF20" s="42">
        <f>BE20/$B$20</f>
        <v>0.5625</v>
      </c>
      <c r="BG20" s="42"/>
      <c r="BH20" s="41" t="s">
        <v>144</v>
      </c>
      <c r="BI20" s="42">
        <f>COUNTIF(BI$3:BI$18,"favourite")</f>
        <v>9</v>
      </c>
      <c r="BJ20" s="42">
        <f>BI20/$B$20</f>
        <v>0.5625</v>
      </c>
      <c r="BK20" s="42"/>
      <c r="BL20" s="41" t="s">
        <v>144</v>
      </c>
      <c r="BM20" s="42">
        <f>COUNTIF(BM$3:BM$18,"favourite")</f>
        <v>11</v>
      </c>
      <c r="BN20" s="42">
        <f>BM20/$B$20</f>
        <v>0.6875</v>
      </c>
      <c r="BO20" s="42"/>
      <c r="BP20" s="41" t="s">
        <v>144</v>
      </c>
      <c r="BQ20" s="42">
        <f>COUNTIF(BQ$3:BQ$18,"favourite")</f>
        <v>10</v>
      </c>
      <c r="BR20" s="42">
        <f>BQ20/$B$20</f>
        <v>0.625</v>
      </c>
      <c r="BS20" s="42"/>
      <c r="BT20" s="41" t="s">
        <v>144</v>
      </c>
      <c r="BU20" s="42">
        <f>COUNTIF(BU$3:BU$18,"favourite")</f>
        <v>10</v>
      </c>
      <c r="BV20" s="42">
        <f>BU20/$B$20</f>
        <v>0.625</v>
      </c>
      <c r="BW20" s="42"/>
      <c r="BX20" s="41" t="s">
        <v>144</v>
      </c>
      <c r="BY20" s="42">
        <f>COUNTIF(BY$3:BY$18,"favourite")</f>
        <v>12</v>
      </c>
      <c r="BZ20" s="42">
        <f>BY20/$B$20</f>
        <v>0.75</v>
      </c>
      <c r="CA20" s="42"/>
      <c r="CB20" s="41" t="s">
        <v>144</v>
      </c>
      <c r="CC20" s="42">
        <f>COUNTIF(CC$3:CC$18,"favourite")</f>
        <v>11</v>
      </c>
      <c r="CD20" s="42">
        <f>CC20/$B$20</f>
        <v>0.6875</v>
      </c>
      <c r="CE20" s="42"/>
      <c r="CF20" s="41" t="s">
        <v>144</v>
      </c>
      <c r="CG20" s="42">
        <f>COUNTIF(CG$3:CG$18,"favourite")</f>
        <v>11</v>
      </c>
      <c r="CH20" s="42">
        <f>CG20/$B$20</f>
        <v>0.6875</v>
      </c>
      <c r="CI20" s="42"/>
      <c r="CJ20" s="41" t="s">
        <v>144</v>
      </c>
      <c r="CK20" s="42">
        <f>COUNTIF(CK$3:CK$18,"favourite")</f>
        <v>9</v>
      </c>
      <c r="CL20" s="42">
        <f>CK20/$B$20</f>
        <v>0.5625</v>
      </c>
      <c r="CM20" s="42"/>
      <c r="CN20" s="41" t="s">
        <v>144</v>
      </c>
      <c r="CO20" s="42">
        <f>COUNTIF(CO$3:CO$18,"favourite")</f>
        <v>8</v>
      </c>
      <c r="CP20" s="42">
        <f>CO20/$B$20</f>
        <v>0.5</v>
      </c>
      <c r="CQ20" s="42"/>
      <c r="CR20" s="41" t="s">
        <v>144</v>
      </c>
      <c r="CS20" s="42">
        <f>COUNTIF(CS$3:CS$18,"favourite")</f>
        <v>8</v>
      </c>
      <c r="CT20" s="42">
        <f>CS20/$B$20</f>
        <v>0.5</v>
      </c>
      <c r="CU20" s="42"/>
    </row>
    <row r="21" spans="1:99" x14ac:dyDescent="0.2">
      <c r="A21" t="s">
        <v>126</v>
      </c>
      <c r="B21" s="34">
        <f>COUNTA(L1:WD1)/2</f>
        <v>22</v>
      </c>
      <c r="E21" t="s">
        <v>46</v>
      </c>
      <c r="F21" s="33">
        <f>COUNTIF(J3:J18,"outsider")</f>
        <v>3</v>
      </c>
      <c r="G21" s="46">
        <f>F21/$F$23</f>
        <v>0.1875</v>
      </c>
      <c r="L21" s="41" t="s">
        <v>145</v>
      </c>
      <c r="M21" s="42">
        <f>COUNTIF(M$3:M$18,"outsider")</f>
        <v>0</v>
      </c>
      <c r="N21" s="42">
        <f>M21/$B$20</f>
        <v>0</v>
      </c>
      <c r="O21" s="42"/>
      <c r="P21" s="41" t="s">
        <v>145</v>
      </c>
      <c r="Q21" s="42">
        <f>COUNTIF(Q$3:Q$18,"outsider")</f>
        <v>3</v>
      </c>
      <c r="R21" s="42">
        <f>Q21/$B$20</f>
        <v>0.1875</v>
      </c>
      <c r="S21" s="42"/>
      <c r="T21" s="41" t="s">
        <v>145</v>
      </c>
      <c r="U21" s="42">
        <f>COUNTIF(U$3:U$18,"outsider")</f>
        <v>2</v>
      </c>
      <c r="V21" s="42">
        <f>U21/$B$20</f>
        <v>0.125</v>
      </c>
      <c r="W21" s="42"/>
      <c r="X21" s="41" t="s">
        <v>145</v>
      </c>
      <c r="Y21" s="42">
        <f>COUNTIF(Y$3:Y$18,"outsider")</f>
        <v>1</v>
      </c>
      <c r="Z21" s="42">
        <f>Y21/$B$20</f>
        <v>6.25E-2</v>
      </c>
      <c r="AA21" s="42"/>
      <c r="AB21" s="41" t="s">
        <v>145</v>
      </c>
      <c r="AC21" s="42">
        <f>COUNTIF(AC$3:AC$18,"outsider")</f>
        <v>2</v>
      </c>
      <c r="AD21" s="42">
        <f>AC21/$B$20</f>
        <v>0.125</v>
      </c>
      <c r="AE21" s="42"/>
      <c r="AF21" s="41" t="s">
        <v>145</v>
      </c>
      <c r="AG21" s="42">
        <f>COUNTIF(AG$3:AG$18,"outsider")</f>
        <v>2</v>
      </c>
      <c r="AH21" s="42">
        <f>AG21/$B$20</f>
        <v>0.125</v>
      </c>
      <c r="AI21" s="42"/>
      <c r="AJ21" s="41" t="s">
        <v>145</v>
      </c>
      <c r="AK21" s="42">
        <f>COUNTIF(AK$3:AK$18,"outsider")</f>
        <v>1</v>
      </c>
      <c r="AL21" s="42">
        <f>AK21/$B$20</f>
        <v>6.25E-2</v>
      </c>
      <c r="AM21" s="42"/>
      <c r="AN21" s="41" t="s">
        <v>145</v>
      </c>
      <c r="AO21" s="42">
        <f>COUNTIF(AO$3:AO$18,"outsider")</f>
        <v>4</v>
      </c>
      <c r="AP21" s="42">
        <f>AO21/$B$20</f>
        <v>0.25</v>
      </c>
      <c r="AQ21" s="42"/>
      <c r="AR21" s="41" t="s">
        <v>145</v>
      </c>
      <c r="AS21" s="42">
        <f>COUNTIF(AS$3:AS$18,"outsider")</f>
        <v>5</v>
      </c>
      <c r="AT21" s="42">
        <f>AS21/$B$20</f>
        <v>0.3125</v>
      </c>
      <c r="AU21" s="42"/>
      <c r="AV21" s="41" t="s">
        <v>145</v>
      </c>
      <c r="AW21" s="42">
        <f>COUNTIF(AW$3:AW$18,"outsider")</f>
        <v>4</v>
      </c>
      <c r="AX21" s="42">
        <f>AW21/$B$20</f>
        <v>0.25</v>
      </c>
      <c r="AY21" s="42"/>
      <c r="AZ21" s="41" t="s">
        <v>145</v>
      </c>
      <c r="BA21" s="42">
        <f>COUNTIF(BA$3:BA$18,"outsider")</f>
        <v>3</v>
      </c>
      <c r="BB21" s="42">
        <f>BA21/$B$20</f>
        <v>0.1875</v>
      </c>
      <c r="BC21" s="42"/>
      <c r="BD21" s="41" t="s">
        <v>145</v>
      </c>
      <c r="BE21" s="42">
        <f>COUNTIF(BE$3:BE$18,"outsider")</f>
        <v>4</v>
      </c>
      <c r="BF21" s="42">
        <f>BE21/$B$20</f>
        <v>0.25</v>
      </c>
      <c r="BG21" s="42"/>
      <c r="BH21" s="41" t="s">
        <v>145</v>
      </c>
      <c r="BI21" s="42">
        <f>COUNTIF(BI$3:BI$18,"outsider")</f>
        <v>3</v>
      </c>
      <c r="BJ21" s="42">
        <f>BI21/$B$20</f>
        <v>0.1875</v>
      </c>
      <c r="BK21" s="42"/>
      <c r="BL21" s="41" t="s">
        <v>145</v>
      </c>
      <c r="BM21" s="42">
        <f>COUNTIF(BM$3:BM$18,"outsider")</f>
        <v>3</v>
      </c>
      <c r="BN21" s="42">
        <f>BM21/$B$20</f>
        <v>0.1875</v>
      </c>
      <c r="BO21" s="42"/>
      <c r="BP21" s="41" t="s">
        <v>145</v>
      </c>
      <c r="BQ21" s="42">
        <f>COUNTIF(BQ$3:BQ$18,"outsider")</f>
        <v>4</v>
      </c>
      <c r="BR21" s="42">
        <f>BQ21/$B$20</f>
        <v>0.25</v>
      </c>
      <c r="BS21" s="42"/>
      <c r="BT21" s="41" t="s">
        <v>145</v>
      </c>
      <c r="BU21" s="42">
        <f>COUNTIF(BU$3:BU$18,"outsider")</f>
        <v>3</v>
      </c>
      <c r="BV21" s="42">
        <f>BU21/$B$20</f>
        <v>0.1875</v>
      </c>
      <c r="BW21" s="42"/>
      <c r="BX21" s="41" t="s">
        <v>145</v>
      </c>
      <c r="BY21" s="42">
        <f>COUNTIF(BY$3:BY$18,"outsider")</f>
        <v>2</v>
      </c>
      <c r="BZ21" s="42">
        <f>BY21/$B$20</f>
        <v>0.125</v>
      </c>
      <c r="CA21" s="42"/>
      <c r="CB21" s="41" t="s">
        <v>145</v>
      </c>
      <c r="CC21" s="42">
        <f>COUNTIF(CC$3:CC$18,"outsider")</f>
        <v>3</v>
      </c>
      <c r="CD21" s="42">
        <f>CC21/$B$20</f>
        <v>0.1875</v>
      </c>
      <c r="CE21" s="42"/>
      <c r="CF21" s="41" t="s">
        <v>145</v>
      </c>
      <c r="CG21" s="42">
        <f>COUNTIF(CG$3:CG$18,"outsider")</f>
        <v>2</v>
      </c>
      <c r="CH21" s="42">
        <f>CG21/$B$20</f>
        <v>0.125</v>
      </c>
      <c r="CI21" s="42"/>
      <c r="CJ21" s="41" t="s">
        <v>145</v>
      </c>
      <c r="CK21" s="42">
        <f>COUNTIF(CK$3:CK$18,"outsider")</f>
        <v>2</v>
      </c>
      <c r="CL21" s="42">
        <f>CK21/$B$20</f>
        <v>0.125</v>
      </c>
      <c r="CM21" s="42"/>
      <c r="CN21" s="41" t="s">
        <v>145</v>
      </c>
      <c r="CO21" s="42">
        <f>COUNTIF(CO$3:CO$18,"outsider")</f>
        <v>3</v>
      </c>
      <c r="CP21" s="42">
        <f>CO21/$B$20</f>
        <v>0.1875</v>
      </c>
      <c r="CQ21" s="42"/>
      <c r="CR21" s="41" t="s">
        <v>145</v>
      </c>
      <c r="CS21" s="42">
        <f>COUNTIF(CS$3:CS$18,"outsider")</f>
        <v>2</v>
      </c>
      <c r="CT21" s="42">
        <f>CS21/$B$20</f>
        <v>0.125</v>
      </c>
      <c r="CU21" s="42"/>
    </row>
    <row r="22" spans="1:9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4</v>
      </c>
      <c r="G22" s="46">
        <f>F22/$F$23</f>
        <v>0.25</v>
      </c>
      <c r="L22" s="41" t="s">
        <v>146</v>
      </c>
      <c r="M22" s="42">
        <f>COUNTIF(M$3:M$18,"draw")</f>
        <v>0</v>
      </c>
      <c r="N22" s="42">
        <f>M22/$B$20</f>
        <v>0</v>
      </c>
      <c r="O22" s="42"/>
      <c r="P22" s="41" t="s">
        <v>146</v>
      </c>
      <c r="Q22" s="42">
        <f>COUNTIF(Q$3:Q$18,"draw")</f>
        <v>4</v>
      </c>
      <c r="R22" s="42">
        <f>Q22/$B$20</f>
        <v>0.25</v>
      </c>
      <c r="S22" s="42"/>
      <c r="T22" s="41" t="s">
        <v>146</v>
      </c>
      <c r="U22" s="42">
        <f>COUNTIF(U$3:U$18,"draw")</f>
        <v>4</v>
      </c>
      <c r="V22" s="42">
        <f>U22/$B$20</f>
        <v>0.25</v>
      </c>
      <c r="W22" s="42"/>
      <c r="X22" s="41" t="s">
        <v>146</v>
      </c>
      <c r="Y22" s="42">
        <f>COUNTIF(Y$3:Y$18,"draw")</f>
        <v>4</v>
      </c>
      <c r="Z22" s="42">
        <f>Y22/$B$20</f>
        <v>0.25</v>
      </c>
      <c r="AA22" s="42"/>
      <c r="AB22" s="41" t="s">
        <v>146</v>
      </c>
      <c r="AC22" s="42">
        <f>COUNTIF(AC$3:AC$18,"draw")</f>
        <v>4</v>
      </c>
      <c r="AD22" s="42">
        <f>AC22/$B$20</f>
        <v>0.25</v>
      </c>
      <c r="AE22" s="42"/>
      <c r="AF22" s="41" t="s">
        <v>146</v>
      </c>
      <c r="AG22" s="42">
        <f>COUNTIF(AG$3:AG$18,"draw")</f>
        <v>5</v>
      </c>
      <c r="AH22" s="42">
        <f>AG22/$B$20</f>
        <v>0.3125</v>
      </c>
      <c r="AI22" s="42"/>
      <c r="AJ22" s="41" t="s">
        <v>146</v>
      </c>
      <c r="AK22" s="42">
        <f>COUNTIF(AK$3:AK$18,"draw")</f>
        <v>5</v>
      </c>
      <c r="AL22" s="42">
        <f>AK22/$B$20</f>
        <v>0.3125</v>
      </c>
      <c r="AM22" s="42"/>
      <c r="AN22" s="41" t="s">
        <v>146</v>
      </c>
      <c r="AO22" s="42">
        <f>COUNTIF(AO$3:AO$18,"draw")</f>
        <v>2</v>
      </c>
      <c r="AP22" s="42">
        <f>AO22/$B$20</f>
        <v>0.125</v>
      </c>
      <c r="AQ22" s="42"/>
      <c r="AR22" s="41" t="s">
        <v>146</v>
      </c>
      <c r="AS22" s="42">
        <f>COUNTIF(AS$3:AS$18,"draw")</f>
        <v>2</v>
      </c>
      <c r="AT22" s="42">
        <f>AS22/$B$20</f>
        <v>0.125</v>
      </c>
      <c r="AU22" s="42"/>
      <c r="AV22" s="41" t="s">
        <v>146</v>
      </c>
      <c r="AW22" s="42">
        <f>COUNTIF(AW$3:AW$18,"draw")</f>
        <v>3</v>
      </c>
      <c r="AX22" s="42">
        <f>AW22/$B$20</f>
        <v>0.1875</v>
      </c>
      <c r="AY22" s="42"/>
      <c r="AZ22" s="41" t="s">
        <v>146</v>
      </c>
      <c r="BA22" s="42">
        <f>COUNTIF(BA$3:BA$18,"draw")</f>
        <v>3</v>
      </c>
      <c r="BB22" s="42">
        <f>BA22/$B$20</f>
        <v>0.1875</v>
      </c>
      <c r="BC22" s="42"/>
      <c r="BD22" s="41" t="s">
        <v>146</v>
      </c>
      <c r="BE22" s="42">
        <f>COUNTIF(BE$3:BE$18,"draw")</f>
        <v>3</v>
      </c>
      <c r="BF22" s="42">
        <f>BE22/$B$20</f>
        <v>0.1875</v>
      </c>
      <c r="BG22" s="42"/>
      <c r="BH22" s="41" t="s">
        <v>146</v>
      </c>
      <c r="BI22" s="42">
        <f>COUNTIF(BI$3:BI$18,"draw")</f>
        <v>4</v>
      </c>
      <c r="BJ22" s="42">
        <f>BI22/$B$20</f>
        <v>0.25</v>
      </c>
      <c r="BK22" s="42"/>
      <c r="BL22" s="41" t="s">
        <v>146</v>
      </c>
      <c r="BM22" s="42">
        <f>COUNTIF(BM$3:BM$18,"draw")</f>
        <v>2</v>
      </c>
      <c r="BN22" s="42">
        <f>BM22/$B$20</f>
        <v>0.125</v>
      </c>
      <c r="BO22" s="42"/>
      <c r="BP22" s="41" t="s">
        <v>146</v>
      </c>
      <c r="BQ22" s="42">
        <f>COUNTIF(BQ$3:BQ$18,"draw")</f>
        <v>2</v>
      </c>
      <c r="BR22" s="42">
        <f>BQ22/$B$20</f>
        <v>0.125</v>
      </c>
      <c r="BS22" s="42"/>
      <c r="BT22" s="41" t="s">
        <v>146</v>
      </c>
      <c r="BU22" s="42">
        <f>COUNTIF(BU$3:BU$18,"draw")</f>
        <v>3</v>
      </c>
      <c r="BV22" s="42">
        <f>BU22/$B$20</f>
        <v>0.1875</v>
      </c>
      <c r="BW22" s="42"/>
      <c r="BX22" s="41" t="s">
        <v>146</v>
      </c>
      <c r="BY22" s="42">
        <f>COUNTIF(BY$3:BY$18,"draw")</f>
        <v>2</v>
      </c>
      <c r="BZ22" s="42">
        <f>BY22/$B$20</f>
        <v>0.125</v>
      </c>
      <c r="CA22" s="42"/>
      <c r="CB22" s="41" t="s">
        <v>146</v>
      </c>
      <c r="CC22" s="42">
        <f>COUNTIF(CC$3:CC$18,"draw")</f>
        <v>2</v>
      </c>
      <c r="CD22" s="42">
        <f>CC22/$B$20</f>
        <v>0.125</v>
      </c>
      <c r="CE22" s="42"/>
      <c r="CF22" s="41" t="s">
        <v>146</v>
      </c>
      <c r="CG22" s="42">
        <f>COUNTIF(CG$3:CG$18,"draw")</f>
        <v>3</v>
      </c>
      <c r="CH22" s="42">
        <f>CG22/$B$20</f>
        <v>0.1875</v>
      </c>
      <c r="CI22" s="42"/>
      <c r="CJ22" s="41" t="s">
        <v>146</v>
      </c>
      <c r="CK22" s="42">
        <f>COUNTIF(CK$3:CK$18,"draw")</f>
        <v>5</v>
      </c>
      <c r="CL22" s="42">
        <f>CK22/$B$20</f>
        <v>0.3125</v>
      </c>
      <c r="CM22" s="42"/>
      <c r="CN22" s="41" t="s">
        <v>146</v>
      </c>
      <c r="CO22" s="42">
        <f>COUNTIF(CO$3:CO$18,"draw")</f>
        <v>5</v>
      </c>
      <c r="CP22" s="42">
        <f>CO22/$B$20</f>
        <v>0.3125</v>
      </c>
      <c r="CQ22" s="42"/>
      <c r="CR22" s="41" t="s">
        <v>146</v>
      </c>
      <c r="CS22" s="42">
        <f>COUNTIF(CS$3:CS$18,"draw")</f>
        <v>6</v>
      </c>
      <c r="CT22" s="42">
        <f>CS22/$B$20</f>
        <v>0.375</v>
      </c>
      <c r="CU22" s="42"/>
    </row>
    <row r="23" spans="1:99" x14ac:dyDescent="0.2">
      <c r="A23" t="s">
        <v>128</v>
      </c>
      <c r="B23" s="36">
        <f>B21/B22</f>
        <v>5.1107260875921302E-7</v>
      </c>
      <c r="E23" t="s">
        <v>137</v>
      </c>
      <c r="F23">
        <f>SUMPRODUCT(--(LEN(I3:I18)&gt;0))</f>
        <v>16</v>
      </c>
      <c r="L23" s="63" t="s">
        <v>147</v>
      </c>
      <c r="M23" s="111">
        <f>PRODUCT(N3:N18)</f>
        <v>27545.600510209417</v>
      </c>
      <c r="N23" s="111"/>
      <c r="O23" s="65"/>
      <c r="P23" s="63" t="s">
        <v>147</v>
      </c>
      <c r="Q23" s="111">
        <f>PRODUCT(R3:R18)</f>
        <v>1465437.4215284141</v>
      </c>
      <c r="R23" s="111"/>
      <c r="S23" s="65"/>
      <c r="T23" s="63" t="s">
        <v>147</v>
      </c>
      <c r="U23" s="111">
        <f>PRODUCT(V3:V18)</f>
        <v>1980156.5861255575</v>
      </c>
      <c r="V23" s="111"/>
      <c r="W23" s="65"/>
      <c r="X23" s="63" t="s">
        <v>147</v>
      </c>
      <c r="Y23" s="111">
        <f>PRODUCT(Z3:Z18)</f>
        <v>1787641.3624744613</v>
      </c>
      <c r="Z23" s="111"/>
      <c r="AA23" s="65"/>
      <c r="AB23" s="63" t="s">
        <v>147</v>
      </c>
      <c r="AC23" s="111">
        <f>PRODUCT(AD3:AD18)</f>
        <v>8629992.7843594681</v>
      </c>
      <c r="AD23" s="111"/>
      <c r="AE23" s="65"/>
      <c r="AF23" s="63" t="s">
        <v>147</v>
      </c>
      <c r="AG23" s="111">
        <f>PRODUCT(AH3:AH18)</f>
        <v>9293838.3831563499</v>
      </c>
      <c r="AH23" s="111"/>
      <c r="AI23" s="65"/>
      <c r="AJ23" s="63" t="s">
        <v>147</v>
      </c>
      <c r="AK23" s="111">
        <f>PRODUCT(AL3:AL18)</f>
        <v>1925152.2365109585</v>
      </c>
      <c r="AL23" s="111"/>
      <c r="AM23" s="65"/>
      <c r="AN23" s="63" t="s">
        <v>147</v>
      </c>
      <c r="AO23" s="111">
        <f>PRODUCT(AP3:AP18)</f>
        <v>1066752.2406714195</v>
      </c>
      <c r="AP23" s="111"/>
      <c r="AQ23" s="65"/>
      <c r="AR23" s="63" t="s">
        <v>147</v>
      </c>
      <c r="AS23" s="111">
        <f>PRODUCT(AT3:AT18)</f>
        <v>1333440.3008392744</v>
      </c>
      <c r="AT23" s="111"/>
      <c r="AU23" s="65"/>
      <c r="AV23" s="63" t="s">
        <v>147</v>
      </c>
      <c r="AW23" s="111">
        <f>PRODUCT(AX3:AX18)</f>
        <v>1466784.3309232017</v>
      </c>
      <c r="AX23" s="111"/>
      <c r="AY23" s="65"/>
      <c r="AZ23" s="63" t="s">
        <v>147</v>
      </c>
      <c r="BA23" s="111">
        <f>PRODUCT(BB3:BB18)</f>
        <v>1037120.2339861018</v>
      </c>
      <c r="BB23" s="111"/>
      <c r="BC23" s="65"/>
      <c r="BD23" s="63" t="s">
        <v>147</v>
      </c>
      <c r="BE23" s="111">
        <f>PRODUCT(BF3:BF18)</f>
        <v>1296400.2924826273</v>
      </c>
      <c r="BF23" s="111"/>
      <c r="BG23" s="65"/>
      <c r="BH23" s="63" t="s">
        <v>147</v>
      </c>
      <c r="BI23" s="111">
        <f>PRODUCT(BJ3:BJ18)</f>
        <v>1426040.3217308898</v>
      </c>
      <c r="BJ23" s="111"/>
      <c r="BK23" s="65"/>
      <c r="BL23" s="63" t="s">
        <v>147</v>
      </c>
      <c r="BM23" s="111">
        <f>PRODUCT(BN3:BN18)</f>
        <v>466577.11097938014</v>
      </c>
      <c r="BN23" s="111"/>
      <c r="BO23" s="65"/>
      <c r="BP23" s="63" t="s">
        <v>147</v>
      </c>
      <c r="BQ23" s="111">
        <f>PRODUCT(BR3:BR18)</f>
        <v>583221.38872422522</v>
      </c>
      <c r="BR23" s="111"/>
      <c r="BS23" s="65"/>
      <c r="BT23" s="63" t="s">
        <v>147</v>
      </c>
      <c r="BU23" s="111">
        <f>PRODUCT(BV3:BV18)</f>
        <v>641543.52759664773</v>
      </c>
      <c r="BV23" s="111"/>
      <c r="BW23" s="65"/>
      <c r="BX23" s="63" t="s">
        <v>147</v>
      </c>
      <c r="BY23" s="91">
        <f>PRODUCT(BZ3:BZ18)</f>
        <v>96648.115845728753</v>
      </c>
      <c r="BZ23" s="91"/>
      <c r="CA23" s="65"/>
      <c r="CB23" s="63" t="s">
        <v>147</v>
      </c>
      <c r="CC23" s="91">
        <f>PRODUCT(CD3:CD18)</f>
        <v>120810.14480716095</v>
      </c>
      <c r="CD23" s="91"/>
      <c r="CE23" s="65"/>
      <c r="CF23" s="63" t="s">
        <v>147</v>
      </c>
      <c r="CG23" s="91">
        <f>PRODUCT(CH3:CH18)</f>
        <v>132891.15928787703</v>
      </c>
      <c r="CH23" s="91"/>
      <c r="CI23" s="65"/>
      <c r="CJ23" s="63" t="s">
        <v>147</v>
      </c>
      <c r="CK23" s="91">
        <f>PRODUCT(CL3:CL18)</f>
        <v>3159360.4523073328</v>
      </c>
      <c r="CL23" s="91"/>
      <c r="CM23" s="65"/>
      <c r="CN23" s="63" t="s">
        <v>147</v>
      </c>
      <c r="CO23" s="91">
        <f>PRODUCT(CP3:CP18)</f>
        <v>3949200.5653841663</v>
      </c>
      <c r="CP23" s="91"/>
      <c r="CQ23" s="65"/>
      <c r="CR23" s="63" t="s">
        <v>147</v>
      </c>
      <c r="CS23" s="91">
        <f>PRODUCT(CT3:CT18)</f>
        <v>4344120.6219225824</v>
      </c>
      <c r="CT23" s="91"/>
      <c r="CU23" s="65"/>
    </row>
    <row r="24" spans="1:99" x14ac:dyDescent="0.2">
      <c r="A24" t="s">
        <v>130</v>
      </c>
      <c r="B24" s="34">
        <f>COUNTIF(L25:WD25,"BET LOST")</f>
        <v>22</v>
      </c>
      <c r="C24">
        <f>B24/B$21</f>
        <v>1</v>
      </c>
      <c r="E24" t="s">
        <v>105</v>
      </c>
      <c r="F24" s="66">
        <f>PRODUCT(K3:K18)</f>
        <v>0</v>
      </c>
      <c r="L24" s="41"/>
      <c r="M24" s="44"/>
      <c r="N24" s="44"/>
      <c r="O24" s="49"/>
      <c r="P24" s="41"/>
      <c r="Q24" s="44"/>
      <c r="R24" s="44"/>
      <c r="S24" s="84"/>
      <c r="T24" s="41"/>
      <c r="U24" s="44"/>
      <c r="V24" s="44"/>
      <c r="W24" s="87"/>
      <c r="X24" s="41"/>
      <c r="Y24" s="44"/>
      <c r="Z24" s="44"/>
      <c r="AA24" s="90"/>
      <c r="AB24" s="41"/>
      <c r="AC24" s="44"/>
      <c r="AD24" s="44"/>
      <c r="AE24" s="90"/>
      <c r="AF24" s="41"/>
      <c r="AG24" s="44"/>
      <c r="AH24" s="44"/>
      <c r="AI24" s="90"/>
      <c r="AJ24" s="41"/>
      <c r="AK24" s="44"/>
      <c r="AL24" s="44"/>
      <c r="AM24" s="90"/>
      <c r="AN24" s="41"/>
      <c r="AO24" s="44"/>
      <c r="AP24" s="44"/>
      <c r="AQ24" s="90"/>
      <c r="AR24" s="41"/>
      <c r="AS24" s="44"/>
      <c r="AT24" s="44"/>
      <c r="AU24" s="90"/>
      <c r="AV24" s="41"/>
      <c r="AW24" s="44"/>
      <c r="AX24" s="44"/>
      <c r="AY24" s="90"/>
      <c r="AZ24" s="41"/>
      <c r="BA24" s="44"/>
      <c r="BB24" s="44"/>
      <c r="BC24" s="90"/>
      <c r="BD24" s="41"/>
      <c r="BE24" s="44"/>
      <c r="BF24" s="44"/>
      <c r="BG24" s="90"/>
      <c r="BH24" s="41"/>
      <c r="BI24" s="44"/>
      <c r="BJ24" s="44"/>
      <c r="BK24" s="90"/>
      <c r="BL24" s="41"/>
      <c r="BM24" s="44"/>
      <c r="BN24" s="44"/>
      <c r="BO24" s="90"/>
      <c r="BP24" s="41"/>
      <c r="BQ24" s="44"/>
      <c r="BR24" s="44"/>
      <c r="BS24" s="90"/>
      <c r="BT24" s="41"/>
      <c r="BU24" s="44"/>
      <c r="BV24" s="44"/>
      <c r="BW24" s="90"/>
      <c r="BX24" s="41"/>
      <c r="BY24" s="44"/>
      <c r="BZ24" s="44"/>
      <c r="CA24" s="90"/>
      <c r="CB24" s="41"/>
      <c r="CC24" s="44"/>
      <c r="CD24" s="44"/>
      <c r="CE24" s="90"/>
      <c r="CF24" s="41"/>
      <c r="CG24" s="44"/>
      <c r="CH24" s="44"/>
      <c r="CI24" s="90"/>
      <c r="CJ24" s="41"/>
      <c r="CK24" s="44"/>
      <c r="CL24" s="44"/>
      <c r="CM24" s="90"/>
      <c r="CN24" s="41"/>
      <c r="CO24" s="44"/>
      <c r="CP24" s="44"/>
      <c r="CQ24" s="90"/>
      <c r="CR24" s="41"/>
      <c r="CS24" s="44"/>
      <c r="CT24" s="44"/>
      <c r="CU24" s="90"/>
    </row>
    <row r="25" spans="1:99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SUMPRODUCT((COUNTIF(N32:VB32,N32:VB32)-1)*(N32:VB32&lt;&gt;""))&gt;0</f>
        <v>0</v>
      </c>
      <c r="G25" s="37"/>
      <c r="L25" s="106" t="str">
        <f>IF(COUNTIF(O3:O18,"L") &gt; 0,"BET LOST",IF(COUNTIF(O3:O18,"W")=16,"FUCK OFF…..YOU WON",""))</f>
        <v>BET LOST</v>
      </c>
      <c r="M25" s="107"/>
      <c r="N25" s="107"/>
      <c r="O25" s="108"/>
      <c r="P25" s="106" t="str">
        <f>IF(COUNTIF(S3:S18,"L") &gt; 0,"BET LOST",IF(COUNTIF(S3:S18,"W")=16,"FUCK OFF…..YOU WON",""))</f>
        <v>BET LOST</v>
      </c>
      <c r="Q25" s="107"/>
      <c r="R25" s="107"/>
      <c r="S25" s="108"/>
      <c r="T25" s="106" t="str">
        <f>IF(COUNTIF(W3:W18,"L") &gt; 0,"BET LOST",IF(COUNTIF(W3:W18,"W")=16,"FUCK OFF…..YOU WON",""))</f>
        <v>BET LOST</v>
      </c>
      <c r="U25" s="107"/>
      <c r="V25" s="107"/>
      <c r="W25" s="108"/>
      <c r="X25" s="106" t="str">
        <f>IF(COUNTIF(AA3:AA18,"L") &gt; 0,"BET LOST",IF(COUNTIF(AA3:AA18,"W")=16,"FUCK OFF…..YOU WON",""))</f>
        <v>BET LOST</v>
      </c>
      <c r="Y25" s="107"/>
      <c r="Z25" s="107"/>
      <c r="AA25" s="108"/>
      <c r="AB25" s="106" t="str">
        <f>IF(COUNTIF(AE3:AE18,"L") &gt; 0,"BET LOST",IF(COUNTIF(AE3:AE18,"W")=16,"FUCK OFF…..YOU WON",""))</f>
        <v>BET LOST</v>
      </c>
      <c r="AC25" s="107"/>
      <c r="AD25" s="107"/>
      <c r="AE25" s="108"/>
      <c r="AF25" s="106" t="str">
        <f>IF(COUNTIF(AI3:AI18,"L") &gt; 0,"BET LOST",IF(COUNTIF(AI3:AI18,"W")=16,"FUCK OFF…..YOU WON",""))</f>
        <v>BET LOST</v>
      </c>
      <c r="AG25" s="107"/>
      <c r="AH25" s="107"/>
      <c r="AI25" s="108"/>
      <c r="AJ25" s="106" t="str">
        <f>IF(COUNTIF(AM3:AM18,"L") &gt; 0,"BET LOST",IF(COUNTIF(AM3:AM18,"W")=16,"FUCK OFF…..YOU WON",""))</f>
        <v>BET LOST</v>
      </c>
      <c r="AK25" s="107"/>
      <c r="AL25" s="107"/>
      <c r="AM25" s="108"/>
      <c r="AN25" s="106" t="str">
        <f>IF(COUNTIF(AQ3:AQ18,"L") &gt; 0,"BET LOST",IF(COUNTIF(AQ3:AQ18,"W")=16,"FUCK OFF…..YOU WON",""))</f>
        <v>BET LOST</v>
      </c>
      <c r="AO25" s="107"/>
      <c r="AP25" s="107"/>
      <c r="AQ25" s="108"/>
      <c r="AR25" s="106" t="str">
        <f>IF(COUNTIF(AU3:AU18,"L") &gt; 0,"BET LOST",IF(COUNTIF(AU3:AU18,"W")=16,"FUCK OFF…..YOU WON",""))</f>
        <v>BET LOST</v>
      </c>
      <c r="AS25" s="107"/>
      <c r="AT25" s="107"/>
      <c r="AU25" s="108"/>
      <c r="AV25" s="106" t="str">
        <f>IF(COUNTIF(AY3:AY18,"L") &gt; 0,"BET LOST",IF(COUNTIF(AY3:AY18,"W")=16,"FUCK OFF…..YOU WON",""))</f>
        <v>BET LOST</v>
      </c>
      <c r="AW25" s="107"/>
      <c r="AX25" s="107"/>
      <c r="AY25" s="108"/>
      <c r="AZ25" s="106" t="str">
        <f>IF(COUNTIF(BC3:BC18,"L") &gt; 0,"BET LOST",IF(COUNTIF(BC3:BC18,"W")=16,"FUCK OFF…..YOU WON",""))</f>
        <v>BET LOST</v>
      </c>
      <c r="BA25" s="107"/>
      <c r="BB25" s="107"/>
      <c r="BC25" s="108"/>
      <c r="BD25" s="106" t="str">
        <f>IF(COUNTIF(BG3:BG18,"L") &gt; 0,"BET LOST",IF(COUNTIF(BG3:BG18,"W")=16,"FUCK OFF…..YOU WON",""))</f>
        <v>BET LOST</v>
      </c>
      <c r="BE25" s="107"/>
      <c r="BF25" s="107"/>
      <c r="BG25" s="108"/>
      <c r="BH25" s="106" t="str">
        <f>IF(COUNTIF(BK3:BK18,"L") &gt; 0,"BET LOST",IF(COUNTIF(BK3:BK18,"W")=16,"FUCK OFF…..YOU WON",""))</f>
        <v>BET LOST</v>
      </c>
      <c r="BI25" s="107"/>
      <c r="BJ25" s="107"/>
      <c r="BK25" s="108"/>
      <c r="BL25" s="106" t="str">
        <f>IF(COUNTIF(BO3:BO18,"L") &gt; 0,"BET LOST",IF(COUNTIF(BO3:BO18,"W")=16,"FUCK OFF…..YOU WON",""))</f>
        <v>BET LOST</v>
      </c>
      <c r="BM25" s="107"/>
      <c r="BN25" s="107"/>
      <c r="BO25" s="108"/>
      <c r="BP25" s="106" t="str">
        <f>IF(COUNTIF(BS3:BS18,"L") &gt; 0,"BET LOST",IF(COUNTIF(BS3:BS18,"W")=16,"FUCK OFF…..YOU WON",""))</f>
        <v>BET LOST</v>
      </c>
      <c r="BQ25" s="107"/>
      <c r="BR25" s="107"/>
      <c r="BS25" s="108"/>
      <c r="BT25" s="106" t="str">
        <f>IF(COUNTIF(BW3:BW18,"L") &gt; 0,"BET LOST",IF(COUNTIF(BW3:BW18,"W")=16,"FUCK OFF…..YOU WON",""))</f>
        <v>BET LOST</v>
      </c>
      <c r="BU25" s="107"/>
      <c r="BV25" s="107"/>
      <c r="BW25" s="108"/>
      <c r="BX25" s="88" t="str">
        <f>IF(COUNTIF(CA3:CA18,"L") &gt; 0,"BET LOST",IF(COUNTIF(CA3:CA18,"W")=16,"FUCK OFF…..YOU WON",""))</f>
        <v>BET LOST</v>
      </c>
      <c r="BY25" s="89"/>
      <c r="BZ25" s="89"/>
      <c r="CA25" s="90"/>
      <c r="CB25" s="88" t="str">
        <f>IF(COUNTIF(CE3:CE18,"L") &gt; 0,"BET LOST",IF(COUNTIF(CE3:CE18,"W")=16,"FUCK OFF…..YOU WON",""))</f>
        <v>BET LOST</v>
      </c>
      <c r="CC25" s="89"/>
      <c r="CD25" s="89"/>
      <c r="CE25" s="90"/>
      <c r="CF25" s="88" t="str">
        <f>IF(COUNTIF(CI3:CI18,"L") &gt; 0,"BET LOST",IF(COUNTIF(CI3:CI18,"W")=16,"FUCK OFF…..YOU WON",""))</f>
        <v>BET LOST</v>
      </c>
      <c r="CG25" s="89"/>
      <c r="CH25" s="89"/>
      <c r="CI25" s="90"/>
      <c r="CJ25" s="88" t="str">
        <f>IF(COUNTIF(CM3:CM18,"L") &gt; 0,"BET LOST",IF(COUNTIF(CM3:CM18,"W")=16,"FUCK OFF…..YOU WON",""))</f>
        <v>BET LOST</v>
      </c>
      <c r="CK25" s="89"/>
      <c r="CL25" s="89"/>
      <c r="CM25" s="90"/>
      <c r="CN25" s="88" t="str">
        <f>IF(COUNTIF(CQ3:CQ18,"L") &gt; 0,"BET LOST",IF(COUNTIF(CQ3:CQ18,"W")=16,"FUCK OFF…..YOU WON",""))</f>
        <v>BET LOST</v>
      </c>
      <c r="CO25" s="89"/>
      <c r="CP25" s="89"/>
      <c r="CQ25" s="90"/>
      <c r="CR25" s="88" t="str">
        <f>IF(COUNTIF(CU3:CU18,"L") &gt; 0,"BET LOST",IF(COUNTIF(CU3:CU18,"W")=16,"FUCK OFF…..YOU WON",""))</f>
        <v>BET LOST</v>
      </c>
      <c r="CS25" s="89"/>
      <c r="CT25" s="89"/>
      <c r="CU25" s="90"/>
    </row>
    <row r="26" spans="1:99" x14ac:dyDescent="0.2">
      <c r="A26" t="s">
        <v>132</v>
      </c>
      <c r="B26" s="34">
        <f>COUNTIF(L25:W25,"FUCK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84"/>
      <c r="T26" s="41"/>
      <c r="U26" s="42"/>
      <c r="V26" s="42"/>
      <c r="W26" s="87"/>
      <c r="X26" s="41"/>
      <c r="Y26" s="42"/>
      <c r="Z26" s="42"/>
      <c r="AA26" s="90"/>
      <c r="AB26" s="41"/>
      <c r="AC26" s="42"/>
      <c r="AD26" s="42"/>
      <c r="AE26" s="90"/>
      <c r="AF26" s="41"/>
      <c r="AG26" s="42"/>
      <c r="AH26" s="42"/>
      <c r="AI26" s="90"/>
      <c r="AJ26" s="41"/>
      <c r="AK26" s="42"/>
      <c r="AL26" s="42"/>
      <c r="AM26" s="90"/>
      <c r="AN26" s="41"/>
      <c r="AO26" s="42"/>
      <c r="AP26" s="42"/>
      <c r="AQ26" s="90"/>
      <c r="AR26" s="41"/>
      <c r="AS26" s="42"/>
      <c r="AT26" s="42"/>
      <c r="AU26" s="90"/>
      <c r="AV26" s="41"/>
      <c r="AW26" s="42"/>
      <c r="AX26" s="42"/>
      <c r="AY26" s="90"/>
      <c r="AZ26" s="41"/>
      <c r="BA26" s="42"/>
      <c r="BB26" s="42"/>
      <c r="BC26" s="90"/>
      <c r="BD26" s="41"/>
      <c r="BE26" s="42"/>
      <c r="BF26" s="42"/>
      <c r="BG26" s="90"/>
      <c r="BH26" s="41"/>
      <c r="BI26" s="42"/>
      <c r="BJ26" s="42"/>
      <c r="BK26" s="90"/>
      <c r="BL26" s="41"/>
      <c r="BM26" s="42"/>
      <c r="BN26" s="42"/>
      <c r="BO26" s="90"/>
      <c r="BP26" s="41"/>
      <c r="BQ26" s="42"/>
      <c r="BR26" s="42"/>
      <c r="BS26" s="90"/>
      <c r="BT26" s="41"/>
      <c r="BU26" s="42"/>
      <c r="BV26" s="42"/>
      <c r="BW26" s="90"/>
      <c r="BX26" s="41"/>
      <c r="BY26" s="42"/>
      <c r="BZ26" s="42"/>
      <c r="CA26" s="90"/>
      <c r="CB26" s="41"/>
      <c r="CC26" s="42"/>
      <c r="CD26" s="42"/>
      <c r="CE26" s="90"/>
      <c r="CF26" s="41"/>
      <c r="CG26" s="42"/>
      <c r="CH26" s="42"/>
      <c r="CI26" s="90"/>
      <c r="CJ26" s="41"/>
      <c r="CK26" s="42"/>
      <c r="CL26" s="42"/>
      <c r="CM26" s="90"/>
      <c r="CN26" s="41"/>
      <c r="CO26" s="42"/>
      <c r="CP26" s="42"/>
      <c r="CQ26" s="90"/>
      <c r="CR26" s="41"/>
      <c r="CS26" s="42"/>
      <c r="CT26" s="42"/>
      <c r="CU26" s="90"/>
    </row>
    <row r="27" spans="1:99" x14ac:dyDescent="0.2">
      <c r="L27" s="106" t="s">
        <v>133</v>
      </c>
      <c r="M27" s="107"/>
      <c r="N27" s="107"/>
      <c r="O27" s="108"/>
      <c r="P27" s="106" t="s">
        <v>133</v>
      </c>
      <c r="Q27" s="107"/>
      <c r="R27" s="107"/>
      <c r="S27" s="108"/>
      <c r="T27" s="106" t="s">
        <v>133</v>
      </c>
      <c r="U27" s="107"/>
      <c r="V27" s="107"/>
      <c r="W27" s="108"/>
      <c r="X27" s="106" t="s">
        <v>133</v>
      </c>
      <c r="Y27" s="107"/>
      <c r="Z27" s="107"/>
      <c r="AA27" s="108"/>
      <c r="AB27" s="106" t="s">
        <v>133</v>
      </c>
      <c r="AC27" s="107"/>
      <c r="AD27" s="107"/>
      <c r="AE27" s="108"/>
      <c r="AF27" s="106" t="s">
        <v>133</v>
      </c>
      <c r="AG27" s="107"/>
      <c r="AH27" s="107"/>
      <c r="AI27" s="108"/>
      <c r="AJ27" s="106" t="s">
        <v>133</v>
      </c>
      <c r="AK27" s="107"/>
      <c r="AL27" s="107"/>
      <c r="AM27" s="108"/>
      <c r="AN27" s="106" t="s">
        <v>133</v>
      </c>
      <c r="AO27" s="107"/>
      <c r="AP27" s="107"/>
      <c r="AQ27" s="108"/>
      <c r="AR27" s="106" t="s">
        <v>133</v>
      </c>
      <c r="AS27" s="107"/>
      <c r="AT27" s="107"/>
      <c r="AU27" s="108"/>
      <c r="AV27" s="106" t="s">
        <v>133</v>
      </c>
      <c r="AW27" s="107"/>
      <c r="AX27" s="107"/>
      <c r="AY27" s="108"/>
      <c r="AZ27" s="106" t="s">
        <v>133</v>
      </c>
      <c r="BA27" s="107"/>
      <c r="BB27" s="107"/>
      <c r="BC27" s="108"/>
      <c r="BD27" s="106" t="s">
        <v>133</v>
      </c>
      <c r="BE27" s="107"/>
      <c r="BF27" s="107"/>
      <c r="BG27" s="108"/>
      <c r="BH27" s="106" t="s">
        <v>133</v>
      </c>
      <c r="BI27" s="107"/>
      <c r="BJ27" s="107"/>
      <c r="BK27" s="108"/>
      <c r="BL27" s="106" t="s">
        <v>133</v>
      </c>
      <c r="BM27" s="107"/>
      <c r="BN27" s="107"/>
      <c r="BO27" s="108"/>
      <c r="BP27" s="106" t="s">
        <v>133</v>
      </c>
      <c r="BQ27" s="107"/>
      <c r="BR27" s="107"/>
      <c r="BS27" s="108"/>
      <c r="BT27" s="106" t="s">
        <v>133</v>
      </c>
      <c r="BU27" s="107"/>
      <c r="BV27" s="107"/>
      <c r="BW27" s="108"/>
      <c r="BX27" s="88" t="s">
        <v>133</v>
      </c>
      <c r="BY27" s="89"/>
      <c r="BZ27" s="89"/>
      <c r="CA27" s="90"/>
      <c r="CB27" s="88" t="s">
        <v>133</v>
      </c>
      <c r="CC27" s="89"/>
      <c r="CD27" s="89"/>
      <c r="CE27" s="90"/>
      <c r="CF27" s="88" t="s">
        <v>133</v>
      </c>
      <c r="CG27" s="89"/>
      <c r="CH27" s="89"/>
      <c r="CI27" s="90"/>
      <c r="CJ27" s="88" t="s">
        <v>133</v>
      </c>
      <c r="CK27" s="89"/>
      <c r="CL27" s="89"/>
      <c r="CM27" s="90"/>
      <c r="CN27" s="88" t="s">
        <v>133</v>
      </c>
      <c r="CO27" s="89"/>
      <c r="CP27" s="89"/>
      <c r="CQ27" s="90"/>
      <c r="CR27" s="88" t="s">
        <v>133</v>
      </c>
      <c r="CS27" s="89"/>
      <c r="CT27" s="89"/>
      <c r="CU27" s="90"/>
    </row>
    <row r="28" spans="1:99" x14ac:dyDescent="0.2">
      <c r="L28" s="47" t="s">
        <v>51</v>
      </c>
      <c r="M28" s="48">
        <f>COUNTIF(O3:O18,"W")</f>
        <v>9</v>
      </c>
      <c r="N28" s="54"/>
      <c r="O28" s="49">
        <f>M28/$B$20</f>
        <v>0.5625</v>
      </c>
      <c r="P28" s="82" t="s">
        <v>51</v>
      </c>
      <c r="Q28" s="83">
        <f>COUNTIF(S3:S18,"W")</f>
        <v>6</v>
      </c>
      <c r="R28" s="83"/>
      <c r="S28" s="84">
        <f>Q28/$B$20</f>
        <v>0.375</v>
      </c>
      <c r="T28" s="85" t="s">
        <v>51</v>
      </c>
      <c r="U28" s="86">
        <f>COUNTIF(W3:W18,"W")</f>
        <v>9</v>
      </c>
      <c r="V28" s="86"/>
      <c r="W28" s="87">
        <f>U28/$B$20</f>
        <v>0.5625</v>
      </c>
      <c r="X28" s="88" t="s">
        <v>51</v>
      </c>
      <c r="Y28" s="89">
        <f>COUNTIF(AA3:AA18,"W")</f>
        <v>10</v>
      </c>
      <c r="Z28" s="89"/>
      <c r="AA28" s="90">
        <f>Y28/$B$20</f>
        <v>0.625</v>
      </c>
      <c r="AB28" s="88" t="s">
        <v>51</v>
      </c>
      <c r="AC28" s="89">
        <f>COUNTIF(AE3:AE18,"W")</f>
        <v>9</v>
      </c>
      <c r="AD28" s="89"/>
      <c r="AE28" s="90">
        <f>AC28/$B$20</f>
        <v>0.5625</v>
      </c>
      <c r="AF28" s="88" t="s">
        <v>51</v>
      </c>
      <c r="AG28" s="89">
        <f>COUNTIF(AI3:AI18,"W")</f>
        <v>8</v>
      </c>
      <c r="AH28" s="89"/>
      <c r="AI28" s="90">
        <f>AG28/$B$20</f>
        <v>0.5</v>
      </c>
      <c r="AJ28" s="88" t="s">
        <v>51</v>
      </c>
      <c r="AK28" s="89">
        <f>COUNTIF(AM3:AM18,"W")</f>
        <v>9</v>
      </c>
      <c r="AL28" s="89"/>
      <c r="AM28" s="90">
        <f>AK28/$B$20</f>
        <v>0.5625</v>
      </c>
      <c r="AN28" s="88" t="s">
        <v>51</v>
      </c>
      <c r="AO28" s="89">
        <f>COUNTIF(AQ3:AQ18,"W")</f>
        <v>5</v>
      </c>
      <c r="AP28" s="89"/>
      <c r="AQ28" s="90">
        <f>AO28/$B$20</f>
        <v>0.3125</v>
      </c>
      <c r="AR28" s="88" t="s">
        <v>51</v>
      </c>
      <c r="AS28" s="89">
        <f>COUNTIF(AU3:AU18,"W")</f>
        <v>4</v>
      </c>
      <c r="AT28" s="89"/>
      <c r="AU28" s="90">
        <f>AS28/$B$20</f>
        <v>0.25</v>
      </c>
      <c r="AV28" s="88" t="s">
        <v>51</v>
      </c>
      <c r="AW28" s="89">
        <f>COUNTIF(AY3:AY18,"W")</f>
        <v>4</v>
      </c>
      <c r="AX28" s="89"/>
      <c r="AY28" s="90">
        <f>AW28/$B$20</f>
        <v>0.25</v>
      </c>
      <c r="AZ28" s="88" t="s">
        <v>51</v>
      </c>
      <c r="BA28" s="89">
        <f>COUNTIF(BC3:BC18,"W")</f>
        <v>5</v>
      </c>
      <c r="BB28" s="89"/>
      <c r="BC28" s="90">
        <f>BA28/$B$20</f>
        <v>0.3125</v>
      </c>
      <c r="BD28" s="88" t="s">
        <v>51</v>
      </c>
      <c r="BE28" s="89">
        <f>COUNTIF(BG3:BG18,"W")</f>
        <v>4</v>
      </c>
      <c r="BF28" s="89"/>
      <c r="BG28" s="90">
        <f>BE28/$B$20</f>
        <v>0.25</v>
      </c>
      <c r="BH28" s="88" t="s">
        <v>51</v>
      </c>
      <c r="BI28" s="89">
        <f>COUNTIF(BK3:BK18,"W")</f>
        <v>4</v>
      </c>
      <c r="BJ28" s="89"/>
      <c r="BK28" s="90">
        <f>BI28/$B$20</f>
        <v>0.25</v>
      </c>
      <c r="BL28" s="88" t="s">
        <v>51</v>
      </c>
      <c r="BM28" s="89">
        <f>COUNTIF(BO3:BO18,"W")</f>
        <v>4</v>
      </c>
      <c r="BN28" s="89"/>
      <c r="BO28" s="90">
        <f>BM28/$B$20</f>
        <v>0.25</v>
      </c>
      <c r="BP28" s="88" t="s">
        <v>51</v>
      </c>
      <c r="BQ28" s="89">
        <f>COUNTIF(BS3:BS18,"W")</f>
        <v>3</v>
      </c>
      <c r="BR28" s="89"/>
      <c r="BS28" s="90">
        <f>BQ28/$B$20</f>
        <v>0.1875</v>
      </c>
      <c r="BT28" s="88" t="s">
        <v>51</v>
      </c>
      <c r="BU28" s="89">
        <f>COUNTIF(BW3:BW18,"W")</f>
        <v>3</v>
      </c>
      <c r="BV28" s="89"/>
      <c r="BW28" s="90">
        <f>BU28/$B$20</f>
        <v>0.1875</v>
      </c>
      <c r="BX28" s="88" t="s">
        <v>51</v>
      </c>
      <c r="BY28" s="89">
        <f>COUNTIF(CA3:CA18,"W")</f>
        <v>5</v>
      </c>
      <c r="BZ28" s="89"/>
      <c r="CA28" s="90">
        <f>BY28/$B$20</f>
        <v>0.3125</v>
      </c>
      <c r="CB28" s="88" t="s">
        <v>51</v>
      </c>
      <c r="CC28" s="89">
        <f>COUNTIF(CE3:CE18,"W")</f>
        <v>4</v>
      </c>
      <c r="CD28" s="89"/>
      <c r="CE28" s="90">
        <f>CC28/$B$20</f>
        <v>0.25</v>
      </c>
      <c r="CF28" s="88" t="s">
        <v>51</v>
      </c>
      <c r="CG28" s="89">
        <f>COUNTIF(CI3:CI18,"W")</f>
        <v>4</v>
      </c>
      <c r="CH28" s="89"/>
      <c r="CI28" s="90">
        <f>CG28/$B$20</f>
        <v>0.25</v>
      </c>
      <c r="CJ28" s="88" t="s">
        <v>51</v>
      </c>
      <c r="CK28" s="89">
        <f>COUNTIF(CM3:CM18,"W")</f>
        <v>9</v>
      </c>
      <c r="CL28" s="89"/>
      <c r="CM28" s="90">
        <f>CK28/$B$20</f>
        <v>0.5625</v>
      </c>
      <c r="CN28" s="88" t="s">
        <v>51</v>
      </c>
      <c r="CO28" s="89">
        <f>COUNTIF(CQ3:CQ18,"W")</f>
        <v>8</v>
      </c>
      <c r="CP28" s="89"/>
      <c r="CQ28" s="90">
        <f>CO28/$B$20</f>
        <v>0.5</v>
      </c>
      <c r="CR28" s="88" t="s">
        <v>51</v>
      </c>
      <c r="CS28" s="89">
        <f>COUNTIF(CU3:CU18,"W")</f>
        <v>8</v>
      </c>
      <c r="CT28" s="89"/>
      <c r="CU28" s="90">
        <f>CS28/$B$20</f>
        <v>0.5</v>
      </c>
    </row>
    <row r="29" spans="1:99" x14ac:dyDescent="0.2">
      <c r="A29" s="1">
        <v>1998</v>
      </c>
      <c r="B29" s="53" t="s">
        <v>143</v>
      </c>
      <c r="C29" s="1">
        <v>3</v>
      </c>
      <c r="E29" s="1">
        <v>2002</v>
      </c>
      <c r="F29" s="68" t="s">
        <v>143</v>
      </c>
      <c r="G29" s="1">
        <v>3</v>
      </c>
      <c r="L29" s="47" t="s">
        <v>53</v>
      </c>
      <c r="M29" s="48">
        <f>COUNTIF(O3:O18,"L")</f>
        <v>7</v>
      </c>
      <c r="N29" s="54"/>
      <c r="O29" s="49">
        <f>M29/$B$20</f>
        <v>0.4375</v>
      </c>
      <c r="P29" s="82" t="s">
        <v>53</v>
      </c>
      <c r="Q29" s="83">
        <f>COUNTIF(S3:S18,"L")</f>
        <v>10</v>
      </c>
      <c r="R29" s="83"/>
      <c r="S29" s="84">
        <f>Q29/$B$20</f>
        <v>0.625</v>
      </c>
      <c r="T29" s="85" t="s">
        <v>53</v>
      </c>
      <c r="U29" s="86">
        <f>COUNTIF(W3:W18,"L")</f>
        <v>7</v>
      </c>
      <c r="V29" s="86"/>
      <c r="W29" s="87">
        <f>U29/$B$20</f>
        <v>0.4375</v>
      </c>
      <c r="X29" s="88" t="s">
        <v>53</v>
      </c>
      <c r="Y29" s="89">
        <f>COUNTIF(AA3:AA18,"L")</f>
        <v>6</v>
      </c>
      <c r="Z29" s="89"/>
      <c r="AA29" s="90">
        <f>Y29/$B$20</f>
        <v>0.375</v>
      </c>
      <c r="AB29" s="88" t="s">
        <v>53</v>
      </c>
      <c r="AC29" s="89">
        <f>COUNTIF(AE3:AE18,"L")</f>
        <v>7</v>
      </c>
      <c r="AD29" s="89"/>
      <c r="AE29" s="90">
        <f>AC29/$B$20</f>
        <v>0.4375</v>
      </c>
      <c r="AF29" s="88" t="s">
        <v>53</v>
      </c>
      <c r="AG29" s="89">
        <f>COUNTIF(AI3:AI18,"L")</f>
        <v>8</v>
      </c>
      <c r="AH29" s="89"/>
      <c r="AI29" s="90">
        <f>AG29/$B$20</f>
        <v>0.5</v>
      </c>
      <c r="AJ29" s="88" t="s">
        <v>53</v>
      </c>
      <c r="AK29" s="89">
        <f>COUNTIF(AM3:AM18,"L")</f>
        <v>7</v>
      </c>
      <c r="AL29" s="89"/>
      <c r="AM29" s="90">
        <f>AK29/$B$20</f>
        <v>0.4375</v>
      </c>
      <c r="AN29" s="88" t="s">
        <v>53</v>
      </c>
      <c r="AO29" s="89">
        <f>COUNTIF(AQ3:AQ18,"L")</f>
        <v>11</v>
      </c>
      <c r="AP29" s="89"/>
      <c r="AQ29" s="90">
        <f>AO29/$B$20</f>
        <v>0.6875</v>
      </c>
      <c r="AR29" s="88" t="s">
        <v>53</v>
      </c>
      <c r="AS29" s="89">
        <f>COUNTIF(AU3:AU18,"L")</f>
        <v>12</v>
      </c>
      <c r="AT29" s="89"/>
      <c r="AU29" s="90">
        <f>AS29/$B$20</f>
        <v>0.75</v>
      </c>
      <c r="AV29" s="88" t="s">
        <v>53</v>
      </c>
      <c r="AW29" s="89">
        <f>COUNTIF(AY3:AY18,"L")</f>
        <v>12</v>
      </c>
      <c r="AX29" s="89"/>
      <c r="AY29" s="90">
        <f>AW29/$B$20</f>
        <v>0.75</v>
      </c>
      <c r="AZ29" s="88" t="s">
        <v>53</v>
      </c>
      <c r="BA29" s="89">
        <f>COUNTIF(BC3:BC18,"L")</f>
        <v>11</v>
      </c>
      <c r="BB29" s="89"/>
      <c r="BC29" s="90">
        <f>BA29/$B$20</f>
        <v>0.6875</v>
      </c>
      <c r="BD29" s="88" t="s">
        <v>53</v>
      </c>
      <c r="BE29" s="89">
        <f>COUNTIF(BG3:BG18,"L")</f>
        <v>12</v>
      </c>
      <c r="BF29" s="89"/>
      <c r="BG29" s="90">
        <f>BE29/$B$20</f>
        <v>0.75</v>
      </c>
      <c r="BH29" s="88" t="s">
        <v>53</v>
      </c>
      <c r="BI29" s="89">
        <f>COUNTIF(BK3:BK18,"L")</f>
        <v>12</v>
      </c>
      <c r="BJ29" s="89"/>
      <c r="BK29" s="90">
        <f>BI29/$B$20</f>
        <v>0.75</v>
      </c>
      <c r="BL29" s="88" t="s">
        <v>53</v>
      </c>
      <c r="BM29" s="89">
        <f>COUNTIF(BO3:BO18,"L")</f>
        <v>12</v>
      </c>
      <c r="BN29" s="89"/>
      <c r="BO29" s="90">
        <f>BM29/$B$20</f>
        <v>0.75</v>
      </c>
      <c r="BP29" s="88" t="s">
        <v>53</v>
      </c>
      <c r="BQ29" s="89">
        <f>COUNTIF(BS3:BS18,"L")</f>
        <v>13</v>
      </c>
      <c r="BR29" s="89"/>
      <c r="BS29" s="90">
        <f>BQ29/$B$20</f>
        <v>0.8125</v>
      </c>
      <c r="BT29" s="88" t="s">
        <v>53</v>
      </c>
      <c r="BU29" s="89">
        <f>COUNTIF(BW3:BW18,"L")</f>
        <v>13</v>
      </c>
      <c r="BV29" s="89"/>
      <c r="BW29" s="90">
        <f>BU29/$B$20</f>
        <v>0.8125</v>
      </c>
      <c r="BX29" s="88" t="s">
        <v>53</v>
      </c>
      <c r="BY29" s="89">
        <f>COUNTIF(CA3:CA18,"L")</f>
        <v>11</v>
      </c>
      <c r="BZ29" s="89"/>
      <c r="CA29" s="90">
        <f>BY29/$B$20</f>
        <v>0.6875</v>
      </c>
      <c r="CB29" s="88" t="s">
        <v>53</v>
      </c>
      <c r="CC29" s="89">
        <f>COUNTIF(CE3:CE18,"L")</f>
        <v>12</v>
      </c>
      <c r="CD29" s="89"/>
      <c r="CE29" s="90">
        <f>CC29/$B$20</f>
        <v>0.75</v>
      </c>
      <c r="CF29" s="88" t="s">
        <v>53</v>
      </c>
      <c r="CG29" s="89">
        <f>COUNTIF(CI3:CI18,"L")</f>
        <v>12</v>
      </c>
      <c r="CH29" s="89"/>
      <c r="CI29" s="90">
        <f>CG29/$B$20</f>
        <v>0.75</v>
      </c>
      <c r="CJ29" s="88" t="s">
        <v>53</v>
      </c>
      <c r="CK29" s="89">
        <f>COUNTIF(CM3:CM18,"L")</f>
        <v>7</v>
      </c>
      <c r="CL29" s="89"/>
      <c r="CM29" s="90">
        <f>CK29/$B$20</f>
        <v>0.4375</v>
      </c>
      <c r="CN29" s="88" t="s">
        <v>53</v>
      </c>
      <c r="CO29" s="89">
        <f>COUNTIF(CQ3:CQ18,"L")</f>
        <v>8</v>
      </c>
      <c r="CP29" s="89"/>
      <c r="CQ29" s="90">
        <f>CO29/$B$20</f>
        <v>0.5</v>
      </c>
      <c r="CR29" s="88" t="s">
        <v>53</v>
      </c>
      <c r="CS29" s="89">
        <f>COUNTIF(CU3:CU18,"L")</f>
        <v>8</v>
      </c>
      <c r="CT29" s="89"/>
      <c r="CU29" s="90">
        <f>CS29/$B$20</f>
        <v>0.5</v>
      </c>
    </row>
    <row r="30" spans="1:99" x14ac:dyDescent="0.2">
      <c r="A30" t="s">
        <v>45</v>
      </c>
      <c r="B30">
        <f t="array" ref="B30">COUNTIFS('All Group Data'!$A$2:$A$1048,A29,'All Group Data'!$P$2:$P$1048,"favourite",'All Group Data'!$C$2:$C$1048,C29)</f>
        <v>7</v>
      </c>
      <c r="C30">
        <f>B30/B33</f>
        <v>0.4375</v>
      </c>
      <c r="E30" t="s">
        <v>45</v>
      </c>
      <c r="F30">
        <f t="array" ref="F30">COUNTIFS('All Group Data'!$A$2:$A$1048,E29,'All Group Data'!$P$2:$P$1048,"favourite",'All Group Data'!$C$2:$C$1048,G29)</f>
        <v>7</v>
      </c>
      <c r="G30">
        <f>F30/F33</f>
        <v>0.4375</v>
      </c>
      <c r="L30" s="47" t="s">
        <v>135</v>
      </c>
      <c r="M30" s="48">
        <f>COUNTIF(O3:O18,"")</f>
        <v>0</v>
      </c>
      <c r="N30" s="54"/>
      <c r="O30" s="49">
        <f>M30/$B$20</f>
        <v>0</v>
      </c>
      <c r="P30" s="82" t="s">
        <v>135</v>
      </c>
      <c r="Q30" s="83">
        <f>COUNTIF(S3:S18,"")</f>
        <v>0</v>
      </c>
      <c r="R30" s="83"/>
      <c r="S30" s="84">
        <f>Q30/$B$20</f>
        <v>0</v>
      </c>
      <c r="T30" s="85" t="s">
        <v>135</v>
      </c>
      <c r="U30" s="86">
        <f>COUNTIF(W3:W18,"")</f>
        <v>0</v>
      </c>
      <c r="V30" s="86"/>
      <c r="W30" s="87">
        <f>U30/$B$20</f>
        <v>0</v>
      </c>
      <c r="X30" s="88" t="s">
        <v>135</v>
      </c>
      <c r="Y30" s="89">
        <f>COUNTIF(AA3:AA18,"")</f>
        <v>0</v>
      </c>
      <c r="Z30" s="89"/>
      <c r="AA30" s="90">
        <f>Y30/$B$20</f>
        <v>0</v>
      </c>
      <c r="AB30" s="88" t="s">
        <v>135</v>
      </c>
      <c r="AC30" s="89">
        <f>COUNTIF(AE3:AE18,"")</f>
        <v>0</v>
      </c>
      <c r="AD30" s="89"/>
      <c r="AE30" s="90">
        <f>AC30/$B$20</f>
        <v>0</v>
      </c>
      <c r="AF30" s="88" t="s">
        <v>135</v>
      </c>
      <c r="AG30" s="89">
        <f>COUNTIF(AI3:AI18,"")</f>
        <v>0</v>
      </c>
      <c r="AH30" s="89"/>
      <c r="AI30" s="90">
        <f>AG30/$B$20</f>
        <v>0</v>
      </c>
      <c r="AJ30" s="88" t="s">
        <v>135</v>
      </c>
      <c r="AK30" s="89">
        <f>COUNTIF(AM3:AM18,"")</f>
        <v>0</v>
      </c>
      <c r="AL30" s="89"/>
      <c r="AM30" s="90">
        <f>AK30/$B$20</f>
        <v>0</v>
      </c>
      <c r="AN30" s="88" t="s">
        <v>135</v>
      </c>
      <c r="AO30" s="89">
        <f>COUNTIF(AQ3:AQ18,"")</f>
        <v>0</v>
      </c>
      <c r="AP30" s="89"/>
      <c r="AQ30" s="90">
        <f>AO30/$B$20</f>
        <v>0</v>
      </c>
      <c r="AR30" s="88" t="s">
        <v>135</v>
      </c>
      <c r="AS30" s="89">
        <f>COUNTIF(AU3:AU18,"")</f>
        <v>0</v>
      </c>
      <c r="AT30" s="89"/>
      <c r="AU30" s="90">
        <f>AS30/$B$20</f>
        <v>0</v>
      </c>
      <c r="AV30" s="88" t="s">
        <v>135</v>
      </c>
      <c r="AW30" s="89">
        <f>COUNTIF(AY3:AY18,"")</f>
        <v>0</v>
      </c>
      <c r="AX30" s="89"/>
      <c r="AY30" s="90">
        <f>AW30/$B$20</f>
        <v>0</v>
      </c>
      <c r="AZ30" s="88" t="s">
        <v>135</v>
      </c>
      <c r="BA30" s="89">
        <f>COUNTIF(BC3:BC18,"")</f>
        <v>0</v>
      </c>
      <c r="BB30" s="89"/>
      <c r="BC30" s="90">
        <f>BA30/$B$20</f>
        <v>0</v>
      </c>
      <c r="BD30" s="88" t="s">
        <v>135</v>
      </c>
      <c r="BE30" s="89">
        <f>COUNTIF(BG3:BG18,"")</f>
        <v>0</v>
      </c>
      <c r="BF30" s="89"/>
      <c r="BG30" s="90">
        <f>BE30/$B$20</f>
        <v>0</v>
      </c>
      <c r="BH30" s="88" t="s">
        <v>135</v>
      </c>
      <c r="BI30" s="89">
        <f>COUNTIF(BK3:BK18,"")</f>
        <v>0</v>
      </c>
      <c r="BJ30" s="89"/>
      <c r="BK30" s="90">
        <f>BI30/$B$20</f>
        <v>0</v>
      </c>
      <c r="BL30" s="88" t="s">
        <v>135</v>
      </c>
      <c r="BM30" s="89">
        <f>COUNTIF(BO3:BO18,"")</f>
        <v>0</v>
      </c>
      <c r="BN30" s="89"/>
      <c r="BO30" s="90">
        <f>BM30/$B$20</f>
        <v>0</v>
      </c>
      <c r="BP30" s="88" t="s">
        <v>135</v>
      </c>
      <c r="BQ30" s="89">
        <f>COUNTIF(BS3:BS18,"")</f>
        <v>0</v>
      </c>
      <c r="BR30" s="89"/>
      <c r="BS30" s="90">
        <f>BQ30/$B$20</f>
        <v>0</v>
      </c>
      <c r="BT30" s="88" t="s">
        <v>135</v>
      </c>
      <c r="BU30" s="89">
        <f>COUNTIF(BW3:BW18,"")</f>
        <v>0</v>
      </c>
      <c r="BV30" s="89"/>
      <c r="BW30" s="90">
        <f>BU30/$B$20</f>
        <v>0</v>
      </c>
      <c r="BX30" s="88" t="s">
        <v>135</v>
      </c>
      <c r="BY30" s="89">
        <f>COUNTIF(CA3:CA18,"")</f>
        <v>0</v>
      </c>
      <c r="BZ30" s="89"/>
      <c r="CA30" s="90">
        <f>BY30/$B$20</f>
        <v>0</v>
      </c>
      <c r="CB30" s="88" t="s">
        <v>135</v>
      </c>
      <c r="CC30" s="89">
        <f>COUNTIF(CE3:CE18,"")</f>
        <v>0</v>
      </c>
      <c r="CD30" s="89"/>
      <c r="CE30" s="90">
        <f>CC30/$B$20</f>
        <v>0</v>
      </c>
      <c r="CF30" s="88" t="s">
        <v>135</v>
      </c>
      <c r="CG30" s="89">
        <f>COUNTIF(CI3:CI18,"")</f>
        <v>0</v>
      </c>
      <c r="CH30" s="89"/>
      <c r="CI30" s="90">
        <f>CG30/$B$20</f>
        <v>0</v>
      </c>
      <c r="CJ30" s="88" t="s">
        <v>135</v>
      </c>
      <c r="CK30" s="89">
        <f>COUNTIF(CM3:CM18,"")</f>
        <v>0</v>
      </c>
      <c r="CL30" s="89"/>
      <c r="CM30" s="90">
        <f>CK30/$B$20</f>
        <v>0</v>
      </c>
      <c r="CN30" s="88" t="s">
        <v>135</v>
      </c>
      <c r="CO30" s="89">
        <f>COUNTIF(CQ3:CQ18,"")</f>
        <v>0</v>
      </c>
      <c r="CP30" s="89"/>
      <c r="CQ30" s="90">
        <f>CO30/$B$20</f>
        <v>0</v>
      </c>
      <c r="CR30" s="88" t="s">
        <v>135</v>
      </c>
      <c r="CS30" s="89">
        <f>COUNTIF(CU3:CU18,"")</f>
        <v>0</v>
      </c>
      <c r="CT30" s="89"/>
      <c r="CU30" s="90">
        <f>CS30/$B$20</f>
        <v>0</v>
      </c>
    </row>
    <row r="31" spans="1:99" x14ac:dyDescent="0.2">
      <c r="A31" t="s">
        <v>46</v>
      </c>
      <c r="B31">
        <f t="array" ref="B31">COUNTIFS('All Group Data'!$A$2:$A$1048,A29,'All Group Data'!$P$2:$P$1048,"outsider",'All Group Data'!$C$2:$C$1048,C29)</f>
        <v>4</v>
      </c>
      <c r="C31">
        <f>B31/B33</f>
        <v>0.25</v>
      </c>
      <c r="E31" t="s">
        <v>46</v>
      </c>
      <c r="F31">
        <f t="array" ref="F31">COUNTIFS('All Group Data'!$A$2:$A$1048,E29,'All Group Data'!$P$2:$P$1048,"outsider",'All Group Data'!$C$2:$C$1048,G29)</f>
        <v>5</v>
      </c>
      <c r="G31">
        <f>F31/F33</f>
        <v>0.3125</v>
      </c>
      <c r="L31" s="41"/>
      <c r="M31" s="70"/>
      <c r="N31" s="42"/>
      <c r="O31" s="43"/>
      <c r="P31" s="41"/>
      <c r="Q31" s="83"/>
      <c r="R31" s="42"/>
      <c r="S31" s="43"/>
      <c r="T31" s="41"/>
      <c r="U31" s="86"/>
      <c r="V31" s="42"/>
      <c r="W31" s="43"/>
      <c r="X31" s="41"/>
      <c r="Y31" s="89"/>
      <c r="Z31" s="42"/>
      <c r="AA31" s="43"/>
      <c r="AB31" s="41"/>
      <c r="AC31" s="89"/>
      <c r="AD31" s="42"/>
      <c r="AE31" s="43"/>
      <c r="AF31" s="41"/>
      <c r="AG31" s="89"/>
      <c r="AH31" s="42"/>
      <c r="AI31" s="43"/>
      <c r="AJ31" s="41"/>
      <c r="AK31" s="89"/>
      <c r="AL31" s="42"/>
      <c r="AM31" s="43"/>
      <c r="AN31" s="41"/>
      <c r="AO31" s="89"/>
      <c r="AP31" s="42"/>
      <c r="AQ31" s="43"/>
      <c r="AR31" s="41"/>
      <c r="AS31" s="89"/>
      <c r="AT31" s="42"/>
      <c r="AU31" s="43"/>
      <c r="AV31" s="41"/>
      <c r="AW31" s="89"/>
      <c r="AX31" s="42"/>
      <c r="AY31" s="43"/>
      <c r="AZ31" s="41"/>
      <c r="BA31" s="89"/>
      <c r="BB31" s="42"/>
      <c r="BC31" s="43"/>
      <c r="BD31" s="41"/>
      <c r="BE31" s="89"/>
      <c r="BF31" s="42"/>
      <c r="BG31" s="43"/>
      <c r="BH31" s="41"/>
      <c r="BI31" s="89"/>
      <c r="BJ31" s="42"/>
      <c r="BK31" s="43"/>
      <c r="BL31" s="41"/>
      <c r="BM31" s="89"/>
      <c r="BN31" s="42"/>
      <c r="BO31" s="43"/>
      <c r="BP31" s="41"/>
      <c r="BQ31" s="89"/>
      <c r="BR31" s="42"/>
      <c r="BS31" s="43"/>
      <c r="BT31" s="41"/>
      <c r="BU31" s="89"/>
      <c r="BV31" s="42"/>
      <c r="BW31" s="43"/>
      <c r="BX31" s="41"/>
      <c r="BY31" s="89"/>
      <c r="BZ31" s="42"/>
      <c r="CA31" s="43"/>
      <c r="CB31" s="41"/>
      <c r="CC31" s="89"/>
      <c r="CD31" s="42"/>
      <c r="CE31" s="43"/>
      <c r="CF31" s="41"/>
      <c r="CG31" s="89"/>
      <c r="CH31" s="42"/>
      <c r="CI31" s="43"/>
      <c r="CJ31" s="41"/>
      <c r="CK31" s="89"/>
      <c r="CL31" s="42"/>
      <c r="CM31" s="43"/>
      <c r="CN31" s="41"/>
      <c r="CO31" s="89"/>
      <c r="CP31" s="42"/>
      <c r="CQ31" s="43"/>
      <c r="CR31" s="41"/>
      <c r="CS31" s="89"/>
      <c r="CT31" s="42"/>
      <c r="CU31" s="43"/>
    </row>
    <row r="32" spans="1:99" x14ac:dyDescent="0.2">
      <c r="A32" t="s">
        <v>42</v>
      </c>
      <c r="B32">
        <f t="array" ref="B32">COUNTIFS('All Group Data'!$A$2:$A$1048,A29,'All Group Data'!$P$2:$P$1048,"draw",'All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Data'!$P$2:$P$1048,"draw",'All Group Data'!$C$2:$C$1048,G29)</f>
        <v>4</v>
      </c>
      <c r="G32">
        <f>F32/F33</f>
        <v>0.25</v>
      </c>
      <c r="L32" s="10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7"/>
      <c r="N32" s="107"/>
      <c r="O32" s="108"/>
      <c r="P32" s="10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3111221311123112</v>
      </c>
      <c r="Q32" s="107"/>
      <c r="R32" s="107"/>
      <c r="S32" s="108"/>
      <c r="T32" s="10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3111221113121112</v>
      </c>
      <c r="U32" s="107"/>
      <c r="V32" s="107"/>
      <c r="W32" s="108"/>
      <c r="X32" s="10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1111221113121112</v>
      </c>
      <c r="Y32" s="107"/>
      <c r="Z32" s="107"/>
      <c r="AA32" s="108"/>
      <c r="AB32" s="10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1111221313121112</v>
      </c>
      <c r="AC32" s="107"/>
      <c r="AD32" s="107"/>
      <c r="AE32" s="108"/>
      <c r="AF32" s="10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2111221313121112</v>
      </c>
      <c r="AG32" s="107"/>
      <c r="AH32" s="107"/>
      <c r="AI32" s="108"/>
      <c r="AJ32" s="10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2111221113121112</v>
      </c>
      <c r="AK32" s="107"/>
      <c r="AL32" s="107"/>
      <c r="AM32" s="108"/>
      <c r="AN32" s="106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&amp;IF(AN11="Draw","2",IF(AN11=$D11,"1","3"))&amp;IF(AN12="Draw","2",IF(AN12=$D12,"1","3"))&amp;IF(AN13="Draw","2",IF(AN13=$D13,"1","3"))&amp;IF(AN14="Draw","2",IF(AN14=$D14,"1","3"))&amp;IF(AN15="Draw","2",IF(AN15=$D15,"1","3"))&amp;IF(AN16="Draw","2",IF(AN16=$D16,"1","3"))&amp;IF(AN17="Draw","2",IF(AN17=$D17,"1","3"))&amp;IF(AN18="Draw","2",IF(AN18=$D18,"1","3")))</f>
        <v>3111131311123112</v>
      </c>
      <c r="AO32" s="107"/>
      <c r="AP32" s="107"/>
      <c r="AQ32" s="108"/>
      <c r="AR32" s="106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&amp;IF(AR11="Draw","2",IF(AR11=$D11,"1","3"))&amp;IF(AR12="Draw","2",IF(AR12=$D12,"1","3"))&amp;IF(AR13="Draw","2",IF(AR13=$D13,"1","3"))&amp;IF(AR14="Draw","2",IF(AR14=$D14,"1","3"))&amp;IF(AR15="Draw","2",IF(AR15=$D15,"1","3"))&amp;IF(AR16="Draw","2",IF(AR16=$D16,"1","3"))&amp;IF(AR17="Draw","2",IF(AR17=$D17,"1","3"))&amp;IF(AR18="Draw","2",IF(AR18=$D18,"1","3")))</f>
        <v>3111131311123132</v>
      </c>
      <c r="AS32" s="107"/>
      <c r="AT32" s="107"/>
      <c r="AU32" s="108"/>
      <c r="AV32" s="106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&amp;IF(AV11="Draw","2",IF(AV11=$D11,"1","3"))&amp;IF(AV12="Draw","2",IF(AV12=$D12,"1","3"))&amp;IF(AV13="Draw","2",IF(AV13=$D13,"1","3"))&amp;IF(AV14="Draw","2",IF(AV14=$D14,"1","3"))&amp;IF(AV15="Draw","2",IF(AV15=$D15,"1","3"))&amp;IF(AV16="Draw","2",IF(AV16=$D16,"1","3"))&amp;IF(AV17="Draw","2",IF(AV17=$D17,"1","3"))&amp;IF(AV18="Draw","2",IF(AV18=$D18,"1","3")))</f>
        <v>3111131311123122</v>
      </c>
      <c r="AW32" s="107"/>
      <c r="AX32" s="107"/>
      <c r="AY32" s="108"/>
      <c r="AZ32" s="106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&amp;IF(AZ11="Draw","2",IF(AZ11=$D11,"1","3"))&amp;IF(AZ12="Draw","2",IF(AZ12=$D12,"1","3"))&amp;IF(AZ13="Draw","2",IF(AZ13=$D13,"1","3"))&amp;IF(AZ14="Draw","2",IF(AZ14=$D14,"1","3"))&amp;IF(AZ15="Draw","2",IF(AZ15=$D15,"1","3"))&amp;IF(AZ16="Draw","2",IF(AZ16=$D16,"1","3"))&amp;IF(AZ17="Draw","2",IF(AZ17=$D17,"1","3"))&amp;IF(AZ18="Draw","2",IF(AZ18=$D18,"1","3")))</f>
        <v>2111131311123112</v>
      </c>
      <c r="BA32" s="107"/>
      <c r="BB32" s="107"/>
      <c r="BC32" s="108"/>
      <c r="BD32" s="106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&amp;IF(BD11="Draw","2",IF(BD11=$D11,"1","3"))&amp;IF(BD12="Draw","2",IF(BD12=$D12,"1","3"))&amp;IF(BD13="Draw","2",IF(BD13=$D13,"1","3"))&amp;IF(BD14="Draw","2",IF(BD14=$D14,"1","3"))&amp;IF(BD15="Draw","2",IF(BD15=$D15,"1","3"))&amp;IF(BD16="Draw","2",IF(BD16=$D16,"1","3"))&amp;IF(BD17="Draw","2",IF(BD17=$D17,"1","3"))&amp;IF(BD18="Draw","2",IF(BD18=$D18,"1","3")))</f>
        <v>2111131311123132</v>
      </c>
      <c r="BE32" s="107"/>
      <c r="BF32" s="107"/>
      <c r="BG32" s="108"/>
      <c r="BH32" s="106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&amp;IF(BH11="Draw","2",IF(BH11=$D11,"1","3"))&amp;IF(BH12="Draw","2",IF(BH12=$D12,"1","3"))&amp;IF(BH13="Draw","2",IF(BH13=$D13,"1","3"))&amp;IF(BH14="Draw","2",IF(BH14=$D14,"1","3"))&amp;IF(BH15="Draw","2",IF(BH15=$D15,"1","3"))&amp;IF(BH16="Draw","2",IF(BH16=$D16,"1","3"))&amp;IF(BH17="Draw","2",IF(BH17=$D17,"1","3"))&amp;IF(BH18="Draw","2",IF(BH18=$D18,"1","3")))</f>
        <v>2111131311123122</v>
      </c>
      <c r="BI32" s="107"/>
      <c r="BJ32" s="107"/>
      <c r="BK32" s="108"/>
      <c r="BL32" s="106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&amp;IF(BL11="Draw","2",IF(BL11=$D11,"1","3"))&amp;IF(BL12="Draw","2",IF(BL12=$D12,"1","3"))&amp;IF(BL13="Draw","2",IF(BL13=$D13,"1","3"))&amp;IF(BL14="Draw","2",IF(BL14=$D14,"1","3"))&amp;IF(BL15="Draw","2",IF(BL15=$D15,"1","3"))&amp;IF(BL16="Draw","2",IF(BL16=$D16,"1","3"))&amp;IF(BL17="Draw","2",IF(BL17=$D17,"1","3"))&amp;IF(BL18="Draw","2",IF(BL18=$D18,"1","3")))</f>
        <v>3111131311112112</v>
      </c>
      <c r="BM32" s="107"/>
      <c r="BN32" s="107"/>
      <c r="BO32" s="108"/>
      <c r="BP32" s="106" t="str">
        <f>IF(BP3="","",IF(BP3="Draw","2",IF(BP3=$D3,"1","3"))&amp;IF(BP4="Draw","2",IF(BP4=$D4,"1","3"))&amp;IF(BP5="Draw","2",IF(BP5=$D5,"1","3"))&amp;IF(BP6="Draw","2",IF(BP6=$D6,"1","3"))&amp;IF(BP7="Draw","2",IF(BP7=$D7,"1","3"))&amp;IF(BP8="Draw","2",IF(BP8=$D8,"1","3"))&amp;IF(BP9="Draw","2",IF(BP9=$D9,"1","3"))&amp;IF(BP10="Draw","2",IF(BP10=$D10,"1","3"))&amp;IF(BP11="Draw","2",IF(BP11=$D11,"1","3"))&amp;IF(BP12="Draw","2",IF(BP12=$D12,"1","3"))&amp;IF(BP13="Draw","2",IF(BP13=$D13,"1","3"))&amp;IF(BP14="Draw","2",IF(BP14=$D14,"1","3"))&amp;IF(BP15="Draw","2",IF(BP15=$D15,"1","3"))&amp;IF(BP16="Draw","2",IF(BP16=$D16,"1","3"))&amp;IF(BP17="Draw","2",IF(BP17=$D17,"1","3"))&amp;IF(BP18="Draw","2",IF(BP18=$D18,"1","3")))</f>
        <v>3111131311112132</v>
      </c>
      <c r="BQ32" s="107"/>
      <c r="BR32" s="107"/>
      <c r="BS32" s="108"/>
      <c r="BT32" s="106" t="str">
        <f>IF(BT3="","",IF(BT3="Draw","2",IF(BT3=$D3,"1","3"))&amp;IF(BT4="Draw","2",IF(BT4=$D4,"1","3"))&amp;IF(BT5="Draw","2",IF(BT5=$D5,"1","3"))&amp;IF(BT6="Draw","2",IF(BT6=$D6,"1","3"))&amp;IF(BT7="Draw","2",IF(BT7=$D7,"1","3"))&amp;IF(BT8="Draw","2",IF(BT8=$D8,"1","3"))&amp;IF(BT9="Draw","2",IF(BT9=$D9,"1","3"))&amp;IF(BT10="Draw","2",IF(BT10=$D10,"1","3"))&amp;IF(BT11="Draw","2",IF(BT11=$D11,"1","3"))&amp;IF(BT12="Draw","2",IF(BT12=$D12,"1","3"))&amp;IF(BT13="Draw","2",IF(BT13=$D13,"1","3"))&amp;IF(BT14="Draw","2",IF(BT14=$D14,"1","3"))&amp;IF(BT15="Draw","2",IF(BT15=$D15,"1","3"))&amp;IF(BT16="Draw","2",IF(BT16=$D16,"1","3"))&amp;IF(BT17="Draw","2",IF(BT17=$D17,"1","3"))&amp;IF(BT18="Draw","2",IF(BT18=$D18,"1","3")))</f>
        <v>3111131311112122</v>
      </c>
      <c r="BU32" s="107"/>
      <c r="BV32" s="107"/>
      <c r="BW32" s="108"/>
      <c r="BX32" s="88" t="str">
        <f>IF(BX3="","",IF(BX3="Draw","2",IF(BX3=$D3,"1","3"))&amp;IF(BX4="Draw","2",IF(BX4=$D4,"1","3"))&amp;IF(BX5="Draw","2",IF(BX5=$D5,"1","3"))&amp;IF(BX6="Draw","2",IF(BX6=$D6,"1","3"))&amp;IF(BX7="Draw","2",IF(BX7=$D7,"1","3"))&amp;IF(BX8="Draw","2",IF(BX8=$D8,"1","3"))&amp;IF(BX9="Draw","2",IF(BX9=$D9,"1","3"))&amp;IF(BX10="Draw","2",IF(BX10=$D10,"1","3"))&amp;IF(BX11="Draw","2",IF(BX11=$D11,"1","3"))&amp;IF(BX12="Draw","2",IF(BX12=$D12,"1","3"))&amp;IF(BX13="Draw","2",IF(BX13=$D13,"1","3"))&amp;IF(BX14="Draw","2",IF(BX14=$D14,"1","3"))&amp;IF(BX15="Draw","2",IF(BX15=$D15,"1","3"))&amp;IF(BX16="Draw","2",IF(BX16=$D16,"1","3"))&amp;IF(BX17="Draw","2",IF(BX17=$D17,"1","3"))&amp;IF(BX18="Draw","2",IF(BX18=$D18,"1","3")))</f>
        <v>3111131111112112</v>
      </c>
      <c r="BY32" s="89"/>
      <c r="BZ32" s="89"/>
      <c r="CA32" s="90"/>
      <c r="CB32" s="88" t="str">
        <f>IF(CB3="","",IF(CB3="Draw","2",IF(CB3=$D3,"1","3"))&amp;IF(CB4="Draw","2",IF(CB4=$D4,"1","3"))&amp;IF(CB5="Draw","2",IF(CB5=$D5,"1","3"))&amp;IF(CB6="Draw","2",IF(CB6=$D6,"1","3"))&amp;IF(CB7="Draw","2",IF(CB7=$D7,"1","3"))&amp;IF(CB8="Draw","2",IF(CB8=$D8,"1","3"))&amp;IF(CB9="Draw","2",IF(CB9=$D9,"1","3"))&amp;IF(CB10="Draw","2",IF(CB10=$D10,"1","3"))&amp;IF(CB11="Draw","2",IF(CB11=$D11,"1","3"))&amp;IF(CB12="Draw","2",IF(CB12=$D12,"1","3"))&amp;IF(CB13="Draw","2",IF(CB13=$D13,"1","3"))&amp;IF(CB14="Draw","2",IF(CB14=$D14,"1","3"))&amp;IF(CB15="Draw","2",IF(CB15=$D15,"1","3"))&amp;IF(CB16="Draw","2",IF(CB16=$D16,"1","3"))&amp;IF(CB17="Draw","2",IF(CB17=$D17,"1","3"))&amp;IF(CB18="Draw","2",IF(CB18=$D18,"1","3")))</f>
        <v>3111131111112132</v>
      </c>
      <c r="CC32" s="89"/>
      <c r="CD32" s="89"/>
      <c r="CE32" s="90"/>
      <c r="CF32" s="88" t="str">
        <f>IF(CF3="","",IF(CF3="Draw","2",IF(CF3=$D3,"1","3"))&amp;IF(CF4="Draw","2",IF(CF4=$D4,"1","3"))&amp;IF(CF5="Draw","2",IF(CF5=$D5,"1","3"))&amp;IF(CF6="Draw","2",IF(CF6=$D6,"1","3"))&amp;IF(CF7="Draw","2",IF(CF7=$D7,"1","3"))&amp;IF(CF8="Draw","2",IF(CF8=$D8,"1","3"))&amp;IF(CF9="Draw","2",IF(CF9=$D9,"1","3"))&amp;IF(CF10="Draw","2",IF(CF10=$D10,"1","3"))&amp;IF(CF11="Draw","2",IF(CF11=$D11,"1","3"))&amp;IF(CF12="Draw","2",IF(CF12=$D12,"1","3"))&amp;IF(CF13="Draw","2",IF(CF13=$D13,"1","3"))&amp;IF(CF14="Draw","2",IF(CF14=$D14,"1","3"))&amp;IF(CF15="Draw","2",IF(CF15=$D15,"1","3"))&amp;IF(CF16="Draw","2",IF(CF16=$D16,"1","3"))&amp;IF(CF17="Draw","2",IF(CF17=$D17,"1","3"))&amp;IF(CF18="Draw","2",IF(CF18=$D18,"1","3")))</f>
        <v>3111131111112122</v>
      </c>
      <c r="CG32" s="89"/>
      <c r="CH32" s="89"/>
      <c r="CI32" s="90"/>
      <c r="CJ32" s="88" t="str">
        <f>IF(CJ3="","",IF(CJ3="Draw","2",IF(CJ3=$D3,"1","3"))&amp;IF(CJ4="Draw","2",IF(CJ4=$D4,"1","3"))&amp;IF(CJ5="Draw","2",IF(CJ5=$D5,"1","3"))&amp;IF(CJ6="Draw","2",IF(CJ6=$D6,"1","3"))&amp;IF(CJ7="Draw","2",IF(CJ7=$D7,"1","3"))&amp;IF(CJ8="Draw","2",IF(CJ8=$D8,"1","3"))&amp;IF(CJ9="Draw","2",IF(CJ9=$D9,"1","3"))&amp;IF(CJ10="Draw","2",IF(CJ10=$D10,"1","3"))&amp;IF(CJ11="Draw","2",IF(CJ11=$D11,"1","3"))&amp;IF(CJ12="Draw","2",IF(CJ12=$D12,"1","3"))&amp;IF(CJ13="Draw","2",IF(CJ13=$D13,"1","3"))&amp;IF(CJ14="Draw","2",IF(CJ14=$D14,"1","3"))&amp;IF(CJ15="Draw","2",IF(CJ15=$D15,"1","3"))&amp;IF(CJ16="Draw","2",IF(CJ16=$D16,"1","3"))&amp;IF(CJ17="Draw","2",IF(CJ17=$D17,"1","3"))&amp;IF(CJ18="Draw","2",IF(CJ18=$D18,"1","3")))</f>
        <v>2112211231132111</v>
      </c>
      <c r="CK32" s="89"/>
      <c r="CL32" s="89"/>
      <c r="CM32" s="90"/>
      <c r="CN32" s="88" t="str">
        <f>IF(CN3="","",IF(CN3="Draw","2",IF(CN3=$D3,"1","3"))&amp;IF(CN4="Draw","2",IF(CN4=$D4,"1","3"))&amp;IF(CN5="Draw","2",IF(CN5=$D5,"1","3"))&amp;IF(CN6="Draw","2",IF(CN6=$D6,"1","3"))&amp;IF(CN7="Draw","2",IF(CN7=$D7,"1","3"))&amp;IF(CN8="Draw","2",IF(CN8=$D8,"1","3"))&amp;IF(CN9="Draw","2",IF(CN9=$D9,"1","3"))&amp;IF(CN10="Draw","2",IF(CN10=$D10,"1","3"))&amp;IF(CN11="Draw","2",IF(CN11=$D11,"1","3"))&amp;IF(CN12="Draw","2",IF(CN12=$D12,"1","3"))&amp;IF(CN13="Draw","2",IF(CN13=$D13,"1","3"))&amp;IF(CN14="Draw","2",IF(CN14=$D14,"1","3"))&amp;IF(CN15="Draw","2",IF(CN15=$D15,"1","3"))&amp;IF(CN16="Draw","2",IF(CN16=$D16,"1","3"))&amp;IF(CN17="Draw","2",IF(CN17=$D17,"1","3"))&amp;IF(CN18="Draw","2",IF(CN18=$D18,"1","3")))</f>
        <v>2112211231132131</v>
      </c>
      <c r="CO32" s="89"/>
      <c r="CP32" s="89"/>
      <c r="CQ32" s="90"/>
      <c r="CR32" s="88" t="str">
        <f>IF(CR3="","",IF(CR3="Draw","2",IF(CR3=$D3,"1","3"))&amp;IF(CR4="Draw","2",IF(CR4=$D4,"1","3"))&amp;IF(CR5="Draw","2",IF(CR5=$D5,"1","3"))&amp;IF(CR6="Draw","2",IF(CR6=$D6,"1","3"))&amp;IF(CR7="Draw","2",IF(CR7=$D7,"1","3"))&amp;IF(CR8="Draw","2",IF(CR8=$D8,"1","3"))&amp;IF(CR9="Draw","2",IF(CR9=$D9,"1","3"))&amp;IF(CR10="Draw","2",IF(CR10=$D10,"1","3"))&amp;IF(CR11="Draw","2",IF(CR11=$D11,"1","3"))&amp;IF(CR12="Draw","2",IF(CR12=$D12,"1","3"))&amp;IF(CR13="Draw","2",IF(CR13=$D13,"1","3"))&amp;IF(CR14="Draw","2",IF(CR14=$D14,"1","3"))&amp;IF(CR15="Draw","2",IF(CR15=$D15,"1","3"))&amp;IF(CR16="Draw","2",IF(CR16=$D16,"1","3"))&amp;IF(CR17="Draw","2",IF(CR17=$D17,"1","3"))&amp;IF(CR18="Draw","2",IF(CR18=$D18,"1","3")))</f>
        <v>2112211231132121</v>
      </c>
      <c r="CS32" s="89"/>
      <c r="CT32" s="89"/>
      <c r="CU32" s="90"/>
    </row>
    <row r="33" spans="1:21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21" x14ac:dyDescent="0.2">
      <c r="A34" t="s">
        <v>140</v>
      </c>
      <c r="B34" s="114">
        <f t="array" ref="B34">PRODUCT(IF(('All Group Data'!$A$2:$A$1000=A29)*('All Group Data'!$C$2:$C$1000=C29),'All Group Data'!$L$2:$L$1000))</f>
        <v>1019.9866713822777</v>
      </c>
      <c r="C34" s="114"/>
      <c r="E34" t="s">
        <v>140</v>
      </c>
      <c r="F34" s="114">
        <f t="array" ref="F34">PRODUCT(IF(('All Group Data'!$A$2:$A$1000=E29)*('All Group Data'!$C$2:$C$1000=G29),'All Group Data'!$L$2:$L$1000))</f>
        <v>6417.1856622932073</v>
      </c>
      <c r="G34" s="114"/>
      <c r="M34" t="s">
        <v>155</v>
      </c>
      <c r="P34" s="119" t="s">
        <v>154</v>
      </c>
      <c r="Q34" s="119"/>
      <c r="R34" s="119"/>
      <c r="S34" s="119"/>
    </row>
    <row r="35" spans="1:21" x14ac:dyDescent="0.2">
      <c r="A35" t="s">
        <v>141</v>
      </c>
      <c r="B35" s="114">
        <f t="array" ref="B35">PRODUCT(IF(('All Group Data'!$A$2:$A$1000=A29)*('All Group Data'!$C$2:$C$1000=C29),'All Group Data'!$N$2:$N$1000))</f>
        <v>2135597362527.2175</v>
      </c>
      <c r="C35" s="114"/>
      <c r="E35" t="s">
        <v>141</v>
      </c>
      <c r="F35" s="114">
        <f t="array" ref="F35">PRODUCT(IF(('All Group Data'!$A$2:$A$1000=E29)*('All Group Data'!$C$2:$C$1000=G29),'All Group Data'!$N$2:$N$1000))</f>
        <v>518318982530.20654</v>
      </c>
      <c r="G35" s="114"/>
      <c r="U35" t="s">
        <v>156</v>
      </c>
    </row>
    <row r="36" spans="1:21" x14ac:dyDescent="0.2">
      <c r="A36" t="s">
        <v>142</v>
      </c>
      <c r="B36" s="114">
        <f t="array" ref="B36">PRODUCT(IF(('All Group Data'!$A$2:$A$1000=A29)*('All Group Data'!$C$2:$C$1000=C29),'All Group Data'!$R$2:$R$1000))</f>
        <v>2201861.6941615432</v>
      </c>
      <c r="C36" s="114"/>
      <c r="E36" t="s">
        <v>142</v>
      </c>
      <c r="F36" s="114">
        <f t="array" ref="F36">PRODUCT(IF(('All Group Data'!$A$2:$A$1000=E29)*('All Group Data'!$C$2:$C$1000=G29),'All Group Data'!$R$2:$R$1000))</f>
        <v>7117391.8441120703</v>
      </c>
      <c r="G36" s="114"/>
    </row>
    <row r="39" spans="1:21" x14ac:dyDescent="0.2">
      <c r="A39" s="1">
        <v>2006</v>
      </c>
      <c r="B39" s="53" t="s">
        <v>143</v>
      </c>
      <c r="C39" s="1">
        <v>3</v>
      </c>
      <c r="E39" s="1">
        <v>2010</v>
      </c>
      <c r="F39" s="53" t="s">
        <v>143</v>
      </c>
      <c r="G39" s="1">
        <v>3</v>
      </c>
    </row>
    <row r="40" spans="1:21" x14ac:dyDescent="0.2">
      <c r="A40" t="s">
        <v>45</v>
      </c>
      <c r="B40">
        <f t="array" ref="B40">COUNTIFS('All Group Data'!$A$2:$A$1048,A39,'All Group Data'!$P$2:$P$1048,"favourite",'All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Data'!$P$2:$P$1048,"favourite",'All Group Data'!$C$2:$C$1048,G39)</f>
        <v>8</v>
      </c>
      <c r="G40">
        <f>F40/F43</f>
        <v>0.5</v>
      </c>
    </row>
    <row r="41" spans="1:21" x14ac:dyDescent="0.2">
      <c r="A41" t="s">
        <v>46</v>
      </c>
      <c r="B41">
        <f t="array" ref="B41">COUNTIFS('All Group Data'!$A$2:$A$1048,A39,'All Group Data'!$P$2:$P$1048,"outsider",'All Group Data'!$C$2:$C$1048,C39)</f>
        <v>0</v>
      </c>
      <c r="C41">
        <f>B41/B43</f>
        <v>0</v>
      </c>
      <c r="E41" t="s">
        <v>46</v>
      </c>
      <c r="F41">
        <f t="array" ref="F41">COUNTIFS('All Group Data'!$A$2:$A$1048,E39,'All Group Data'!$P$2:$P$1048,"outsider",'All Group Data'!$C$2:$C$1048,G39)</f>
        <v>4</v>
      </c>
      <c r="G41">
        <f>F41/F43</f>
        <v>0.25</v>
      </c>
    </row>
    <row r="42" spans="1:21" x14ac:dyDescent="0.2">
      <c r="A42" t="s">
        <v>42</v>
      </c>
      <c r="B42">
        <f t="array" ref="B42">COUNTIFS('All Group Data'!$A$2:$A$1048,A39,'All Group Data'!$P$2:$P$1048,"draw",'All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Data'!$P$2:$P$1048,"draw",'All Group Data'!$C$2:$C$1048,G39)</f>
        <v>4</v>
      </c>
      <c r="G42">
        <f>F42/F43</f>
        <v>0.25</v>
      </c>
    </row>
    <row r="43" spans="1:21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21" x14ac:dyDescent="0.2">
      <c r="A44" t="s">
        <v>140</v>
      </c>
      <c r="B44" s="114">
        <f t="array" ref="B44">PRODUCT(IF(('All Group Data'!$A$2:$A$1000=A39)*('All Group Data'!$C$2:$C$1000=C39),'All Group Data'!$L$2:$L$1000))</f>
        <v>7948.3274128669782</v>
      </c>
      <c r="C44" s="114"/>
      <c r="E44" t="s">
        <v>140</v>
      </c>
      <c r="F44" s="114">
        <f t="array" ref="F44">PRODUCT(IF(('All Group Data'!$A$2:$A$1000=E39)*('All Group Data'!$C$2:$C$1000=G39),'All Group Data'!$L$2:$L$1000))</f>
        <v>12122.292885880268</v>
      </c>
      <c r="G44" s="114"/>
    </row>
    <row r="45" spans="1:21" x14ac:dyDescent="0.2">
      <c r="A45" t="s">
        <v>141</v>
      </c>
      <c r="B45" s="114">
        <f t="array" ref="B45">PRODUCT(IF(('All Group Data'!$A$2:$A$1000=A39)*('All Group Data'!$C$2:$C$1000=C39),'All Group Data'!$N$2:$N$1000))</f>
        <v>12058754396.742079</v>
      </c>
      <c r="C45" s="114"/>
      <c r="E45" t="s">
        <v>141</v>
      </c>
      <c r="F45" s="114">
        <f t="array" ref="F45">PRODUCT(IF(('All Group Data'!$A$2:$A$1000=E39)*('All Group Data'!$C$2:$C$1000=G39),'All Group Data'!$N$2:$N$1000))</f>
        <v>625924455702.64221</v>
      </c>
      <c r="G45" s="114"/>
    </row>
    <row r="46" spans="1:21" x14ac:dyDescent="0.2">
      <c r="A46" t="s">
        <v>142</v>
      </c>
      <c r="B46" s="114">
        <f t="array" ref="B46">PRODUCT(IF(('All Group Data'!$A$2:$A$1000=A39)*('All Group Data'!$C$2:$C$1000=C39),'All Group Data'!$R$2:$R$1000))</f>
        <v>24692.968494165525</v>
      </c>
      <c r="C46" s="114"/>
      <c r="E46" t="s">
        <v>142</v>
      </c>
      <c r="F46" s="114">
        <f t="array" ref="F46">PRODUCT(IF(('All Group Data'!$A$2:$A$1000=E39)*('All Group Data'!$C$2:$C$1000=G39),'All Group Data'!$R$2:$R$1000))</f>
        <v>4586134.9345052075</v>
      </c>
      <c r="G46" s="114"/>
    </row>
    <row r="49" spans="1:7" x14ac:dyDescent="0.2">
      <c r="A49" s="1">
        <v>2014</v>
      </c>
      <c r="B49" s="53" t="s">
        <v>143</v>
      </c>
      <c r="C49" s="1">
        <v>3</v>
      </c>
      <c r="E49" s="1">
        <v>2018</v>
      </c>
      <c r="F49" s="53" t="s">
        <v>143</v>
      </c>
      <c r="G49" s="1">
        <v>3</v>
      </c>
    </row>
    <row r="50" spans="1:7" x14ac:dyDescent="0.2">
      <c r="A50" t="s">
        <v>45</v>
      </c>
      <c r="B50">
        <f t="array" ref="B50">COUNTIFS('All Group Data'!$A$2:$A$1048,A49,'All Group Data'!$P$2:$P$1048,"favourite",'All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Data'!$P$2:$P$1048,"favourite",'All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Data'!$P$2:$P$1048,"outsider",'All Group Data'!$C$2:$C$1048,C49)</f>
        <v>3</v>
      </c>
      <c r="C51">
        <f>B51/B53</f>
        <v>0.1875</v>
      </c>
      <c r="E51" t="s">
        <v>46</v>
      </c>
      <c r="F51">
        <f t="array" ref="F51">COUNTIFS('All Group Data'!$A$2:$A$1048,E49,'All Group Data'!$P$2:$P$1048,"outsider",'All Group Data'!$C$2:$C$1048,G49)</f>
        <v>3</v>
      </c>
      <c r="G51">
        <f>F51/F53</f>
        <v>0.1875</v>
      </c>
    </row>
    <row r="52" spans="1:7" x14ac:dyDescent="0.2">
      <c r="A52" t="s">
        <v>42</v>
      </c>
      <c r="B52">
        <f t="array" ref="B52">COUNTIFS('All Group Data'!$A$2:$A$1048,A49,'All Group Data'!$P$2:$P$1048,"draw",'All Group Data'!$C$2:$C$1048,C49)</f>
        <v>3</v>
      </c>
      <c r="C52">
        <f>B52/B53</f>
        <v>0.1875</v>
      </c>
      <c r="E52" t="s">
        <v>42</v>
      </c>
      <c r="F52">
        <f t="array" ref="F52">COUNTIFS('All Group Data'!$A$2:$A$1048,E49,'All Group Data'!$P$2:$P$1048,"draw",'All Group Data'!$C$2:$C$1048,G49)</f>
        <v>4</v>
      </c>
      <c r="G52">
        <f>F52/F53</f>
        <v>0.25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4">
        <f t="array" ref="B54">PRODUCT(IF(('All Group Data'!$A$2:$A$1000=A49)*('All Group Data'!$C$2:$C$1000=C49),'All Group Data'!$L$2:$L$1000))</f>
        <v>16346.745614566178</v>
      </c>
      <c r="C54" s="114"/>
      <c r="E54" t="s">
        <v>140</v>
      </c>
      <c r="F54" s="114">
        <f t="array" ref="F54">PRODUCT(IF(('All Group Data'!$A$2:$A$1000=E49)*('All Group Data'!$C$2:$C$1000=G49),'All Group Data'!$L$2:$L$1000))</f>
        <v>27545.600510209417</v>
      </c>
      <c r="G54" s="114"/>
    </row>
    <row r="55" spans="1:7" x14ac:dyDescent="0.2">
      <c r="A55" t="s">
        <v>141</v>
      </c>
      <c r="B55" s="114">
        <f t="array" ref="B55">PRODUCT(IF(('All Group Data'!$A$2:$A$1000=A49)*('All Group Data'!$C$2:$C$1000=C49),'All Group Data'!$N$2:$N$1000))</f>
        <v>161539096785.84375</v>
      </c>
      <c r="C55" s="114"/>
      <c r="E55" t="s">
        <v>141</v>
      </c>
      <c r="F55" s="114">
        <f t="array" ref="F55">PRODUCT(IF(('All Group Data'!$A$2:$A$1000=E49)*('All Group Data'!$C$2:$C$1000=G49),'All Group Data'!$N$2:$N$1000))</f>
        <v>76411151391.59964</v>
      </c>
      <c r="G55" s="114"/>
    </row>
    <row r="56" spans="1:7" x14ac:dyDescent="0.2">
      <c r="A56" t="s">
        <v>142</v>
      </c>
      <c r="B56" s="114">
        <f t="array" ref="B56">PRODUCT(IF(('All Group Data'!$A$2:$A$1000=A49)*('All Group Data'!$C$2:$C$1000=C49),'All Group Data'!$R$2:$R$1000))</f>
        <v>413458.86503886204</v>
      </c>
      <c r="C56" s="114"/>
      <c r="E56" t="s">
        <v>142</v>
      </c>
      <c r="F56" s="114">
        <f t="array" ref="F56">PRODUCT(IF(($F$23=$B$20)*('All Group Data'!$A$2:$A$1000=E49)*('All Group Data'!$C$2:$C$1000=G49),'All Group Data'!$R$2:$R$1000))</f>
        <v>20132818.200404909</v>
      </c>
      <c r="G56" s="114"/>
    </row>
  </sheetData>
  <mergeCells count="127">
    <mergeCell ref="P34:S34"/>
    <mergeCell ref="T1:U1"/>
    <mergeCell ref="V1:W1"/>
    <mergeCell ref="U23:V23"/>
    <mergeCell ref="T25:W25"/>
    <mergeCell ref="T27:W27"/>
    <mergeCell ref="T32:W32"/>
    <mergeCell ref="P1:Q1"/>
    <mergeCell ref="R1:S1"/>
    <mergeCell ref="Q23:R23"/>
    <mergeCell ref="P32:S32"/>
    <mergeCell ref="P25:S25"/>
    <mergeCell ref="P27:S27"/>
    <mergeCell ref="L27:O27"/>
    <mergeCell ref="B34:C34"/>
    <mergeCell ref="K1:K2"/>
    <mergeCell ref="H1:H2"/>
    <mergeCell ref="I1:I2"/>
    <mergeCell ref="J1:J2"/>
    <mergeCell ref="M23:N23"/>
    <mergeCell ref="E19:G19"/>
    <mergeCell ref="F1:F2"/>
    <mergeCell ref="G1:G2"/>
    <mergeCell ref="L1:M1"/>
    <mergeCell ref="N1:O1"/>
    <mergeCell ref="L32:O32"/>
    <mergeCell ref="L25:O25"/>
    <mergeCell ref="A1:A2"/>
    <mergeCell ref="B1:B2"/>
    <mergeCell ref="C1:C2"/>
    <mergeCell ref="D1:D2"/>
    <mergeCell ref="E1:E2"/>
    <mergeCell ref="B35:C35"/>
    <mergeCell ref="B36:C36"/>
    <mergeCell ref="B44:C44"/>
    <mergeCell ref="F44:G44"/>
    <mergeCell ref="F34:G34"/>
    <mergeCell ref="F35:G35"/>
    <mergeCell ref="F36:G36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X32:AA32"/>
    <mergeCell ref="AB1:AC1"/>
    <mergeCell ref="AD1:AE1"/>
    <mergeCell ref="AC23:AD23"/>
    <mergeCell ref="AB25:AE25"/>
    <mergeCell ref="AB27:AE27"/>
    <mergeCell ref="AB32:AE32"/>
    <mergeCell ref="X1:Y1"/>
    <mergeCell ref="Z1:AA1"/>
    <mergeCell ref="Y23:Z23"/>
    <mergeCell ref="X25:AA25"/>
    <mergeCell ref="X27:AA27"/>
    <mergeCell ref="AF32:AI32"/>
    <mergeCell ref="AJ1:AK1"/>
    <mergeCell ref="AL1:AM1"/>
    <mergeCell ref="AK23:AL23"/>
    <mergeCell ref="AJ25:AM25"/>
    <mergeCell ref="AJ27:AM27"/>
    <mergeCell ref="AJ32:AM32"/>
    <mergeCell ref="AF1:AG1"/>
    <mergeCell ref="AH1:AI1"/>
    <mergeCell ref="AG23:AH23"/>
    <mergeCell ref="AF25:AI25"/>
    <mergeCell ref="AF27:AI27"/>
    <mergeCell ref="AN32:AQ32"/>
    <mergeCell ref="AR1:AS1"/>
    <mergeCell ref="AT1:AU1"/>
    <mergeCell ref="AS23:AT23"/>
    <mergeCell ref="AR25:AU25"/>
    <mergeCell ref="AR27:AU27"/>
    <mergeCell ref="AR32:AU32"/>
    <mergeCell ref="AN1:AO1"/>
    <mergeCell ref="AP1:AQ1"/>
    <mergeCell ref="AO23:AP23"/>
    <mergeCell ref="AN25:AQ25"/>
    <mergeCell ref="AN27:AQ27"/>
    <mergeCell ref="AV32:AY32"/>
    <mergeCell ref="AZ1:BA1"/>
    <mergeCell ref="BB1:BC1"/>
    <mergeCell ref="BD1:BE1"/>
    <mergeCell ref="BF1:BG1"/>
    <mergeCell ref="AZ25:BC25"/>
    <mergeCell ref="BD25:BG25"/>
    <mergeCell ref="AV1:AW1"/>
    <mergeCell ref="AX1:AY1"/>
    <mergeCell ref="AW23:AX23"/>
    <mergeCell ref="AV25:AY25"/>
    <mergeCell ref="AV27:AY27"/>
    <mergeCell ref="BH25:BK25"/>
    <mergeCell ref="AZ27:BC27"/>
    <mergeCell ref="BD27:BG27"/>
    <mergeCell ref="BH27:BK27"/>
    <mergeCell ref="AZ32:BC32"/>
    <mergeCell ref="BD32:BG32"/>
    <mergeCell ref="BH32:BK32"/>
    <mergeCell ref="BH1:BI1"/>
    <mergeCell ref="BJ1:BK1"/>
    <mergeCell ref="BA23:BB23"/>
    <mergeCell ref="BE23:BF23"/>
    <mergeCell ref="BI23:BJ23"/>
    <mergeCell ref="BL27:BO27"/>
    <mergeCell ref="BP27:BS27"/>
    <mergeCell ref="BT27:BW27"/>
    <mergeCell ref="BL32:BO32"/>
    <mergeCell ref="BP32:BS32"/>
    <mergeCell ref="BT32:BW32"/>
    <mergeCell ref="BV1:BW1"/>
    <mergeCell ref="BM23:BN23"/>
    <mergeCell ref="BQ23:BR23"/>
    <mergeCell ref="BU23:BV23"/>
    <mergeCell ref="BL25:BO25"/>
    <mergeCell ref="BP25:BS25"/>
    <mergeCell ref="BT25:BW25"/>
    <mergeCell ref="BL1:BM1"/>
    <mergeCell ref="BN1:BO1"/>
    <mergeCell ref="BP1:BQ1"/>
    <mergeCell ref="BR1:BS1"/>
    <mergeCell ref="BT1:BU1"/>
  </mergeCells>
  <conditionalFormatting sqref="M3">
    <cfRule type="expression" dxfId="1280" priority="1467">
      <formula>O3=""</formula>
    </cfRule>
    <cfRule type="expression" dxfId="1279" priority="1473">
      <formula>O3="L"</formula>
    </cfRule>
    <cfRule type="expression" dxfId="1278" priority="1474">
      <formula>O3="W"</formula>
    </cfRule>
  </conditionalFormatting>
  <conditionalFormatting sqref="O3">
    <cfRule type="expression" dxfId="1277" priority="1465">
      <formula>O3=""</formula>
    </cfRule>
    <cfRule type="expression" dxfId="1276" priority="1471">
      <formula>O3="L"</formula>
    </cfRule>
    <cfRule type="expression" dxfId="1275" priority="1472">
      <formula>O3="W"</formula>
    </cfRule>
  </conditionalFormatting>
  <conditionalFormatting sqref="L3">
    <cfRule type="expression" dxfId="1274" priority="1468">
      <formula>O3=""</formula>
    </cfRule>
    <cfRule type="expression" dxfId="1273" priority="1469">
      <formula>O3="L"</formula>
    </cfRule>
    <cfRule type="expression" dxfId="1272" priority="1470">
      <formula>O3="W"</formula>
    </cfRule>
  </conditionalFormatting>
  <conditionalFormatting sqref="M4:M18">
    <cfRule type="expression" dxfId="1271" priority="1455">
      <formula>O4=""</formula>
    </cfRule>
    <cfRule type="expression" dxfId="1270" priority="1461">
      <formula>O4="L"</formula>
    </cfRule>
    <cfRule type="expression" dxfId="1269" priority="1462">
      <formula>O4="W"</formula>
    </cfRule>
  </conditionalFormatting>
  <conditionalFormatting sqref="O4:O18">
    <cfRule type="expression" dxfId="1268" priority="1453">
      <formula>O4=""</formula>
    </cfRule>
    <cfRule type="expression" dxfId="1267" priority="1459">
      <formula>O4="L"</formula>
    </cfRule>
    <cfRule type="expression" dxfId="1266" priority="1460">
      <formula>O4="W"</formula>
    </cfRule>
  </conditionalFormatting>
  <conditionalFormatting sqref="L4:L18">
    <cfRule type="expression" dxfId="1265" priority="1456">
      <formula>O4=""</formula>
    </cfRule>
    <cfRule type="expression" dxfId="1264" priority="1457">
      <formula>O4="L"</formula>
    </cfRule>
    <cfRule type="expression" dxfId="1263" priority="1458">
      <formula>O4="W"</formula>
    </cfRule>
  </conditionalFormatting>
  <conditionalFormatting sqref="N3">
    <cfRule type="expression" dxfId="1262" priority="1270">
      <formula>O3=""</formula>
    </cfRule>
    <cfRule type="expression" dxfId="1261" priority="1271">
      <formula>O3="L"</formula>
    </cfRule>
    <cfRule type="expression" dxfId="1260" priority="1272">
      <formula>O3="W"</formula>
    </cfRule>
  </conditionalFormatting>
  <conditionalFormatting sqref="N3:N18">
    <cfRule type="expression" dxfId="1259" priority="1267">
      <formula>O3=""</formula>
    </cfRule>
    <cfRule type="expression" dxfId="1258" priority="1268">
      <formula>O3="L"</formula>
    </cfRule>
    <cfRule type="expression" dxfId="1257" priority="1269">
      <formula>O3="W"</formula>
    </cfRule>
  </conditionalFormatting>
  <conditionalFormatting sqref="V3">
    <cfRule type="expression" dxfId="1256" priority="940">
      <formula>W3=""</formula>
    </cfRule>
    <cfRule type="expression" dxfId="1255" priority="941">
      <formula>W3="L"</formula>
    </cfRule>
    <cfRule type="expression" dxfId="1254" priority="942">
      <formula>W3="W"</formula>
    </cfRule>
  </conditionalFormatting>
  <conditionalFormatting sqref="V3:V18">
    <cfRule type="expression" dxfId="1253" priority="937">
      <formula>W3=""</formula>
    </cfRule>
    <cfRule type="expression" dxfId="1252" priority="938">
      <formula>W3="L"</formula>
    </cfRule>
    <cfRule type="expression" dxfId="1251" priority="939">
      <formula>W3="W"</formula>
    </cfRule>
  </conditionalFormatting>
  <conditionalFormatting sqref="Q3">
    <cfRule type="expression" dxfId="1250" priority="1118">
      <formula>S3=""</formula>
    </cfRule>
    <cfRule type="expression" dxfId="1249" priority="1121">
      <formula>S3="L"</formula>
    </cfRule>
    <cfRule type="expression" dxfId="1248" priority="1122">
      <formula>S3="W"</formula>
    </cfRule>
  </conditionalFormatting>
  <conditionalFormatting sqref="S3">
    <cfRule type="expression" dxfId="1247" priority="1117">
      <formula>S3=""</formula>
    </cfRule>
    <cfRule type="expression" dxfId="1246" priority="1119">
      <formula>S3="L"</formula>
    </cfRule>
    <cfRule type="expression" dxfId="1245" priority="1120">
      <formula>S3="W"</formula>
    </cfRule>
  </conditionalFormatting>
  <conditionalFormatting sqref="Q4:Q18">
    <cfRule type="expression" dxfId="1244" priority="1112">
      <formula>S4=""</formula>
    </cfRule>
    <cfRule type="expression" dxfId="1243" priority="1115">
      <formula>S4="L"</formula>
    </cfRule>
    <cfRule type="expression" dxfId="1242" priority="1116">
      <formula>S4="W"</formula>
    </cfRule>
  </conditionalFormatting>
  <conditionalFormatting sqref="S4:S18">
    <cfRule type="expression" dxfId="1241" priority="1111">
      <formula>S4=""</formula>
    </cfRule>
    <cfRule type="expression" dxfId="1240" priority="1113">
      <formula>S4="L"</formula>
    </cfRule>
    <cfRule type="expression" dxfId="1239" priority="1114">
      <formula>S4="W"</formula>
    </cfRule>
  </conditionalFormatting>
  <conditionalFormatting sqref="R3">
    <cfRule type="expression" dxfId="1238" priority="1066">
      <formula>S3=""</formula>
    </cfRule>
    <cfRule type="expression" dxfId="1237" priority="1067">
      <formula>S3="L"</formula>
    </cfRule>
    <cfRule type="expression" dxfId="1236" priority="1068">
      <formula>S3="W"</formula>
    </cfRule>
  </conditionalFormatting>
  <conditionalFormatting sqref="R3:R18">
    <cfRule type="expression" dxfId="1235" priority="1063">
      <formula>S3=""</formula>
    </cfRule>
    <cfRule type="expression" dxfId="1234" priority="1064">
      <formula>S3="L"</formula>
    </cfRule>
    <cfRule type="expression" dxfId="1233" priority="1065">
      <formula>S3="W"</formula>
    </cfRule>
  </conditionalFormatting>
  <conditionalFormatting sqref="P3">
    <cfRule type="expression" dxfId="1232" priority="1036">
      <formula>S3=""</formula>
    </cfRule>
    <cfRule type="expression" dxfId="1231" priority="1037">
      <formula>S3="L"</formula>
    </cfRule>
    <cfRule type="expression" dxfId="1230" priority="1038">
      <formula>S3="W"</formula>
    </cfRule>
  </conditionalFormatting>
  <conditionalFormatting sqref="P4:P18">
    <cfRule type="expression" dxfId="1229" priority="1033">
      <formula>S4=""</formula>
    </cfRule>
    <cfRule type="expression" dxfId="1228" priority="1034">
      <formula>S4="L"</formula>
    </cfRule>
    <cfRule type="expression" dxfId="1227" priority="1035">
      <formula>S4="W"</formula>
    </cfRule>
  </conditionalFormatting>
  <conditionalFormatting sqref="U3">
    <cfRule type="expression" dxfId="1226" priority="962">
      <formula>W3=""</formula>
    </cfRule>
    <cfRule type="expression" dxfId="1225" priority="965">
      <formula>W3="L"</formula>
    </cfRule>
    <cfRule type="expression" dxfId="1224" priority="966">
      <formula>W3="W"</formula>
    </cfRule>
  </conditionalFormatting>
  <conditionalFormatting sqref="W3">
    <cfRule type="expression" dxfId="1223" priority="961">
      <formula>W3=""</formula>
    </cfRule>
    <cfRule type="expression" dxfId="1222" priority="963">
      <formula>W3="L"</formula>
    </cfRule>
    <cfRule type="expression" dxfId="1221" priority="964">
      <formula>W3="W"</formula>
    </cfRule>
  </conditionalFormatting>
  <conditionalFormatting sqref="U4:U18">
    <cfRule type="expression" dxfId="1220" priority="956">
      <formula>W4=""</formula>
    </cfRule>
    <cfRule type="expression" dxfId="1219" priority="959">
      <formula>W4="L"</formula>
    </cfRule>
    <cfRule type="expression" dxfId="1218" priority="960">
      <formula>W4="W"</formula>
    </cfRule>
  </conditionalFormatting>
  <conditionalFormatting sqref="W4:W18">
    <cfRule type="expression" dxfId="1217" priority="955">
      <formula>W4=""</formula>
    </cfRule>
    <cfRule type="expression" dxfId="1216" priority="957">
      <formula>W4="L"</formula>
    </cfRule>
    <cfRule type="expression" dxfId="1215" priority="958">
      <formula>W4="W"</formula>
    </cfRule>
  </conditionalFormatting>
  <conditionalFormatting sqref="T3">
    <cfRule type="expression" dxfId="1214" priority="928">
      <formula>W3=""</formula>
    </cfRule>
    <cfRule type="expression" dxfId="1213" priority="929">
      <formula>W3="L"</formula>
    </cfRule>
    <cfRule type="expression" dxfId="1212" priority="930">
      <formula>W3="W"</formula>
    </cfRule>
  </conditionalFormatting>
  <conditionalFormatting sqref="T4:T18">
    <cfRule type="expression" dxfId="1211" priority="925">
      <formula>W4=""</formula>
    </cfRule>
    <cfRule type="expression" dxfId="1210" priority="926">
      <formula>W4="L"</formula>
    </cfRule>
    <cfRule type="expression" dxfId="1209" priority="927">
      <formula>W4="W"</formula>
    </cfRule>
  </conditionalFormatting>
  <conditionalFormatting sqref="Z3">
    <cfRule type="expression" dxfId="1208" priority="496">
      <formula>AA3=""</formula>
    </cfRule>
    <cfRule type="expression" dxfId="1207" priority="497">
      <formula>AA3="L"</formula>
    </cfRule>
    <cfRule type="expression" dxfId="1206" priority="498">
      <formula>AA3="W"</formula>
    </cfRule>
  </conditionalFormatting>
  <conditionalFormatting sqref="Z3:Z18">
    <cfRule type="expression" dxfId="1205" priority="493">
      <formula>AA3=""</formula>
    </cfRule>
    <cfRule type="expression" dxfId="1204" priority="494">
      <formula>AA3="L"</formula>
    </cfRule>
    <cfRule type="expression" dxfId="1203" priority="495">
      <formula>AA3="W"</formula>
    </cfRule>
  </conditionalFormatting>
  <conditionalFormatting sqref="Y3">
    <cfRule type="expression" dxfId="1202" priority="506">
      <formula>AA3=""</formula>
    </cfRule>
    <cfRule type="expression" dxfId="1201" priority="509">
      <formula>AA3="L"</formula>
    </cfRule>
    <cfRule type="expression" dxfId="1200" priority="510">
      <formula>AA3="W"</formula>
    </cfRule>
  </conditionalFormatting>
  <conditionalFormatting sqref="AA3">
    <cfRule type="expression" dxfId="1199" priority="505">
      <formula>AA3=""</formula>
    </cfRule>
    <cfRule type="expression" dxfId="1198" priority="507">
      <formula>AA3="L"</formula>
    </cfRule>
    <cfRule type="expression" dxfId="1197" priority="508">
      <formula>AA3="W"</formula>
    </cfRule>
  </conditionalFormatting>
  <conditionalFormatting sqref="Y4:Y18">
    <cfRule type="expression" dxfId="1196" priority="500">
      <formula>AA4=""</formula>
    </cfRule>
    <cfRule type="expression" dxfId="1195" priority="503">
      <formula>AA4="L"</formula>
    </cfRule>
    <cfRule type="expression" dxfId="1194" priority="504">
      <formula>AA4="W"</formula>
    </cfRule>
  </conditionalFormatting>
  <conditionalFormatting sqref="AA4:AA18">
    <cfRule type="expression" dxfId="1193" priority="499">
      <formula>AA4=""</formula>
    </cfRule>
    <cfRule type="expression" dxfId="1192" priority="501">
      <formula>AA4="L"</formula>
    </cfRule>
    <cfRule type="expression" dxfId="1191" priority="502">
      <formula>AA4="W"</formula>
    </cfRule>
  </conditionalFormatting>
  <conditionalFormatting sqref="X3">
    <cfRule type="expression" dxfId="1190" priority="490">
      <formula>AA3=""</formula>
    </cfRule>
    <cfRule type="expression" dxfId="1189" priority="491">
      <formula>AA3="L"</formula>
    </cfRule>
    <cfRule type="expression" dxfId="1188" priority="492">
      <formula>AA3="W"</formula>
    </cfRule>
  </conditionalFormatting>
  <conditionalFormatting sqref="X4:X18">
    <cfRule type="expression" dxfId="1187" priority="487">
      <formula>AA4=""</formula>
    </cfRule>
    <cfRule type="expression" dxfId="1186" priority="488">
      <formula>AA4="L"</formula>
    </cfRule>
    <cfRule type="expression" dxfId="1185" priority="489">
      <formula>AA4="W"</formula>
    </cfRule>
  </conditionalFormatting>
  <conditionalFormatting sqref="AD3">
    <cfRule type="expression" dxfId="1184" priority="472">
      <formula>AE3=""</formula>
    </cfRule>
    <cfRule type="expression" dxfId="1183" priority="473">
      <formula>AE3="L"</formula>
    </cfRule>
    <cfRule type="expression" dxfId="1182" priority="474">
      <formula>AE3="W"</formula>
    </cfRule>
  </conditionalFormatting>
  <conditionalFormatting sqref="AD3:AD18">
    <cfRule type="expression" dxfId="1181" priority="469">
      <formula>AE3=""</formula>
    </cfRule>
    <cfRule type="expression" dxfId="1180" priority="470">
      <formula>AE3="L"</formula>
    </cfRule>
    <cfRule type="expression" dxfId="1179" priority="471">
      <formula>AE3="W"</formula>
    </cfRule>
  </conditionalFormatting>
  <conditionalFormatting sqref="AC3">
    <cfRule type="expression" dxfId="1178" priority="482">
      <formula>AE3=""</formula>
    </cfRule>
    <cfRule type="expression" dxfId="1177" priority="485">
      <formula>AE3="L"</formula>
    </cfRule>
    <cfRule type="expression" dxfId="1176" priority="486">
      <formula>AE3="W"</formula>
    </cfRule>
  </conditionalFormatting>
  <conditionalFormatting sqref="AE3">
    <cfRule type="expression" dxfId="1175" priority="481">
      <formula>AE3=""</formula>
    </cfRule>
    <cfRule type="expression" dxfId="1174" priority="483">
      <formula>AE3="L"</formula>
    </cfRule>
    <cfRule type="expression" dxfId="1173" priority="484">
      <formula>AE3="W"</formula>
    </cfRule>
  </conditionalFormatting>
  <conditionalFormatting sqref="AC4:AC18">
    <cfRule type="expression" dxfId="1172" priority="476">
      <formula>AE4=""</formula>
    </cfRule>
    <cfRule type="expression" dxfId="1171" priority="479">
      <formula>AE4="L"</formula>
    </cfRule>
    <cfRule type="expression" dxfId="1170" priority="480">
      <formula>AE4="W"</formula>
    </cfRule>
  </conditionalFormatting>
  <conditionalFormatting sqref="AE4:AE18">
    <cfRule type="expression" dxfId="1169" priority="475">
      <formula>AE4=""</formula>
    </cfRule>
    <cfRule type="expression" dxfId="1168" priority="477">
      <formula>AE4="L"</formula>
    </cfRule>
    <cfRule type="expression" dxfId="1167" priority="478">
      <formula>AE4="W"</formula>
    </cfRule>
  </conditionalFormatting>
  <conditionalFormatting sqref="AB3">
    <cfRule type="expression" dxfId="1166" priority="466">
      <formula>AE3=""</formula>
    </cfRule>
    <cfRule type="expression" dxfId="1165" priority="467">
      <formula>AE3="L"</formula>
    </cfRule>
    <cfRule type="expression" dxfId="1164" priority="468">
      <formula>AE3="W"</formula>
    </cfRule>
  </conditionalFormatting>
  <conditionalFormatting sqref="AB4:AB18">
    <cfRule type="expression" dxfId="1163" priority="463">
      <formula>AE4=""</formula>
    </cfRule>
    <cfRule type="expression" dxfId="1162" priority="464">
      <formula>AE4="L"</formula>
    </cfRule>
    <cfRule type="expression" dxfId="1161" priority="465">
      <formula>AE4="W"</formula>
    </cfRule>
  </conditionalFormatting>
  <conditionalFormatting sqref="AH3">
    <cfRule type="expression" dxfId="1160" priority="448">
      <formula>AI3=""</formula>
    </cfRule>
    <cfRule type="expression" dxfId="1159" priority="449">
      <formula>AI3="L"</formula>
    </cfRule>
    <cfRule type="expression" dxfId="1158" priority="450">
      <formula>AI3="W"</formula>
    </cfRule>
  </conditionalFormatting>
  <conditionalFormatting sqref="AH3:AH18">
    <cfRule type="expression" dxfId="1157" priority="445">
      <formula>AI3=""</formula>
    </cfRule>
    <cfRule type="expression" dxfId="1156" priority="446">
      <formula>AI3="L"</formula>
    </cfRule>
    <cfRule type="expression" dxfId="1155" priority="447">
      <formula>AI3="W"</formula>
    </cfRule>
  </conditionalFormatting>
  <conditionalFormatting sqref="AG3">
    <cfRule type="expression" dxfId="1154" priority="458">
      <formula>AI3=""</formula>
    </cfRule>
    <cfRule type="expression" dxfId="1153" priority="461">
      <formula>AI3="L"</formula>
    </cfRule>
    <cfRule type="expression" dxfId="1152" priority="462">
      <formula>AI3="W"</formula>
    </cfRule>
  </conditionalFormatting>
  <conditionalFormatting sqref="AI3">
    <cfRule type="expression" dxfId="1151" priority="457">
      <formula>AI3=""</formula>
    </cfRule>
    <cfRule type="expression" dxfId="1150" priority="459">
      <formula>AI3="L"</formula>
    </cfRule>
    <cfRule type="expression" dxfId="1149" priority="460">
      <formula>AI3="W"</formula>
    </cfRule>
  </conditionalFormatting>
  <conditionalFormatting sqref="AG4:AG18">
    <cfRule type="expression" dxfId="1148" priority="452">
      <formula>AI4=""</formula>
    </cfRule>
    <cfRule type="expression" dxfId="1147" priority="455">
      <formula>AI4="L"</formula>
    </cfRule>
    <cfRule type="expression" dxfId="1146" priority="456">
      <formula>AI4="W"</formula>
    </cfRule>
  </conditionalFormatting>
  <conditionalFormatting sqref="AI4:AI18">
    <cfRule type="expression" dxfId="1145" priority="451">
      <formula>AI4=""</formula>
    </cfRule>
    <cfRule type="expression" dxfId="1144" priority="453">
      <formula>AI4="L"</formula>
    </cfRule>
    <cfRule type="expression" dxfId="1143" priority="454">
      <formula>AI4="W"</formula>
    </cfRule>
  </conditionalFormatting>
  <conditionalFormatting sqref="AF3">
    <cfRule type="expression" dxfId="1142" priority="442">
      <formula>AI3=""</formula>
    </cfRule>
    <cfRule type="expression" dxfId="1141" priority="443">
      <formula>AI3="L"</formula>
    </cfRule>
    <cfRule type="expression" dxfId="1140" priority="444">
      <formula>AI3="W"</formula>
    </cfRule>
  </conditionalFormatting>
  <conditionalFormatting sqref="AF4:AF18">
    <cfRule type="expression" dxfId="1139" priority="439">
      <formula>AI4=""</formula>
    </cfRule>
    <cfRule type="expression" dxfId="1138" priority="440">
      <formula>AI4="L"</formula>
    </cfRule>
    <cfRule type="expression" dxfId="1137" priority="441">
      <formula>AI4="W"</formula>
    </cfRule>
  </conditionalFormatting>
  <conditionalFormatting sqref="AL3">
    <cfRule type="expression" dxfId="1136" priority="424">
      <formula>AM3=""</formula>
    </cfRule>
    <cfRule type="expression" dxfId="1135" priority="425">
      <formula>AM3="L"</formula>
    </cfRule>
    <cfRule type="expression" dxfId="1134" priority="426">
      <formula>AM3="W"</formula>
    </cfRule>
  </conditionalFormatting>
  <conditionalFormatting sqref="AL3:AL18">
    <cfRule type="expression" dxfId="1133" priority="421">
      <formula>AM3=""</formula>
    </cfRule>
    <cfRule type="expression" dxfId="1132" priority="422">
      <formula>AM3="L"</formula>
    </cfRule>
    <cfRule type="expression" dxfId="1131" priority="423">
      <formula>AM3="W"</formula>
    </cfRule>
  </conditionalFormatting>
  <conditionalFormatting sqref="AK3">
    <cfRule type="expression" dxfId="1130" priority="434">
      <formula>AM3=""</formula>
    </cfRule>
    <cfRule type="expression" dxfId="1129" priority="437">
      <formula>AM3="L"</formula>
    </cfRule>
    <cfRule type="expression" dxfId="1128" priority="438">
      <formula>AM3="W"</formula>
    </cfRule>
  </conditionalFormatting>
  <conditionalFormatting sqref="AM3">
    <cfRule type="expression" dxfId="1127" priority="433">
      <formula>AM3=""</formula>
    </cfRule>
    <cfRule type="expression" dxfId="1126" priority="435">
      <formula>AM3="L"</formula>
    </cfRule>
    <cfRule type="expression" dxfId="1125" priority="436">
      <formula>AM3="W"</formula>
    </cfRule>
  </conditionalFormatting>
  <conditionalFormatting sqref="AK4:AK18">
    <cfRule type="expression" dxfId="1124" priority="428">
      <formula>AM4=""</formula>
    </cfRule>
    <cfRule type="expression" dxfId="1123" priority="431">
      <formula>AM4="L"</formula>
    </cfRule>
    <cfRule type="expression" dxfId="1122" priority="432">
      <formula>AM4="W"</formula>
    </cfRule>
  </conditionalFormatting>
  <conditionalFormatting sqref="AM4:AM18">
    <cfRule type="expression" dxfId="1121" priority="427">
      <formula>AM4=""</formula>
    </cfRule>
    <cfRule type="expression" dxfId="1120" priority="429">
      <formula>AM4="L"</formula>
    </cfRule>
    <cfRule type="expression" dxfId="1119" priority="430">
      <formula>AM4="W"</formula>
    </cfRule>
  </conditionalFormatting>
  <conditionalFormatting sqref="AJ3">
    <cfRule type="expression" dxfId="1118" priority="418">
      <formula>AM3=""</formula>
    </cfRule>
    <cfRule type="expression" dxfId="1117" priority="419">
      <formula>AM3="L"</formula>
    </cfRule>
    <cfRule type="expression" dxfId="1116" priority="420">
      <formula>AM3="W"</formula>
    </cfRule>
  </conditionalFormatting>
  <conditionalFormatting sqref="AJ4:AJ18">
    <cfRule type="expression" dxfId="1115" priority="415">
      <formula>AM4=""</formula>
    </cfRule>
    <cfRule type="expression" dxfId="1114" priority="416">
      <formula>AM4="L"</formula>
    </cfRule>
    <cfRule type="expression" dxfId="1113" priority="417">
      <formula>AM4="W"</formula>
    </cfRule>
  </conditionalFormatting>
  <conditionalFormatting sqref="AO3">
    <cfRule type="expression" dxfId="1112" priority="410">
      <formula>AQ3=""</formula>
    </cfRule>
    <cfRule type="expression" dxfId="1111" priority="413">
      <formula>AQ3="L"</formula>
    </cfRule>
    <cfRule type="expression" dxfId="1110" priority="414">
      <formula>AQ3="W"</formula>
    </cfRule>
  </conditionalFormatting>
  <conditionalFormatting sqref="AQ3">
    <cfRule type="expression" dxfId="1109" priority="409">
      <formula>AQ3=""</formula>
    </cfRule>
    <cfRule type="expression" dxfId="1108" priority="411">
      <formula>AQ3="L"</formula>
    </cfRule>
    <cfRule type="expression" dxfId="1107" priority="412">
      <formula>AQ3="W"</formula>
    </cfRule>
  </conditionalFormatting>
  <conditionalFormatting sqref="AO4:AO18">
    <cfRule type="expression" dxfId="1106" priority="404">
      <formula>AQ4=""</formula>
    </cfRule>
    <cfRule type="expression" dxfId="1105" priority="407">
      <formula>AQ4="L"</formula>
    </cfRule>
    <cfRule type="expression" dxfId="1104" priority="408">
      <formula>AQ4="W"</formula>
    </cfRule>
  </conditionalFormatting>
  <conditionalFormatting sqref="AQ4:AQ18">
    <cfRule type="expression" dxfId="1103" priority="403">
      <formula>AQ4=""</formula>
    </cfRule>
    <cfRule type="expression" dxfId="1102" priority="405">
      <formula>AQ4="L"</formula>
    </cfRule>
    <cfRule type="expression" dxfId="1101" priority="406">
      <formula>AQ4="W"</formula>
    </cfRule>
  </conditionalFormatting>
  <conditionalFormatting sqref="AP3">
    <cfRule type="expression" dxfId="1100" priority="400">
      <formula>AQ3=""</formula>
    </cfRule>
    <cfRule type="expression" dxfId="1099" priority="401">
      <formula>AQ3="L"</formula>
    </cfRule>
    <cfRule type="expression" dxfId="1098" priority="402">
      <formula>AQ3="W"</formula>
    </cfRule>
  </conditionalFormatting>
  <conditionalFormatting sqref="AP3:AP18">
    <cfRule type="expression" dxfId="1097" priority="397">
      <formula>AQ3=""</formula>
    </cfRule>
    <cfRule type="expression" dxfId="1096" priority="398">
      <formula>AQ3="L"</formula>
    </cfRule>
    <cfRule type="expression" dxfId="1095" priority="399">
      <formula>AQ3="W"</formula>
    </cfRule>
  </conditionalFormatting>
  <conditionalFormatting sqref="AN3">
    <cfRule type="expression" dxfId="1094" priority="394">
      <formula>AQ3=""</formula>
    </cfRule>
    <cfRule type="expression" dxfId="1093" priority="395">
      <formula>AQ3="L"</formula>
    </cfRule>
    <cfRule type="expression" dxfId="1092" priority="396">
      <formula>AQ3="W"</formula>
    </cfRule>
  </conditionalFormatting>
  <conditionalFormatting sqref="AN4:AN18">
    <cfRule type="expression" dxfId="1091" priority="391">
      <formula>AQ4=""</formula>
    </cfRule>
    <cfRule type="expression" dxfId="1090" priority="392">
      <formula>AQ4="L"</formula>
    </cfRule>
    <cfRule type="expression" dxfId="1089" priority="393">
      <formula>AQ4="W"</formula>
    </cfRule>
  </conditionalFormatting>
  <conditionalFormatting sqref="AS3">
    <cfRule type="expression" dxfId="1088" priority="386">
      <formula>AU3=""</formula>
    </cfRule>
    <cfRule type="expression" dxfId="1087" priority="389">
      <formula>AU3="L"</formula>
    </cfRule>
    <cfRule type="expression" dxfId="1086" priority="390">
      <formula>AU3="W"</formula>
    </cfRule>
  </conditionalFormatting>
  <conditionalFormatting sqref="AU3">
    <cfRule type="expression" dxfId="1085" priority="385">
      <formula>AU3=""</formula>
    </cfRule>
    <cfRule type="expression" dxfId="1084" priority="387">
      <formula>AU3="L"</formula>
    </cfRule>
    <cfRule type="expression" dxfId="1083" priority="388">
      <formula>AU3="W"</formula>
    </cfRule>
  </conditionalFormatting>
  <conditionalFormatting sqref="AS4:AS18">
    <cfRule type="expression" dxfId="1082" priority="380">
      <formula>AU4=""</formula>
    </cfRule>
    <cfRule type="expression" dxfId="1081" priority="383">
      <formula>AU4="L"</formula>
    </cfRule>
    <cfRule type="expression" dxfId="1080" priority="384">
      <formula>AU4="W"</formula>
    </cfRule>
  </conditionalFormatting>
  <conditionalFormatting sqref="AU4:AU18">
    <cfRule type="expression" dxfId="1079" priority="379">
      <formula>AU4=""</formula>
    </cfRule>
    <cfRule type="expression" dxfId="1078" priority="381">
      <formula>AU4="L"</formula>
    </cfRule>
    <cfRule type="expression" dxfId="1077" priority="382">
      <formula>AU4="W"</formula>
    </cfRule>
  </conditionalFormatting>
  <conditionalFormatting sqref="AT3">
    <cfRule type="expression" dxfId="1076" priority="376">
      <formula>AU3=""</formula>
    </cfRule>
    <cfRule type="expression" dxfId="1075" priority="377">
      <formula>AU3="L"</formula>
    </cfRule>
    <cfRule type="expression" dxfId="1074" priority="378">
      <formula>AU3="W"</formula>
    </cfRule>
  </conditionalFormatting>
  <conditionalFormatting sqref="AT3:AT18">
    <cfRule type="expression" dxfId="1073" priority="373">
      <formula>AU3=""</formula>
    </cfRule>
    <cfRule type="expression" dxfId="1072" priority="374">
      <formula>AU3="L"</formula>
    </cfRule>
    <cfRule type="expression" dxfId="1071" priority="375">
      <formula>AU3="W"</formula>
    </cfRule>
  </conditionalFormatting>
  <conditionalFormatting sqref="AR3">
    <cfRule type="expression" dxfId="1070" priority="370">
      <formula>AU3=""</formula>
    </cfRule>
    <cfRule type="expression" dxfId="1069" priority="371">
      <formula>AU3="L"</formula>
    </cfRule>
    <cfRule type="expression" dxfId="1068" priority="372">
      <formula>AU3="W"</formula>
    </cfRule>
  </conditionalFormatting>
  <conditionalFormatting sqref="AR4:AR18">
    <cfRule type="expression" dxfId="1067" priority="367">
      <formula>AU4=""</formula>
    </cfRule>
    <cfRule type="expression" dxfId="1066" priority="368">
      <formula>AU4="L"</formula>
    </cfRule>
    <cfRule type="expression" dxfId="1065" priority="369">
      <formula>AU4="W"</formula>
    </cfRule>
  </conditionalFormatting>
  <conditionalFormatting sqref="AW3">
    <cfRule type="expression" dxfId="1064" priority="362">
      <formula>AY3=""</formula>
    </cfRule>
    <cfRule type="expression" dxfId="1063" priority="365">
      <formula>AY3="L"</formula>
    </cfRule>
    <cfRule type="expression" dxfId="1062" priority="366">
      <formula>AY3="W"</formula>
    </cfRule>
  </conditionalFormatting>
  <conditionalFormatting sqref="AY3">
    <cfRule type="expression" dxfId="1061" priority="361">
      <formula>AY3=""</formula>
    </cfRule>
    <cfRule type="expression" dxfId="1060" priority="363">
      <formula>AY3="L"</formula>
    </cfRule>
    <cfRule type="expression" dxfId="1059" priority="364">
      <formula>AY3="W"</formula>
    </cfRule>
  </conditionalFormatting>
  <conditionalFormatting sqref="AW4:AW18">
    <cfRule type="expression" dxfId="1058" priority="356">
      <formula>AY4=""</formula>
    </cfRule>
    <cfRule type="expression" dxfId="1057" priority="359">
      <formula>AY4="L"</formula>
    </cfRule>
    <cfRule type="expression" dxfId="1056" priority="360">
      <formula>AY4="W"</formula>
    </cfRule>
  </conditionalFormatting>
  <conditionalFormatting sqref="AY4:AY18">
    <cfRule type="expression" dxfId="1055" priority="355">
      <formula>AY4=""</formula>
    </cfRule>
    <cfRule type="expression" dxfId="1054" priority="357">
      <formula>AY4="L"</formula>
    </cfRule>
    <cfRule type="expression" dxfId="1053" priority="358">
      <formula>AY4="W"</formula>
    </cfRule>
  </conditionalFormatting>
  <conditionalFormatting sqref="AX3">
    <cfRule type="expression" dxfId="1052" priority="352">
      <formula>AY3=""</formula>
    </cfRule>
    <cfRule type="expression" dxfId="1051" priority="353">
      <formula>AY3="L"</formula>
    </cfRule>
    <cfRule type="expression" dxfId="1050" priority="354">
      <formula>AY3="W"</formula>
    </cfRule>
  </conditionalFormatting>
  <conditionalFormatting sqref="AX3:AX18">
    <cfRule type="expression" dxfId="1049" priority="349">
      <formula>AY3=""</formula>
    </cfRule>
    <cfRule type="expression" dxfId="1048" priority="350">
      <formula>AY3="L"</formula>
    </cfRule>
    <cfRule type="expression" dxfId="1047" priority="351">
      <formula>AY3="W"</formula>
    </cfRule>
  </conditionalFormatting>
  <conditionalFormatting sqref="AV3">
    <cfRule type="expression" dxfId="1046" priority="346">
      <formula>AY3=""</formula>
    </cfRule>
    <cfRule type="expression" dxfId="1045" priority="347">
      <formula>AY3="L"</formula>
    </cfRule>
    <cfRule type="expression" dxfId="1044" priority="348">
      <formula>AY3="W"</formula>
    </cfRule>
  </conditionalFormatting>
  <conditionalFormatting sqref="AV4:AV18">
    <cfRule type="expression" dxfId="1043" priority="343">
      <formula>AY4=""</formula>
    </cfRule>
    <cfRule type="expression" dxfId="1042" priority="344">
      <formula>AY4="L"</formula>
    </cfRule>
    <cfRule type="expression" dxfId="1041" priority="345">
      <formula>AY4="W"</formula>
    </cfRule>
  </conditionalFormatting>
  <conditionalFormatting sqref="BA3">
    <cfRule type="expression" dxfId="1040" priority="338">
      <formula>BC3=""</formula>
    </cfRule>
    <cfRule type="expression" dxfId="1039" priority="341">
      <formula>BC3="L"</formula>
    </cfRule>
    <cfRule type="expression" dxfId="1038" priority="342">
      <formula>BC3="W"</formula>
    </cfRule>
  </conditionalFormatting>
  <conditionalFormatting sqref="BC3">
    <cfRule type="expression" dxfId="1037" priority="337">
      <formula>BC3=""</formula>
    </cfRule>
    <cfRule type="expression" dxfId="1036" priority="339">
      <formula>BC3="L"</formula>
    </cfRule>
    <cfRule type="expression" dxfId="1035" priority="340">
      <formula>BC3="W"</formula>
    </cfRule>
  </conditionalFormatting>
  <conditionalFormatting sqref="BA4:BA18">
    <cfRule type="expression" dxfId="1034" priority="332">
      <formula>BC4=""</formula>
    </cfRule>
    <cfRule type="expression" dxfId="1033" priority="335">
      <formula>BC4="L"</formula>
    </cfRule>
    <cfRule type="expression" dxfId="1032" priority="336">
      <formula>BC4="W"</formula>
    </cfRule>
  </conditionalFormatting>
  <conditionalFormatting sqref="BC4:BC18">
    <cfRule type="expression" dxfId="1031" priority="331">
      <formula>BC4=""</formula>
    </cfRule>
    <cfRule type="expression" dxfId="1030" priority="333">
      <formula>BC4="L"</formula>
    </cfRule>
    <cfRule type="expression" dxfId="1029" priority="334">
      <formula>BC4="W"</formula>
    </cfRule>
  </conditionalFormatting>
  <conditionalFormatting sqref="BB3">
    <cfRule type="expression" dxfId="1028" priority="328">
      <formula>BC3=""</formula>
    </cfRule>
    <cfRule type="expression" dxfId="1027" priority="329">
      <formula>BC3="L"</formula>
    </cfRule>
    <cfRule type="expression" dxfId="1026" priority="330">
      <formula>BC3="W"</formula>
    </cfRule>
  </conditionalFormatting>
  <conditionalFormatting sqref="BB3:BB18">
    <cfRule type="expression" dxfId="1025" priority="325">
      <formula>BC3=""</formula>
    </cfRule>
    <cfRule type="expression" dxfId="1024" priority="326">
      <formula>BC3="L"</formula>
    </cfRule>
    <cfRule type="expression" dxfId="1023" priority="327">
      <formula>BC3="W"</formula>
    </cfRule>
  </conditionalFormatting>
  <conditionalFormatting sqref="AZ3">
    <cfRule type="expression" dxfId="1022" priority="322">
      <formula>BC3=""</formula>
    </cfRule>
    <cfRule type="expression" dxfId="1021" priority="323">
      <formula>BC3="L"</formula>
    </cfRule>
    <cfRule type="expression" dxfId="1020" priority="324">
      <formula>BC3="W"</formula>
    </cfRule>
  </conditionalFormatting>
  <conditionalFormatting sqref="AZ4:AZ18">
    <cfRule type="expression" dxfId="1019" priority="319">
      <formula>BC4=""</formula>
    </cfRule>
    <cfRule type="expression" dxfId="1018" priority="320">
      <formula>BC4="L"</formula>
    </cfRule>
    <cfRule type="expression" dxfId="1017" priority="321">
      <formula>BC4="W"</formula>
    </cfRule>
  </conditionalFormatting>
  <conditionalFormatting sqref="BE3">
    <cfRule type="expression" dxfId="1016" priority="314">
      <formula>BG3=""</formula>
    </cfRule>
    <cfRule type="expression" dxfId="1015" priority="317">
      <formula>BG3="L"</formula>
    </cfRule>
    <cfRule type="expression" dxfId="1014" priority="318">
      <formula>BG3="W"</formula>
    </cfRule>
  </conditionalFormatting>
  <conditionalFormatting sqref="BG3">
    <cfRule type="expression" dxfId="1013" priority="313">
      <formula>BG3=""</formula>
    </cfRule>
    <cfRule type="expression" dxfId="1012" priority="315">
      <formula>BG3="L"</formula>
    </cfRule>
    <cfRule type="expression" dxfId="1011" priority="316">
      <formula>BG3="W"</formula>
    </cfRule>
  </conditionalFormatting>
  <conditionalFormatting sqref="BE4:BE18">
    <cfRule type="expression" dxfId="1010" priority="308">
      <formula>BG4=""</formula>
    </cfRule>
    <cfRule type="expression" dxfId="1009" priority="311">
      <formula>BG4="L"</formula>
    </cfRule>
    <cfRule type="expression" dxfId="1008" priority="312">
      <formula>BG4="W"</formula>
    </cfRule>
  </conditionalFormatting>
  <conditionalFormatting sqref="BG4:BG18">
    <cfRule type="expression" dxfId="1007" priority="307">
      <formula>BG4=""</formula>
    </cfRule>
    <cfRule type="expression" dxfId="1006" priority="309">
      <formula>BG4="L"</formula>
    </cfRule>
    <cfRule type="expression" dxfId="1005" priority="310">
      <formula>BG4="W"</formula>
    </cfRule>
  </conditionalFormatting>
  <conditionalFormatting sqref="BF3">
    <cfRule type="expression" dxfId="1004" priority="304">
      <formula>BG3=""</formula>
    </cfRule>
    <cfRule type="expression" dxfId="1003" priority="305">
      <formula>BG3="L"</formula>
    </cfRule>
    <cfRule type="expression" dxfId="1002" priority="306">
      <formula>BG3="W"</formula>
    </cfRule>
  </conditionalFormatting>
  <conditionalFormatting sqref="BF3:BF18">
    <cfRule type="expression" dxfId="1001" priority="301">
      <formula>BG3=""</formula>
    </cfRule>
    <cfRule type="expression" dxfId="1000" priority="302">
      <formula>BG3="L"</formula>
    </cfRule>
    <cfRule type="expression" dxfId="999" priority="303">
      <formula>BG3="W"</formula>
    </cfRule>
  </conditionalFormatting>
  <conditionalFormatting sqref="BD4:BD18">
    <cfRule type="expression" dxfId="998" priority="295">
      <formula>BG4=""</formula>
    </cfRule>
    <cfRule type="expression" dxfId="997" priority="296">
      <formula>BG4="L"</formula>
    </cfRule>
    <cfRule type="expression" dxfId="996" priority="297">
      <formula>BG4="W"</formula>
    </cfRule>
  </conditionalFormatting>
  <conditionalFormatting sqref="BI3">
    <cfRule type="expression" dxfId="995" priority="290">
      <formula>BK3=""</formula>
    </cfRule>
    <cfRule type="expression" dxfId="994" priority="293">
      <formula>BK3="L"</formula>
    </cfRule>
    <cfRule type="expression" dxfId="993" priority="294">
      <formula>BK3="W"</formula>
    </cfRule>
  </conditionalFormatting>
  <conditionalFormatting sqref="BK3">
    <cfRule type="expression" dxfId="992" priority="289">
      <formula>BK3=""</formula>
    </cfRule>
    <cfRule type="expression" dxfId="991" priority="291">
      <formula>BK3="L"</formula>
    </cfRule>
    <cfRule type="expression" dxfId="990" priority="292">
      <formula>BK3="W"</formula>
    </cfRule>
  </conditionalFormatting>
  <conditionalFormatting sqref="BI4:BI18">
    <cfRule type="expression" dxfId="989" priority="284">
      <formula>BK4=""</formula>
    </cfRule>
    <cfRule type="expression" dxfId="988" priority="287">
      <formula>BK4="L"</formula>
    </cfRule>
    <cfRule type="expression" dxfId="987" priority="288">
      <formula>BK4="W"</formula>
    </cfRule>
  </conditionalFormatting>
  <conditionalFormatting sqref="BK4:BK18">
    <cfRule type="expression" dxfId="986" priority="283">
      <formula>BK4=""</formula>
    </cfRule>
    <cfRule type="expression" dxfId="985" priority="285">
      <formula>BK4="L"</formula>
    </cfRule>
    <cfRule type="expression" dxfId="984" priority="286">
      <formula>BK4="W"</formula>
    </cfRule>
  </conditionalFormatting>
  <conditionalFormatting sqref="BJ3">
    <cfRule type="expression" dxfId="983" priority="280">
      <formula>BK3=""</formula>
    </cfRule>
    <cfRule type="expression" dxfId="982" priority="281">
      <formula>BK3="L"</formula>
    </cfRule>
    <cfRule type="expression" dxfId="981" priority="282">
      <formula>BK3="W"</formula>
    </cfRule>
  </conditionalFormatting>
  <conditionalFormatting sqref="BJ3:BJ18">
    <cfRule type="expression" dxfId="980" priority="277">
      <formula>BK3=""</formula>
    </cfRule>
    <cfRule type="expression" dxfId="979" priority="278">
      <formula>BK3="L"</formula>
    </cfRule>
    <cfRule type="expression" dxfId="978" priority="279">
      <formula>BK3="W"</formula>
    </cfRule>
  </conditionalFormatting>
  <conditionalFormatting sqref="BH4:BH18">
    <cfRule type="expression" dxfId="977" priority="271">
      <formula>BK4=""</formula>
    </cfRule>
    <cfRule type="expression" dxfId="976" priority="272">
      <formula>BK4="L"</formula>
    </cfRule>
    <cfRule type="expression" dxfId="975" priority="273">
      <formula>BK4="W"</formula>
    </cfRule>
  </conditionalFormatting>
  <conditionalFormatting sqref="BD3">
    <cfRule type="expression" dxfId="974" priority="268">
      <formula>BG3=""</formula>
    </cfRule>
    <cfRule type="expression" dxfId="973" priority="269">
      <formula>BG3="L"</formula>
    </cfRule>
    <cfRule type="expression" dxfId="972" priority="270">
      <formula>BG3="W"</formula>
    </cfRule>
  </conditionalFormatting>
  <conditionalFormatting sqref="BH3">
    <cfRule type="expression" dxfId="971" priority="265">
      <formula>BK3=""</formula>
    </cfRule>
    <cfRule type="expression" dxfId="970" priority="266">
      <formula>BK3="L"</formula>
    </cfRule>
    <cfRule type="expression" dxfId="969" priority="267">
      <formula>BK3="W"</formula>
    </cfRule>
  </conditionalFormatting>
  <conditionalFormatting sqref="BM3">
    <cfRule type="expression" dxfId="968" priority="260">
      <formula>BO3=""</formula>
    </cfRule>
    <cfRule type="expression" dxfId="967" priority="263">
      <formula>BO3="L"</formula>
    </cfRule>
    <cfRule type="expression" dxfId="966" priority="264">
      <formula>BO3="W"</formula>
    </cfRule>
  </conditionalFormatting>
  <conditionalFormatting sqref="BO3">
    <cfRule type="expression" dxfId="965" priority="259">
      <formula>BO3=""</formula>
    </cfRule>
    <cfRule type="expression" dxfId="964" priority="261">
      <formula>BO3="L"</formula>
    </cfRule>
    <cfRule type="expression" dxfId="963" priority="262">
      <formula>BO3="W"</formula>
    </cfRule>
  </conditionalFormatting>
  <conditionalFormatting sqref="BM4:BM18">
    <cfRule type="expression" dxfId="962" priority="254">
      <formula>BO4=""</formula>
    </cfRule>
    <cfRule type="expression" dxfId="961" priority="257">
      <formula>BO4="L"</formula>
    </cfRule>
    <cfRule type="expression" dxfId="960" priority="258">
      <formula>BO4="W"</formula>
    </cfRule>
  </conditionalFormatting>
  <conditionalFormatting sqref="BO4:BO18">
    <cfRule type="expression" dxfId="959" priority="253">
      <formula>BO4=""</formula>
    </cfRule>
    <cfRule type="expression" dxfId="958" priority="255">
      <formula>BO4="L"</formula>
    </cfRule>
    <cfRule type="expression" dxfId="957" priority="256">
      <formula>BO4="W"</formula>
    </cfRule>
  </conditionalFormatting>
  <conditionalFormatting sqref="BN3">
    <cfRule type="expression" dxfId="956" priority="250">
      <formula>BO3=""</formula>
    </cfRule>
    <cfRule type="expression" dxfId="955" priority="251">
      <formula>BO3="L"</formula>
    </cfRule>
    <cfRule type="expression" dxfId="954" priority="252">
      <formula>BO3="W"</formula>
    </cfRule>
  </conditionalFormatting>
  <conditionalFormatting sqref="BN3:BN18">
    <cfRule type="expression" dxfId="953" priority="247">
      <formula>BO3=""</formula>
    </cfRule>
    <cfRule type="expression" dxfId="952" priority="248">
      <formula>BO3="L"</formula>
    </cfRule>
    <cfRule type="expression" dxfId="951" priority="249">
      <formula>BO3="W"</formula>
    </cfRule>
  </conditionalFormatting>
  <conditionalFormatting sqref="BL3">
    <cfRule type="expression" dxfId="950" priority="244">
      <formula>BO3=""</formula>
    </cfRule>
    <cfRule type="expression" dxfId="949" priority="245">
      <formula>BO3="L"</formula>
    </cfRule>
    <cfRule type="expression" dxfId="948" priority="246">
      <formula>BO3="W"</formula>
    </cfRule>
  </conditionalFormatting>
  <conditionalFormatting sqref="BL4:BL18">
    <cfRule type="expression" dxfId="947" priority="241">
      <formula>BO4=""</formula>
    </cfRule>
    <cfRule type="expression" dxfId="946" priority="242">
      <formula>BO4="L"</formula>
    </cfRule>
    <cfRule type="expression" dxfId="945" priority="243">
      <formula>BO4="W"</formula>
    </cfRule>
  </conditionalFormatting>
  <conditionalFormatting sqref="BQ3">
    <cfRule type="expression" dxfId="944" priority="236">
      <formula>BS3=""</formula>
    </cfRule>
    <cfRule type="expression" dxfId="943" priority="239">
      <formula>BS3="L"</formula>
    </cfRule>
    <cfRule type="expression" dxfId="942" priority="240">
      <formula>BS3="W"</formula>
    </cfRule>
  </conditionalFormatting>
  <conditionalFormatting sqref="BS3">
    <cfRule type="expression" dxfId="941" priority="235">
      <formula>BS3=""</formula>
    </cfRule>
    <cfRule type="expression" dxfId="940" priority="237">
      <formula>BS3="L"</formula>
    </cfRule>
    <cfRule type="expression" dxfId="939" priority="238">
      <formula>BS3="W"</formula>
    </cfRule>
  </conditionalFormatting>
  <conditionalFormatting sqref="BQ4:BQ18">
    <cfRule type="expression" dxfId="938" priority="230">
      <formula>BS4=""</formula>
    </cfRule>
    <cfRule type="expression" dxfId="937" priority="233">
      <formula>BS4="L"</formula>
    </cfRule>
    <cfRule type="expression" dxfId="936" priority="234">
      <formula>BS4="W"</formula>
    </cfRule>
  </conditionalFormatting>
  <conditionalFormatting sqref="BS4:BS18">
    <cfRule type="expression" dxfId="935" priority="229">
      <formula>BS4=""</formula>
    </cfRule>
    <cfRule type="expression" dxfId="934" priority="231">
      <formula>BS4="L"</formula>
    </cfRule>
    <cfRule type="expression" dxfId="933" priority="232">
      <formula>BS4="W"</formula>
    </cfRule>
  </conditionalFormatting>
  <conditionalFormatting sqref="BR3">
    <cfRule type="expression" dxfId="932" priority="226">
      <formula>BS3=""</formula>
    </cfRule>
    <cfRule type="expression" dxfId="931" priority="227">
      <formula>BS3="L"</formula>
    </cfRule>
    <cfRule type="expression" dxfId="930" priority="228">
      <formula>BS3="W"</formula>
    </cfRule>
  </conditionalFormatting>
  <conditionalFormatting sqref="BR3:BR18">
    <cfRule type="expression" dxfId="929" priority="223">
      <formula>BS3=""</formula>
    </cfRule>
    <cfRule type="expression" dxfId="928" priority="224">
      <formula>BS3="L"</formula>
    </cfRule>
    <cfRule type="expression" dxfId="927" priority="225">
      <formula>BS3="W"</formula>
    </cfRule>
  </conditionalFormatting>
  <conditionalFormatting sqref="BP3">
    <cfRule type="expression" dxfId="926" priority="220">
      <formula>BS3=""</formula>
    </cfRule>
    <cfRule type="expression" dxfId="925" priority="221">
      <formula>BS3="L"</formula>
    </cfRule>
    <cfRule type="expression" dxfId="924" priority="222">
      <formula>BS3="W"</formula>
    </cfRule>
  </conditionalFormatting>
  <conditionalFormatting sqref="BP4:BP13 BP16:BP18">
    <cfRule type="expression" dxfId="923" priority="217">
      <formula>BS4=""</formula>
    </cfRule>
    <cfRule type="expression" dxfId="922" priority="218">
      <formula>BS4="L"</formula>
    </cfRule>
    <cfRule type="expression" dxfId="921" priority="219">
      <formula>BS4="W"</formula>
    </cfRule>
  </conditionalFormatting>
  <conditionalFormatting sqref="BU3">
    <cfRule type="expression" dxfId="920" priority="212">
      <formula>BW3=""</formula>
    </cfRule>
    <cfRule type="expression" dxfId="919" priority="215">
      <formula>BW3="L"</formula>
    </cfRule>
    <cfRule type="expression" dxfId="918" priority="216">
      <formula>BW3="W"</formula>
    </cfRule>
  </conditionalFormatting>
  <conditionalFormatting sqref="BW3">
    <cfRule type="expression" dxfId="917" priority="211">
      <formula>BW3=""</formula>
    </cfRule>
    <cfRule type="expression" dxfId="916" priority="213">
      <formula>BW3="L"</formula>
    </cfRule>
    <cfRule type="expression" dxfId="915" priority="214">
      <formula>BW3="W"</formula>
    </cfRule>
  </conditionalFormatting>
  <conditionalFormatting sqref="BU4:BU18">
    <cfRule type="expression" dxfId="914" priority="206">
      <formula>BW4=""</formula>
    </cfRule>
    <cfRule type="expression" dxfId="913" priority="209">
      <formula>BW4="L"</formula>
    </cfRule>
    <cfRule type="expression" dxfId="912" priority="210">
      <formula>BW4="W"</formula>
    </cfRule>
  </conditionalFormatting>
  <conditionalFormatting sqref="BW4:BW18">
    <cfRule type="expression" dxfId="911" priority="205">
      <formula>BW4=""</formula>
    </cfRule>
    <cfRule type="expression" dxfId="910" priority="207">
      <formula>BW4="L"</formula>
    </cfRule>
    <cfRule type="expression" dxfId="909" priority="208">
      <formula>BW4="W"</formula>
    </cfRule>
  </conditionalFormatting>
  <conditionalFormatting sqref="BV3">
    <cfRule type="expression" dxfId="908" priority="202">
      <formula>BW3=""</formula>
    </cfRule>
    <cfRule type="expression" dxfId="907" priority="203">
      <formula>BW3="L"</formula>
    </cfRule>
    <cfRule type="expression" dxfId="906" priority="204">
      <formula>BW3="W"</formula>
    </cfRule>
  </conditionalFormatting>
  <conditionalFormatting sqref="BV3:BV18">
    <cfRule type="expression" dxfId="905" priority="199">
      <formula>BW3=""</formula>
    </cfRule>
    <cfRule type="expression" dxfId="904" priority="200">
      <formula>BW3="L"</formula>
    </cfRule>
    <cfRule type="expression" dxfId="903" priority="201">
      <formula>BW3="W"</formula>
    </cfRule>
  </conditionalFormatting>
  <conditionalFormatting sqref="BT3">
    <cfRule type="expression" dxfId="902" priority="196">
      <formula>BW3=""</formula>
    </cfRule>
    <cfRule type="expression" dxfId="901" priority="197">
      <formula>BW3="L"</formula>
    </cfRule>
    <cfRule type="expression" dxfId="900" priority="198">
      <formula>BW3="W"</formula>
    </cfRule>
  </conditionalFormatting>
  <conditionalFormatting sqref="BT4:BT13 BT16:BT18">
    <cfRule type="expression" dxfId="899" priority="193">
      <formula>BW4=""</formula>
    </cfRule>
    <cfRule type="expression" dxfId="898" priority="194">
      <formula>BW4="L"</formula>
    </cfRule>
    <cfRule type="expression" dxfId="897" priority="195">
      <formula>BW4="W"</formula>
    </cfRule>
  </conditionalFormatting>
  <conditionalFormatting sqref="BP14:BP15">
    <cfRule type="expression" dxfId="896" priority="190">
      <formula>BS14=""</formula>
    </cfRule>
    <cfRule type="expression" dxfId="895" priority="191">
      <formula>BS14="L"</formula>
    </cfRule>
    <cfRule type="expression" dxfId="894" priority="192">
      <formula>BS14="W"</formula>
    </cfRule>
  </conditionalFormatting>
  <conditionalFormatting sqref="BT14:BT15">
    <cfRule type="expression" dxfId="893" priority="187">
      <formula>BW14=""</formula>
    </cfRule>
    <cfRule type="expression" dxfId="892" priority="188">
      <formula>BW14="L"</formula>
    </cfRule>
    <cfRule type="expression" dxfId="891" priority="189">
      <formula>BW14="W"</formula>
    </cfRule>
  </conditionalFormatting>
  <conditionalFormatting sqref="BY3">
    <cfRule type="expression" dxfId="890" priority="182">
      <formula>CA3=""</formula>
    </cfRule>
    <cfRule type="expression" dxfId="889" priority="185">
      <formula>CA3="L"</formula>
    </cfRule>
    <cfRule type="expression" dxfId="888" priority="186">
      <formula>CA3="W"</formula>
    </cfRule>
  </conditionalFormatting>
  <conditionalFormatting sqref="CA3">
    <cfRule type="expression" dxfId="887" priority="181">
      <formula>CA3=""</formula>
    </cfRule>
    <cfRule type="expression" dxfId="886" priority="183">
      <formula>CA3="L"</formula>
    </cfRule>
    <cfRule type="expression" dxfId="885" priority="184">
      <formula>CA3="W"</formula>
    </cfRule>
  </conditionalFormatting>
  <conditionalFormatting sqref="BY4:BY18">
    <cfRule type="expression" dxfId="884" priority="176">
      <formula>CA4=""</formula>
    </cfRule>
    <cfRule type="expression" dxfId="883" priority="179">
      <formula>CA4="L"</formula>
    </cfRule>
    <cfRule type="expression" dxfId="882" priority="180">
      <formula>CA4="W"</formula>
    </cfRule>
  </conditionalFormatting>
  <conditionalFormatting sqref="CA4:CA18">
    <cfRule type="expression" dxfId="881" priority="175">
      <formula>CA4=""</formula>
    </cfRule>
    <cfRule type="expression" dxfId="880" priority="177">
      <formula>CA4="L"</formula>
    </cfRule>
    <cfRule type="expression" dxfId="879" priority="178">
      <formula>CA4="W"</formula>
    </cfRule>
  </conditionalFormatting>
  <conditionalFormatting sqref="BZ3">
    <cfRule type="expression" dxfId="878" priority="172">
      <formula>CA3=""</formula>
    </cfRule>
    <cfRule type="expression" dxfId="877" priority="173">
      <formula>CA3="L"</formula>
    </cfRule>
    <cfRule type="expression" dxfId="876" priority="174">
      <formula>CA3="W"</formula>
    </cfRule>
  </conditionalFormatting>
  <conditionalFormatting sqref="BZ3:BZ18">
    <cfRule type="expression" dxfId="875" priority="169">
      <formula>CA3=""</formula>
    </cfRule>
    <cfRule type="expression" dxfId="874" priority="170">
      <formula>CA3="L"</formula>
    </cfRule>
    <cfRule type="expression" dxfId="873" priority="171">
      <formula>CA3="W"</formula>
    </cfRule>
  </conditionalFormatting>
  <conditionalFormatting sqref="BX3">
    <cfRule type="expression" dxfId="872" priority="166">
      <formula>CA3=""</formula>
    </cfRule>
    <cfRule type="expression" dxfId="871" priority="167">
      <formula>CA3="L"</formula>
    </cfRule>
    <cfRule type="expression" dxfId="870" priority="168">
      <formula>CA3="W"</formula>
    </cfRule>
  </conditionalFormatting>
  <conditionalFormatting sqref="BX4:BX18">
    <cfRule type="expression" dxfId="869" priority="163">
      <formula>CA4=""</formula>
    </cfRule>
    <cfRule type="expression" dxfId="868" priority="164">
      <formula>CA4="L"</formula>
    </cfRule>
    <cfRule type="expression" dxfId="867" priority="165">
      <formula>CA4="W"</formula>
    </cfRule>
  </conditionalFormatting>
  <conditionalFormatting sqref="CC3">
    <cfRule type="expression" dxfId="866" priority="158">
      <formula>CE3=""</formula>
    </cfRule>
    <cfRule type="expression" dxfId="865" priority="161">
      <formula>CE3="L"</formula>
    </cfRule>
    <cfRule type="expression" dxfId="864" priority="162">
      <formula>CE3="W"</formula>
    </cfRule>
  </conditionalFormatting>
  <conditionalFormatting sqref="CE3">
    <cfRule type="expression" dxfId="863" priority="157">
      <formula>CE3=""</formula>
    </cfRule>
    <cfRule type="expression" dxfId="862" priority="159">
      <formula>CE3="L"</formula>
    </cfRule>
    <cfRule type="expression" dxfId="861" priority="160">
      <formula>CE3="W"</formula>
    </cfRule>
  </conditionalFormatting>
  <conditionalFormatting sqref="CC4:CC18">
    <cfRule type="expression" dxfId="860" priority="152">
      <formula>CE4=""</formula>
    </cfRule>
    <cfRule type="expression" dxfId="859" priority="155">
      <formula>CE4="L"</formula>
    </cfRule>
    <cfRule type="expression" dxfId="858" priority="156">
      <formula>CE4="W"</formula>
    </cfRule>
  </conditionalFormatting>
  <conditionalFormatting sqref="CE4:CE18">
    <cfRule type="expression" dxfId="857" priority="151">
      <formula>CE4=""</formula>
    </cfRule>
    <cfRule type="expression" dxfId="856" priority="153">
      <formula>CE4="L"</formula>
    </cfRule>
    <cfRule type="expression" dxfId="855" priority="154">
      <formula>CE4="W"</formula>
    </cfRule>
  </conditionalFormatting>
  <conditionalFormatting sqref="CD3">
    <cfRule type="expression" dxfId="854" priority="148">
      <formula>CE3=""</formula>
    </cfRule>
    <cfRule type="expression" dxfId="853" priority="149">
      <formula>CE3="L"</formula>
    </cfRule>
    <cfRule type="expression" dxfId="852" priority="150">
      <formula>CE3="W"</formula>
    </cfRule>
  </conditionalFormatting>
  <conditionalFormatting sqref="CD3:CD18">
    <cfRule type="expression" dxfId="851" priority="145">
      <formula>CE3=""</formula>
    </cfRule>
    <cfRule type="expression" dxfId="850" priority="146">
      <formula>CE3="L"</formula>
    </cfRule>
    <cfRule type="expression" dxfId="849" priority="147">
      <formula>CE3="W"</formula>
    </cfRule>
  </conditionalFormatting>
  <conditionalFormatting sqref="CB3">
    <cfRule type="expression" dxfId="848" priority="142">
      <formula>CE3=""</formula>
    </cfRule>
    <cfRule type="expression" dxfId="847" priority="143">
      <formula>CE3="L"</formula>
    </cfRule>
    <cfRule type="expression" dxfId="846" priority="144">
      <formula>CE3="W"</formula>
    </cfRule>
  </conditionalFormatting>
  <conditionalFormatting sqref="CB4:CB9 CB16:CB18 CB11:CB13">
    <cfRule type="expression" dxfId="845" priority="139">
      <formula>CE4=""</formula>
    </cfRule>
    <cfRule type="expression" dxfId="844" priority="140">
      <formula>CE4="L"</formula>
    </cfRule>
    <cfRule type="expression" dxfId="843" priority="141">
      <formula>CE4="W"</formula>
    </cfRule>
  </conditionalFormatting>
  <conditionalFormatting sqref="CG3">
    <cfRule type="expression" dxfId="842" priority="134">
      <formula>CI3=""</formula>
    </cfRule>
    <cfRule type="expression" dxfId="841" priority="137">
      <formula>CI3="L"</formula>
    </cfRule>
    <cfRule type="expression" dxfId="840" priority="138">
      <formula>CI3="W"</formula>
    </cfRule>
  </conditionalFormatting>
  <conditionalFormatting sqref="CI3">
    <cfRule type="expression" dxfId="839" priority="133">
      <formula>CI3=""</formula>
    </cfRule>
    <cfRule type="expression" dxfId="838" priority="135">
      <formula>CI3="L"</formula>
    </cfRule>
    <cfRule type="expression" dxfId="837" priority="136">
      <formula>CI3="W"</formula>
    </cfRule>
  </conditionalFormatting>
  <conditionalFormatting sqref="CG4:CG18">
    <cfRule type="expression" dxfId="836" priority="128">
      <formula>CI4=""</formula>
    </cfRule>
    <cfRule type="expression" dxfId="835" priority="131">
      <formula>CI4="L"</formula>
    </cfRule>
    <cfRule type="expression" dxfId="834" priority="132">
      <formula>CI4="W"</formula>
    </cfRule>
  </conditionalFormatting>
  <conditionalFormatting sqref="CI4:CI18">
    <cfRule type="expression" dxfId="833" priority="127">
      <formula>CI4=""</formula>
    </cfRule>
    <cfRule type="expression" dxfId="832" priority="129">
      <formula>CI4="L"</formula>
    </cfRule>
    <cfRule type="expression" dxfId="831" priority="130">
      <formula>CI4="W"</formula>
    </cfRule>
  </conditionalFormatting>
  <conditionalFormatting sqref="CH3">
    <cfRule type="expression" dxfId="830" priority="124">
      <formula>CI3=""</formula>
    </cfRule>
    <cfRule type="expression" dxfId="829" priority="125">
      <formula>CI3="L"</formula>
    </cfRule>
    <cfRule type="expression" dxfId="828" priority="126">
      <formula>CI3="W"</formula>
    </cfRule>
  </conditionalFormatting>
  <conditionalFormatting sqref="CH3:CH18">
    <cfRule type="expression" dxfId="827" priority="121">
      <formula>CI3=""</formula>
    </cfRule>
    <cfRule type="expression" dxfId="826" priority="122">
      <formula>CI3="L"</formula>
    </cfRule>
    <cfRule type="expression" dxfId="825" priority="123">
      <formula>CI3="W"</formula>
    </cfRule>
  </conditionalFormatting>
  <conditionalFormatting sqref="CF3">
    <cfRule type="expression" dxfId="824" priority="118">
      <formula>CI3=""</formula>
    </cfRule>
    <cfRule type="expression" dxfId="823" priority="119">
      <formula>CI3="L"</formula>
    </cfRule>
    <cfRule type="expression" dxfId="822" priority="120">
      <formula>CI3="W"</formula>
    </cfRule>
  </conditionalFormatting>
  <conditionalFormatting sqref="CF4:CF9 CF16:CF18 CF11:CF13">
    <cfRule type="expression" dxfId="821" priority="115">
      <formula>CI4=""</formula>
    </cfRule>
    <cfRule type="expression" dxfId="820" priority="116">
      <formula>CI4="L"</formula>
    </cfRule>
    <cfRule type="expression" dxfId="819" priority="117">
      <formula>CI4="W"</formula>
    </cfRule>
  </conditionalFormatting>
  <conditionalFormatting sqref="CB14:CB15">
    <cfRule type="expression" dxfId="818" priority="112">
      <formula>CE14=""</formula>
    </cfRule>
    <cfRule type="expression" dxfId="817" priority="113">
      <formula>CE14="L"</formula>
    </cfRule>
    <cfRule type="expression" dxfId="816" priority="114">
      <formula>CE14="W"</formula>
    </cfRule>
  </conditionalFormatting>
  <conditionalFormatting sqref="CF14:CF15">
    <cfRule type="expression" dxfId="815" priority="109">
      <formula>CI14=""</formula>
    </cfRule>
    <cfRule type="expression" dxfId="814" priority="110">
      <formula>CI14="L"</formula>
    </cfRule>
    <cfRule type="expression" dxfId="813" priority="111">
      <formula>CI14="W"</formula>
    </cfRule>
  </conditionalFormatting>
  <conditionalFormatting sqref="CB10">
    <cfRule type="expression" dxfId="812" priority="106">
      <formula>CE10=""</formula>
    </cfRule>
    <cfRule type="expression" dxfId="811" priority="107">
      <formula>CE10="L"</formula>
    </cfRule>
    <cfRule type="expression" dxfId="810" priority="108">
      <formula>CE10="W"</formula>
    </cfRule>
  </conditionalFormatting>
  <conditionalFormatting sqref="CF10">
    <cfRule type="expression" dxfId="809" priority="103">
      <formula>CI10=""</formula>
    </cfRule>
    <cfRule type="expression" dxfId="808" priority="104">
      <formula>CI10="L"</formula>
    </cfRule>
    <cfRule type="expression" dxfId="807" priority="105">
      <formula>CI10="W"</formula>
    </cfRule>
  </conditionalFormatting>
  <conditionalFormatting sqref="CK3">
    <cfRule type="expression" dxfId="806" priority="98">
      <formula>CM3=""</formula>
    </cfRule>
    <cfRule type="expression" dxfId="805" priority="101">
      <formula>CM3="L"</formula>
    </cfRule>
    <cfRule type="expression" dxfId="804" priority="102">
      <formula>CM3="W"</formula>
    </cfRule>
  </conditionalFormatting>
  <conditionalFormatting sqref="CM3">
    <cfRule type="expression" dxfId="803" priority="97">
      <formula>CM3=""</formula>
    </cfRule>
    <cfRule type="expression" dxfId="802" priority="99">
      <formula>CM3="L"</formula>
    </cfRule>
    <cfRule type="expression" dxfId="801" priority="100">
      <formula>CM3="W"</formula>
    </cfRule>
  </conditionalFormatting>
  <conditionalFormatting sqref="CK4:CK18">
    <cfRule type="expression" dxfId="800" priority="92">
      <formula>CM4=""</formula>
    </cfRule>
    <cfRule type="expression" dxfId="799" priority="95">
      <formula>CM4="L"</formula>
    </cfRule>
    <cfRule type="expression" dxfId="798" priority="96">
      <formula>CM4="W"</formula>
    </cfRule>
  </conditionalFormatting>
  <conditionalFormatting sqref="CM4:CM18">
    <cfRule type="expression" dxfId="797" priority="91">
      <formula>CM4=""</formula>
    </cfRule>
    <cfRule type="expression" dxfId="796" priority="93">
      <formula>CM4="L"</formula>
    </cfRule>
    <cfRule type="expression" dxfId="795" priority="94">
      <formula>CM4="W"</formula>
    </cfRule>
  </conditionalFormatting>
  <conditionalFormatting sqref="CL3">
    <cfRule type="expression" dxfId="794" priority="88">
      <formula>CM3=""</formula>
    </cfRule>
    <cfRule type="expression" dxfId="793" priority="89">
      <formula>CM3="L"</formula>
    </cfRule>
    <cfRule type="expression" dxfId="792" priority="90">
      <formula>CM3="W"</formula>
    </cfRule>
  </conditionalFormatting>
  <conditionalFormatting sqref="CL3:CL18">
    <cfRule type="expression" dxfId="791" priority="85">
      <formula>CM3=""</formula>
    </cfRule>
    <cfRule type="expression" dxfId="790" priority="86">
      <formula>CM3="L"</formula>
    </cfRule>
    <cfRule type="expression" dxfId="789" priority="87">
      <formula>CM3="W"</formula>
    </cfRule>
  </conditionalFormatting>
  <conditionalFormatting sqref="CJ3">
    <cfRule type="expression" dxfId="788" priority="82">
      <formula>CM3=""</formula>
    </cfRule>
    <cfRule type="expression" dxfId="787" priority="83">
      <formula>CM3="L"</formula>
    </cfRule>
    <cfRule type="expression" dxfId="786" priority="84">
      <formula>CM3="W"</formula>
    </cfRule>
  </conditionalFormatting>
  <conditionalFormatting sqref="CJ4:CJ18">
    <cfRule type="expression" dxfId="785" priority="79">
      <formula>CM4=""</formula>
    </cfRule>
    <cfRule type="expression" dxfId="784" priority="80">
      <formula>CM4="L"</formula>
    </cfRule>
    <cfRule type="expression" dxfId="783" priority="81">
      <formula>CM4="W"</formula>
    </cfRule>
  </conditionalFormatting>
  <conditionalFormatting sqref="CO3">
    <cfRule type="expression" dxfId="782" priority="74">
      <formula>CQ3=""</formula>
    </cfRule>
    <cfRule type="expression" dxfId="781" priority="77">
      <formula>CQ3="L"</formula>
    </cfRule>
    <cfRule type="expression" dxfId="780" priority="78">
      <formula>CQ3="W"</formula>
    </cfRule>
  </conditionalFormatting>
  <conditionalFormatting sqref="CQ3">
    <cfRule type="expression" dxfId="779" priority="73">
      <formula>CQ3=""</formula>
    </cfRule>
    <cfRule type="expression" dxfId="778" priority="75">
      <formula>CQ3="L"</formula>
    </cfRule>
    <cfRule type="expression" dxfId="777" priority="76">
      <formula>CQ3="W"</formula>
    </cfRule>
  </conditionalFormatting>
  <conditionalFormatting sqref="CO4:CO18">
    <cfRule type="expression" dxfId="776" priority="68">
      <formula>CQ4=""</formula>
    </cfRule>
    <cfRule type="expression" dxfId="775" priority="71">
      <formula>CQ4="L"</formula>
    </cfRule>
    <cfRule type="expression" dxfId="774" priority="72">
      <formula>CQ4="W"</formula>
    </cfRule>
  </conditionalFormatting>
  <conditionalFormatting sqref="CQ4:CQ18">
    <cfRule type="expression" dxfId="773" priority="67">
      <formula>CQ4=""</formula>
    </cfRule>
    <cfRule type="expression" dxfId="772" priority="69">
      <formula>CQ4="L"</formula>
    </cfRule>
    <cfRule type="expression" dxfId="771" priority="70">
      <formula>CQ4="W"</formula>
    </cfRule>
  </conditionalFormatting>
  <conditionalFormatting sqref="CP3">
    <cfRule type="expression" dxfId="770" priority="64">
      <formula>CQ3=""</formula>
    </cfRule>
    <cfRule type="expression" dxfId="769" priority="65">
      <formula>CQ3="L"</formula>
    </cfRule>
    <cfRule type="expression" dxfId="768" priority="66">
      <formula>CQ3="W"</formula>
    </cfRule>
  </conditionalFormatting>
  <conditionalFormatting sqref="CP3:CP18">
    <cfRule type="expression" dxfId="767" priority="61">
      <formula>CQ3=""</formula>
    </cfRule>
    <cfRule type="expression" dxfId="766" priority="62">
      <formula>CQ3="L"</formula>
    </cfRule>
    <cfRule type="expression" dxfId="765" priority="63">
      <formula>CQ3="W"</formula>
    </cfRule>
  </conditionalFormatting>
  <conditionalFormatting sqref="CS3">
    <cfRule type="expression" dxfId="764" priority="50">
      <formula>CU3=""</formula>
    </cfRule>
    <cfRule type="expression" dxfId="763" priority="53">
      <formula>CU3="L"</formula>
    </cfRule>
    <cfRule type="expression" dxfId="762" priority="54">
      <formula>CU3="W"</formula>
    </cfRule>
  </conditionalFormatting>
  <conditionalFormatting sqref="CU3">
    <cfRule type="expression" dxfId="761" priority="49">
      <formula>CU3=""</formula>
    </cfRule>
    <cfRule type="expression" dxfId="760" priority="51">
      <formula>CU3="L"</formula>
    </cfRule>
    <cfRule type="expression" dxfId="759" priority="52">
      <formula>CU3="W"</formula>
    </cfRule>
  </conditionalFormatting>
  <conditionalFormatting sqref="CS4:CS18">
    <cfRule type="expression" dxfId="758" priority="44">
      <formula>CU4=""</formula>
    </cfRule>
    <cfRule type="expression" dxfId="757" priority="47">
      <formula>CU4="L"</formula>
    </cfRule>
    <cfRule type="expression" dxfId="756" priority="48">
      <formula>CU4="W"</formula>
    </cfRule>
  </conditionalFormatting>
  <conditionalFormatting sqref="CU4:CU18">
    <cfRule type="expression" dxfId="755" priority="43">
      <formula>CU4=""</formula>
    </cfRule>
    <cfRule type="expression" dxfId="754" priority="45">
      <formula>CU4="L"</formula>
    </cfRule>
    <cfRule type="expression" dxfId="753" priority="46">
      <formula>CU4="W"</formula>
    </cfRule>
  </conditionalFormatting>
  <conditionalFormatting sqref="CT3">
    <cfRule type="expression" dxfId="752" priority="40">
      <formula>CU3=""</formula>
    </cfRule>
    <cfRule type="expression" dxfId="751" priority="41">
      <formula>CU3="L"</formula>
    </cfRule>
    <cfRule type="expression" dxfId="750" priority="42">
      <formula>CU3="W"</formula>
    </cfRule>
  </conditionalFormatting>
  <conditionalFormatting sqref="CT3:CT18">
    <cfRule type="expression" dxfId="749" priority="37">
      <formula>CU3=""</formula>
    </cfRule>
    <cfRule type="expression" dxfId="748" priority="38">
      <formula>CU3="L"</formula>
    </cfRule>
    <cfRule type="expression" dxfId="747" priority="39">
      <formula>CU3="W"</formula>
    </cfRule>
  </conditionalFormatting>
  <conditionalFormatting sqref="CN3">
    <cfRule type="expression" dxfId="746" priority="10">
      <formula>CQ3=""</formula>
    </cfRule>
    <cfRule type="expression" dxfId="745" priority="11">
      <formula>CQ3="L"</formula>
    </cfRule>
    <cfRule type="expression" dxfId="744" priority="12">
      <formula>CQ3="W"</formula>
    </cfRule>
  </conditionalFormatting>
  <conditionalFormatting sqref="CN4:CN18">
    <cfRule type="expression" dxfId="743" priority="7">
      <formula>CQ4=""</formula>
    </cfRule>
    <cfRule type="expression" dxfId="742" priority="8">
      <formula>CQ4="L"</formula>
    </cfRule>
    <cfRule type="expression" dxfId="741" priority="9">
      <formula>CQ4="W"</formula>
    </cfRule>
  </conditionalFormatting>
  <conditionalFormatting sqref="CR3">
    <cfRule type="expression" dxfId="740" priority="4">
      <formula>CU3=""</formula>
    </cfRule>
    <cfRule type="expression" dxfId="739" priority="5">
      <formula>CU3="L"</formula>
    </cfRule>
    <cfRule type="expression" dxfId="738" priority="6">
      <formula>CU3="W"</formula>
    </cfRule>
  </conditionalFormatting>
  <conditionalFormatting sqref="CR4:CR18">
    <cfRule type="expression" dxfId="737" priority="1">
      <formula>CU4=""</formula>
    </cfRule>
    <cfRule type="expression" dxfId="736" priority="2">
      <formula>CU4="L"</formula>
    </cfRule>
    <cfRule type="expression" dxfId="735" priority="3">
      <formula>CU4="W"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O17" sqref="O1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10.83203125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101" t="s">
        <v>95</v>
      </c>
      <c r="B1" s="101" t="s">
        <v>70</v>
      </c>
      <c r="C1" s="101" t="s">
        <v>69</v>
      </c>
      <c r="D1" s="118" t="s">
        <v>0</v>
      </c>
      <c r="E1" s="118" t="s">
        <v>1</v>
      </c>
      <c r="F1" s="118" t="s">
        <v>66</v>
      </c>
      <c r="G1" s="118" t="s">
        <v>65</v>
      </c>
      <c r="H1" s="118" t="s">
        <v>123</v>
      </c>
      <c r="I1" s="118" t="s">
        <v>124</v>
      </c>
      <c r="J1" s="116" t="s">
        <v>125</v>
      </c>
      <c r="K1" s="116" t="s">
        <v>7</v>
      </c>
      <c r="L1" s="116" t="s">
        <v>136</v>
      </c>
      <c r="M1" s="115" t="s">
        <v>150</v>
      </c>
      <c r="N1" s="112" t="s">
        <v>151</v>
      </c>
      <c r="O1" s="113"/>
      <c r="P1" s="109">
        <v>1</v>
      </c>
      <c r="Q1" s="110"/>
      <c r="R1" s="112" t="s">
        <v>151</v>
      </c>
      <c r="S1" s="113"/>
      <c r="T1" s="109">
        <f>P1+1</f>
        <v>2</v>
      </c>
      <c r="U1" s="110"/>
      <c r="V1" s="112" t="s">
        <v>151</v>
      </c>
      <c r="W1" s="113"/>
      <c r="X1" s="109">
        <f>T1+1</f>
        <v>3</v>
      </c>
      <c r="Y1" s="110"/>
      <c r="Z1" s="112" t="s">
        <v>151</v>
      </c>
      <c r="AA1" s="113"/>
      <c r="AB1" s="109">
        <f>X1+1</f>
        <v>4</v>
      </c>
      <c r="AC1" s="110"/>
      <c r="AD1" s="112" t="s">
        <v>151</v>
      </c>
      <c r="AE1" s="113"/>
      <c r="AF1" s="109">
        <f>AB1+1</f>
        <v>5</v>
      </c>
      <c r="AG1" s="110"/>
      <c r="AH1" s="112" t="s">
        <v>151</v>
      </c>
      <c r="AI1" s="113"/>
      <c r="AJ1" s="109">
        <f>AF1+1</f>
        <v>6</v>
      </c>
      <c r="AK1" s="110"/>
      <c r="AL1" s="112" t="s">
        <v>151</v>
      </c>
      <c r="AM1" s="113"/>
      <c r="AN1" s="109">
        <f>AJ1+1</f>
        <v>7</v>
      </c>
      <c r="AO1" s="110"/>
      <c r="AP1" s="112" t="s">
        <v>151</v>
      </c>
      <c r="AQ1" s="113"/>
      <c r="AR1" s="109">
        <f>AN1+1</f>
        <v>8</v>
      </c>
      <c r="AS1" s="110"/>
      <c r="AT1" s="112" t="s">
        <v>151</v>
      </c>
      <c r="AU1" s="113"/>
      <c r="AV1" s="109">
        <f>AR1+1</f>
        <v>9</v>
      </c>
      <c r="AW1" s="110"/>
      <c r="AX1" s="112" t="s">
        <v>151</v>
      </c>
      <c r="AY1" s="113"/>
      <c r="AZ1" s="109">
        <f>AV1+1</f>
        <v>10</v>
      </c>
      <c r="BA1" s="110"/>
      <c r="BB1" s="112" t="s">
        <v>151</v>
      </c>
      <c r="BC1" s="113"/>
      <c r="BD1" s="109">
        <f>AZ1+1</f>
        <v>11</v>
      </c>
      <c r="BE1" s="110"/>
      <c r="BF1" s="112" t="s">
        <v>151</v>
      </c>
      <c r="BG1" s="113"/>
      <c r="BH1" s="109">
        <f>BD1+1</f>
        <v>12</v>
      </c>
      <c r="BI1" s="110"/>
      <c r="BJ1" s="112" t="s">
        <v>151</v>
      </c>
      <c r="BK1" s="113"/>
      <c r="BL1" s="109">
        <f>BH1+1</f>
        <v>13</v>
      </c>
      <c r="BM1" s="110"/>
      <c r="BN1" s="112" t="s">
        <v>151</v>
      </c>
      <c r="BO1" s="113"/>
      <c r="BP1" s="109">
        <f>BL1+1</f>
        <v>14</v>
      </c>
      <c r="BQ1" s="110"/>
      <c r="BR1" s="112" t="s">
        <v>151</v>
      </c>
      <c r="BS1" s="113"/>
      <c r="BT1" s="109">
        <f>BP1+1</f>
        <v>15</v>
      </c>
      <c r="BU1" s="110"/>
      <c r="BV1" s="112" t="s">
        <v>151</v>
      </c>
      <c r="BW1" s="113"/>
      <c r="BX1" s="109">
        <f>BT1+1</f>
        <v>16</v>
      </c>
      <c r="BY1" s="110"/>
      <c r="BZ1" s="112" t="s">
        <v>151</v>
      </c>
      <c r="CA1" s="113"/>
      <c r="CB1" s="109">
        <f>BX1+1</f>
        <v>17</v>
      </c>
      <c r="CC1" s="110"/>
      <c r="CD1" s="112" t="s">
        <v>151</v>
      </c>
      <c r="CE1" s="113"/>
      <c r="CF1" s="109">
        <f>CB1+1</f>
        <v>18</v>
      </c>
      <c r="CG1" s="110"/>
      <c r="CH1" s="112" t="s">
        <v>151</v>
      </c>
      <c r="CI1" s="113"/>
      <c r="CJ1" s="109">
        <f>CF1+1</f>
        <v>19</v>
      </c>
      <c r="CK1" s="110"/>
      <c r="CL1" s="112" t="s">
        <v>151</v>
      </c>
      <c r="CM1" s="113"/>
      <c r="CN1" s="109">
        <f>CJ1+1</f>
        <v>20</v>
      </c>
      <c r="CO1" s="110"/>
      <c r="CP1" s="112" t="s">
        <v>151</v>
      </c>
      <c r="CQ1" s="113"/>
      <c r="CR1" s="109">
        <f>CN1+1</f>
        <v>21</v>
      </c>
      <c r="CS1" s="110"/>
    </row>
    <row r="2" spans="1:97" x14ac:dyDescent="0.2">
      <c r="A2" s="101"/>
      <c r="B2" s="101"/>
      <c r="C2" s="101"/>
      <c r="D2" s="121"/>
      <c r="E2" s="121"/>
      <c r="F2" s="101"/>
      <c r="G2" s="101"/>
      <c r="H2" s="101"/>
      <c r="I2" s="101"/>
      <c r="J2" s="117"/>
      <c r="K2" s="116"/>
      <c r="L2" s="116"/>
      <c r="M2" s="115"/>
      <c r="N2" s="47" t="s">
        <v>121</v>
      </c>
      <c r="O2" s="48" t="s">
        <v>122</v>
      </c>
      <c r="P2" s="62" t="s">
        <v>148</v>
      </c>
      <c r="Q2" s="49" t="s">
        <v>7</v>
      </c>
      <c r="R2" s="69" t="s">
        <v>121</v>
      </c>
      <c r="S2" s="70" t="s">
        <v>122</v>
      </c>
      <c r="T2" s="70" t="s">
        <v>148</v>
      </c>
      <c r="U2" s="71" t="s">
        <v>7</v>
      </c>
      <c r="V2" s="69" t="s">
        <v>121</v>
      </c>
      <c r="W2" s="70" t="s">
        <v>122</v>
      </c>
      <c r="X2" s="70" t="s">
        <v>148</v>
      </c>
      <c r="Y2" s="71" t="s">
        <v>7</v>
      </c>
      <c r="Z2" s="69" t="s">
        <v>121</v>
      </c>
      <c r="AA2" s="70" t="s">
        <v>122</v>
      </c>
      <c r="AB2" s="70" t="s">
        <v>148</v>
      </c>
      <c r="AC2" s="71" t="s">
        <v>7</v>
      </c>
      <c r="AD2" s="69" t="s">
        <v>121</v>
      </c>
      <c r="AE2" s="70" t="s">
        <v>122</v>
      </c>
      <c r="AF2" s="70" t="s">
        <v>148</v>
      </c>
      <c r="AG2" s="71" t="s">
        <v>7</v>
      </c>
      <c r="AH2" s="69" t="s">
        <v>121</v>
      </c>
      <c r="AI2" s="70" t="s">
        <v>122</v>
      </c>
      <c r="AJ2" s="70" t="s">
        <v>148</v>
      </c>
      <c r="AK2" s="71" t="s">
        <v>7</v>
      </c>
      <c r="AL2" s="69" t="s">
        <v>121</v>
      </c>
      <c r="AM2" s="70" t="s">
        <v>122</v>
      </c>
      <c r="AN2" s="70" t="s">
        <v>148</v>
      </c>
      <c r="AO2" s="71" t="s">
        <v>7</v>
      </c>
      <c r="AP2" s="69" t="s">
        <v>121</v>
      </c>
      <c r="AQ2" s="70" t="s">
        <v>122</v>
      </c>
      <c r="AR2" s="70" t="s">
        <v>148</v>
      </c>
      <c r="AS2" s="71" t="s">
        <v>7</v>
      </c>
      <c r="AT2" s="69" t="s">
        <v>121</v>
      </c>
      <c r="AU2" s="70" t="s">
        <v>122</v>
      </c>
      <c r="AV2" s="70" t="s">
        <v>148</v>
      </c>
      <c r="AW2" s="71" t="s">
        <v>7</v>
      </c>
      <c r="AX2" s="69" t="s">
        <v>121</v>
      </c>
      <c r="AY2" s="70" t="s">
        <v>122</v>
      </c>
      <c r="AZ2" s="70" t="s">
        <v>148</v>
      </c>
      <c r="BA2" s="71" t="s">
        <v>7</v>
      </c>
      <c r="BB2" s="69" t="s">
        <v>121</v>
      </c>
      <c r="BC2" s="70" t="s">
        <v>122</v>
      </c>
      <c r="BD2" s="70" t="s">
        <v>148</v>
      </c>
      <c r="BE2" s="71" t="s">
        <v>7</v>
      </c>
      <c r="BF2" s="73" t="s">
        <v>121</v>
      </c>
      <c r="BG2" s="74" t="s">
        <v>122</v>
      </c>
      <c r="BH2" s="74" t="s">
        <v>148</v>
      </c>
      <c r="BI2" s="75" t="s">
        <v>7</v>
      </c>
      <c r="BJ2" s="73" t="s">
        <v>121</v>
      </c>
      <c r="BK2" s="74" t="s">
        <v>122</v>
      </c>
      <c r="BL2" s="74" t="s">
        <v>148</v>
      </c>
      <c r="BM2" s="75" t="s">
        <v>7</v>
      </c>
      <c r="BN2" s="73" t="s">
        <v>121</v>
      </c>
      <c r="BO2" s="74" t="s">
        <v>122</v>
      </c>
      <c r="BP2" s="74" t="s">
        <v>148</v>
      </c>
      <c r="BQ2" s="75" t="s">
        <v>7</v>
      </c>
      <c r="BR2" s="76" t="s">
        <v>121</v>
      </c>
      <c r="BS2" s="77" t="s">
        <v>122</v>
      </c>
      <c r="BT2" s="77" t="s">
        <v>148</v>
      </c>
      <c r="BU2" s="78" t="s">
        <v>7</v>
      </c>
      <c r="BV2" s="76" t="s">
        <v>121</v>
      </c>
      <c r="BW2" s="77" t="s">
        <v>122</v>
      </c>
      <c r="BX2" s="77" t="s">
        <v>148</v>
      </c>
      <c r="BY2" s="78" t="s">
        <v>7</v>
      </c>
      <c r="BZ2" s="76" t="s">
        <v>121</v>
      </c>
      <c r="CA2" s="77" t="s">
        <v>122</v>
      </c>
      <c r="CB2" s="77" t="s">
        <v>148</v>
      </c>
      <c r="CC2" s="78" t="s">
        <v>7</v>
      </c>
      <c r="CD2" s="76" t="s">
        <v>121</v>
      </c>
      <c r="CE2" s="77" t="s">
        <v>122</v>
      </c>
      <c r="CF2" s="77" t="s">
        <v>148</v>
      </c>
      <c r="CG2" s="78" t="s">
        <v>7</v>
      </c>
      <c r="CH2" s="76" t="s">
        <v>121</v>
      </c>
      <c r="CI2" s="77" t="s">
        <v>122</v>
      </c>
      <c r="CJ2" s="77" t="s">
        <v>148</v>
      </c>
      <c r="CK2" s="78" t="s">
        <v>7</v>
      </c>
      <c r="CL2" s="79" t="s">
        <v>153</v>
      </c>
      <c r="CM2" s="80" t="s">
        <v>122</v>
      </c>
      <c r="CN2" s="80" t="s">
        <v>148</v>
      </c>
      <c r="CO2" s="81" t="s">
        <v>7</v>
      </c>
      <c r="CP2" s="79" t="s">
        <v>121</v>
      </c>
      <c r="CQ2" s="80" t="s">
        <v>122</v>
      </c>
      <c r="CR2" s="80" t="s">
        <v>148</v>
      </c>
      <c r="CS2" s="81" t="s">
        <v>7</v>
      </c>
    </row>
    <row r="3" spans="1:97" x14ac:dyDescent="0.2">
      <c r="A3" s="61">
        <v>2018</v>
      </c>
      <c r="B3" s="61">
        <v>17</v>
      </c>
      <c r="C3" s="61">
        <v>2</v>
      </c>
      <c r="D3" s="61" t="s">
        <v>38</v>
      </c>
      <c r="E3" s="61" t="s">
        <v>86</v>
      </c>
      <c r="F3" s="61" t="s">
        <v>38</v>
      </c>
      <c r="G3" s="61" t="s">
        <v>86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Data'!$Q$1:$Q$1000,MATCH(A3&amp;B3&amp;C3,'All Group Data'!$A$1:$A$1000&amp;'All Group Data'!$B$1:$B$1000&amp;'All Group Data'!$C$1:$C$1000,0))</f>
        <v>Russia</v>
      </c>
      <c r="L3" t="str">
        <f>IF(K3="","",IF(K3=F3,"favourite",IF(K3=G3,"outsider","draw")))</f>
        <v>favourite</v>
      </c>
      <c r="M3">
        <f>IF(L3="","",IF(L3="favourite",SUMIFS('All Group Data'!$L2:$L1000,'All Group Data'!$A2:$A1000,$A3,'All Group Data'!$C$2:$C$1000,$C3,'All Group Data'!$B$2:$B$1000,$B3),IF(L3="outsider",SUMIFS('All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Data'!$L$2:$L$1000,'All Group Data'!$A$2:$A$1000,$A3,'All Group Data'!$C$2:$C$1000,$C3,'All Group Data'!$B$2:$B$1000,$B3),IF(O3="outsider",SUMIFS('All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Q3" s="55" t="str">
        <f t="shared" ref="Q3:Q18" si="3">IF($K3="","",IF($K3=N3,"W","L"))</f>
        <v>W</v>
      </c>
      <c r="R3" s="45" t="s">
        <v>86</v>
      </c>
      <c r="S3" s="42" t="str">
        <f>IF(R3="","",IF(R3=$F3,"favourite",IF(R3=$G3,"outsider","draw")))</f>
        <v>outsider</v>
      </c>
      <c r="T3" s="42">
        <f>IF(S3="","",IF(S3="favourite",SUMIFS('All Group Data'!$L$2:$L$1000,'All Group Data'!$A$2:$A$1000,$A3,'All Group Data'!$C$2:$C$1000,$C3,'All Group Data'!$B$2:$B$1000,$B3),IF(S3="outsider",SUMIFS('All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U3" s="71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Data'!$L$2:$L$1000,'All Group Data'!$A$2:$A$1000,$A3,'All Group Data'!$C$2:$C$1000,$C3,'All Group Data'!$B$2:$B$1000,$B3),IF(W3="outsider",SUMIFS('All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Y3" s="71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Data'!$L$2:$L$1000,'All Group Data'!$A$2:$A$1000,$A3,'All Group Data'!$C$2:$C$1000,$C3,'All Group Data'!$B$2:$B$1000,$B3),IF(AA3="outsider",SUMIFS('All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C3" s="71" t="str">
        <f t="shared" ref="AC3:AC18" si="6">IF($K3="","",IF($K3=Z3,"W","L"))</f>
        <v>W</v>
      </c>
      <c r="AD3" s="45" t="s">
        <v>86</v>
      </c>
      <c r="AE3" s="42" t="str">
        <f>IF(AD3="","",IF(AD3=$F3,"favourite",IF(AD3=$G3,"outsider","draw")))</f>
        <v>outsider</v>
      </c>
      <c r="AF3" s="42">
        <f>IF(AE3="","",IF(AE3="favourite",SUMIFS('All Group Data'!$L$2:$L$1000,'All Group Data'!$A$2:$A$1000,$A3,'All Group Data'!$C$2:$C$1000,$C3,'All Group Data'!$B$2:$B$1000,$B3),IF(AE3="outsider",SUMIFS('All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G3" s="71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Data'!$L$2:$L$1000,'All Group Data'!$A$2:$A$1000,$A3,'All Group Data'!$C$2:$C$1000,$C3,'All Group Data'!$B$2:$B$1000,$B3),IF(AI3="outsider",SUMIFS('All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K3" s="71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Data'!$L$2:$L$1000,'All Group Data'!$A$2:$A$1000,$A3,'All Group Data'!$C$2:$C$1000,$C3,'All Group Data'!$B$2:$B$1000,$B3),IF(AM3="outsider",SUMIFS('All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O3" s="71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Data'!$L$2:$L$1000,'All Group Data'!$A$2:$A$1000,$A3,'All Group Data'!$C$2:$C$1000,$C3,'All Group Data'!$B$2:$B$1000,$B3),IF(AQ3="outsider",SUMIFS('All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S3" s="71" t="str">
        <f t="shared" ref="AS3:AS18" si="10">IF($K3="","",IF($K3=AP3,"W","L"))</f>
        <v>L</v>
      </c>
      <c r="AT3" s="45" t="s">
        <v>86</v>
      </c>
      <c r="AU3" s="42" t="str">
        <f>IF(AT3="","",IF(AT3=$F3,"favourite",IF(AT3=$G3,"outsider","draw")))</f>
        <v>outsider</v>
      </c>
      <c r="AV3" s="42">
        <f>IF(AU3="","",IF(AU3="favourite",SUMIFS('All Group Data'!$L$2:$L$1000,'All Group Data'!$A$2:$A$1000,$A3,'All Group Data'!$C$2:$C$1000,$C3,'All Group Data'!$B$2:$B$1000,$B3),IF(AU3="outsider",SUMIFS('All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W3" s="71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Data'!$L$2:$L$1000,'All Group Data'!$A$2:$A$1000,$A3,'All Group Data'!$C$2:$C$1000,$C3,'All Group Data'!$B$2:$B$1000,$B3),IF(AY3="outsider",SUMIFS('All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A3" s="71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Data'!$L$2:$L$1000,'All Group Data'!$A$2:$A$1000,$A3,'All Group Data'!$C$2:$C$1000,$C3,'All Group Data'!$B$2:$B$1000,$B3),IF(BC3="outsider",SUMIFS('All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E3" s="71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Data'!$L$2:$L$1000,'All Group Data'!$A$2:$A$1000,$A3,'All Group Data'!$C$2:$C$1000,$C3,'All Group Data'!$B$2:$B$1000,$B3),IF(BG3="outsider",SUMIFS('All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I3" s="75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Data'!$L$2:$L$1000,'All Group Data'!$A$2:$A$1000,$A3,'All Group Data'!$C$2:$C$1000,$C3,'All Group Data'!$B$2:$B$1000,$B3),IF(BK3="outsider",SUMIFS('All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M3" s="75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Data'!$L$2:$L$1000,'All Group Data'!$A$2:$A$1000,$A3,'All Group Data'!$C$2:$C$1000,$C3,'All Group Data'!$B$2:$B$1000,$B3),IF(BO3="outsider",SUMIFS('All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Q3" s="75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Data'!$L$2:$L$1000,'All Group Data'!$A$2:$A$1000,$A3,'All Group Data'!$C$2:$C$1000,$C3,'All Group Data'!$B$2:$B$1000,$B3),IF(BS3="outsider",SUMIFS('All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U3" s="78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Data'!$L$2:$L$1000,'All Group Data'!$A$2:$A$1000,$A3,'All Group Data'!$C$2:$C$1000,$C3,'All Group Data'!$B$2:$B$1000,$B3),IF(BW3="outsider",SUMIFS('All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Y3" s="78" t="str">
        <f t="shared" ref="BY3:BY18" si="18">IF($K3="","",IF($K3=BV3,"W","L"))</f>
        <v>L</v>
      </c>
      <c r="BZ3" s="45" t="s">
        <v>86</v>
      </c>
      <c r="CA3" s="42" t="str">
        <f>IF(BZ3="","",IF(BZ3=$F3,"favourite",IF(BZ3=$G3,"outsider","draw")))</f>
        <v>outsider</v>
      </c>
      <c r="CB3" s="42">
        <f>IF(CA3="","",IF(CA3="favourite",SUMIFS('All Group Data'!$L$2:$L$1000,'All Group Data'!$A$2:$A$1000,$A3,'All Group Data'!$C$2:$C$1000,$C3,'All Group Data'!$B$2:$B$1000,$B3),IF(CA3="outsider",SUMIFS('All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C3" s="78" t="str">
        <f t="shared" ref="CC3:CC18" si="19">IF($K3="","",IF($K3=BZ3,"W","L"))</f>
        <v>L</v>
      </c>
      <c r="CD3" s="45" t="s">
        <v>86</v>
      </c>
      <c r="CE3" s="42" t="str">
        <f>IF(CD3="","",IF(CD3=$F3,"favourite",IF(CD3=$G3,"outsider","draw")))</f>
        <v>outsider</v>
      </c>
      <c r="CF3" s="42">
        <f>IF(CE3="","",IF(CE3="favourite",SUMIFS('All Group Data'!$L$2:$L$1000,'All Group Data'!$A$2:$A$1000,$A3,'All Group Data'!$C$2:$C$1000,$C3,'All Group Data'!$B$2:$B$1000,$B3),IF(CE3="outsider",SUMIFS('All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G3" s="78" t="str">
        <f t="shared" ref="CG3:CG18" si="20">IF($K3="","",IF($K3=CD3,"W","L"))</f>
        <v>L</v>
      </c>
      <c r="CH3" s="45" t="s">
        <v>86</v>
      </c>
      <c r="CI3" s="42" t="str">
        <f>IF(CH3="","",IF(CH3=$F3,"favourite",IF(CH3=$G3,"outsider","draw")))</f>
        <v>outsider</v>
      </c>
      <c r="CJ3" s="42">
        <f>IF(CI3="","",IF(CI3="favourite",SUMIFS('All Group Data'!$L$2:$L$1000,'All Group Data'!$A$2:$A$1000,$A3,'All Group Data'!$C$2:$C$1000,$C3,'All Group Data'!$B$2:$B$1000,$B3),IF(CI3="outsider",SUMIFS('All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K3" s="78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Data'!$L$2:$L$1000,'All Group Data'!$A$2:$A$1000,$A3,'All Group Data'!$C$2:$C$1000,$C3,'All Group Data'!$B$2:$B$1000,$B3),IF(CM3="outsider",SUMIFS('All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CO3" s="81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Data'!$L$2:$L$1000,'All Group Data'!$A$2:$A$1000,$A3,'All Group Data'!$C$2:$C$1000,$C3,'All Group Data'!$B$2:$B$1000,$B3),IF(CQ3="outsider",SUMIFS('All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CS3" s="81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87</v>
      </c>
      <c r="F4" t="s">
        <v>31</v>
      </c>
      <c r="G4" t="s">
        <v>87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Data'!$Q$1:$Q$1000,MATCH(A4&amp;B4&amp;C4,'All Group Data'!$A$1:$A$1000&amp;'All Group Data'!$B$1:$B$1000&amp;'All Group Data'!$C$1:$C$1000,0))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Data'!$L3:$L1001,'All Group Data'!$A3:$A1001,$A4,'All Group Data'!$C$2:$C$1000,$C4,'All Group Data'!$B$2:$B$1000,$B4),IF(L4="outsider",SUMIFS('All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Data'!$L$2:$L$1000,'All Group Data'!$A$2:$A$1000,$A4,'All Group Data'!$C$2:$C$1000,$C4,'All Group Data'!$B$2:$B$1000,$B4),IF(O4="outsider",SUMIFS('All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Q4" s="55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Data'!$L$2:$L$1000,'All Group Data'!$A$2:$A$1000,$A4,'All Group Data'!$C$2:$C$1000,$C4,'All Group Data'!$B$2:$B$1000,$B4),IF(S4="outsider",SUMIFS('All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U4" s="71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Data'!$L$2:$L$1000,'All Group Data'!$A$2:$A$1000,$A4,'All Group Data'!$C$2:$C$1000,$C4,'All Group Data'!$B$2:$B$1000,$B4),IF(W4="outsider",SUMIFS('All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Y4" s="71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Data'!$L$2:$L$1000,'All Group Data'!$A$2:$A$1000,$A4,'All Group Data'!$C$2:$C$1000,$C4,'All Group Data'!$B$2:$B$1000,$B4),IF(AA4="outsider",SUMIFS('All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C4" s="71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Data'!$L$2:$L$1000,'All Group Data'!$A$2:$A$1000,$A4,'All Group Data'!$C$2:$C$1000,$C4,'All Group Data'!$B$2:$B$1000,$B4),IF(AE4="outsider",SUMIFS('All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G4" s="71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Data'!$L$2:$L$1000,'All Group Data'!$A$2:$A$1000,$A4,'All Group Data'!$C$2:$C$1000,$C4,'All Group Data'!$B$2:$B$1000,$B4),IF(AI4="outsider",SUMIFS('All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K4" s="71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Data'!$L$2:$L$1000,'All Group Data'!$A$2:$A$1000,$A4,'All Group Data'!$C$2:$C$1000,$C4,'All Group Data'!$B$2:$B$1000,$B4),IF(AM4="outsider",SUMIFS('All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O4" s="71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Data'!$L$2:$L$1000,'All Group Data'!$A$2:$A$1000,$A4,'All Group Data'!$C$2:$C$1000,$C4,'All Group Data'!$B$2:$B$1000,$B4),IF(AQ4="outsider",SUMIFS('All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AS4" s="71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Data'!$L$2:$L$1000,'All Group Data'!$A$2:$A$1000,$A4,'All Group Data'!$C$2:$C$1000,$C4,'All Group Data'!$B$2:$B$1000,$B4),IF(AU4="outsider",SUMIFS('All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W4" s="71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Data'!$L$2:$L$1000,'All Group Data'!$A$2:$A$1000,$A4,'All Group Data'!$C$2:$C$1000,$C4,'All Group Data'!$B$2:$B$1000,$B4),IF(AY4="outsider",SUMIFS('All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A4" s="71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Data'!$L$2:$L$1000,'All Group Data'!$A$2:$A$1000,$A4,'All Group Data'!$C$2:$C$1000,$C4,'All Group Data'!$B$2:$B$1000,$B4),IF(BC4="outsider",SUMIFS('All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E4" s="71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Data'!$L$2:$L$1000,'All Group Data'!$A$2:$A$1000,$A4,'All Group Data'!$C$2:$C$1000,$C4,'All Group Data'!$B$2:$B$1000,$B4),IF(BG4="outsider",SUMIFS('All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I4" s="75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Data'!$L$2:$L$1000,'All Group Data'!$A$2:$A$1000,$A4,'All Group Data'!$C$2:$C$1000,$C4,'All Group Data'!$B$2:$B$1000,$B4),IF(BK4="outsider",SUMIFS('All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M4" s="75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Data'!$L$2:$L$1000,'All Group Data'!$A$2:$A$1000,$A4,'All Group Data'!$C$2:$C$1000,$C4,'All Group Data'!$B$2:$B$1000,$B4),IF(BO4="outsider",SUMIFS('All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Q4" s="75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Data'!$L$2:$L$1000,'All Group Data'!$A$2:$A$1000,$A4,'All Group Data'!$C$2:$C$1000,$C4,'All Group Data'!$B$2:$B$1000,$B4),IF(BS4="outsider",SUMIFS('All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U4" s="78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Data'!$L$2:$L$1000,'All Group Data'!$A$2:$A$1000,$A4,'All Group Data'!$C$2:$C$1000,$C4,'All Group Data'!$B$2:$B$1000,$B4),IF(BW4="outsider",SUMIFS('All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Y4" s="78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Data'!$L$2:$L$1000,'All Group Data'!$A$2:$A$1000,$A4,'All Group Data'!$C$2:$C$1000,$C4,'All Group Data'!$B$2:$B$1000,$B4),IF(CA4="outsider",SUMIFS('All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C4" s="78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Data'!$L$2:$L$1000,'All Group Data'!$A$2:$A$1000,$A4,'All Group Data'!$C$2:$C$1000,$C4,'All Group Data'!$B$2:$B$1000,$B4),IF(CE4="outsider",SUMIFS('All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G4" s="78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Data'!$L$2:$L$1000,'All Group Data'!$A$2:$A$1000,$A4,'All Group Data'!$C$2:$C$1000,$C4,'All Group Data'!$B$2:$B$1000,$B4),IF(CI4="outsider",SUMIFS('All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K4" s="78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Data'!$L$2:$L$1000,'All Group Data'!$A$2:$A$1000,$A4,'All Group Data'!$C$2:$C$1000,$C4,'All Group Data'!$B$2:$B$1000,$B4),IF(CM4="outsider",SUMIFS('All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O4" s="81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Data'!$L$2:$L$1000,'All Group Data'!$A$2:$A$1000,$A4,'All Group Data'!$C$2:$C$1000,$C4,'All Group Data'!$B$2:$B$1000,$B4),IF(CQ4="outsider",SUMIFS('All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S4" s="81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85</v>
      </c>
      <c r="F5" t="s">
        <v>18</v>
      </c>
      <c r="G5" t="s">
        <v>85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Data'!$Q$1:$Q$1000,MATCH(A5&amp;B5&amp;C5,'All Group Data'!$A$1:$A$1000&amp;'All Group Data'!$B$1:$B$1000&amp;'All Group Data'!$C$1:$C$1000,0))</f>
        <v>Uruguay</v>
      </c>
      <c r="L5" t="str">
        <f t="shared" si="24"/>
        <v>favourite</v>
      </c>
      <c r="M5">
        <f>IF(L5="","",IF(L5="favourite",SUMIFS('All Group Data'!$L4:$L1002,'All Group Data'!$A4:$A1002,$A5,'All Group Data'!$C$2:$C$1000,$C5,'All Group Data'!$B$2:$B$1000,$B5),IF(L5="outsider",SUMIFS('All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Data'!$L$2:$L$1000,'All Group Data'!$A$2:$A$1000,$A5,'All Group Data'!$C$2:$C$1000,$C5,'All Group Data'!$B$2:$B$1000,$B5),IF(O5="outsider",SUMIFS('All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Q5" s="55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Data'!$L$2:$L$1000,'All Group Data'!$A$2:$A$1000,$A5,'All Group Data'!$C$2:$C$1000,$C5,'All Group Data'!$B$2:$B$1000,$B5),IF(S5="outsider",SUMIFS('All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U5" s="71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Data'!$L$2:$L$1000,'All Group Data'!$A$2:$A$1000,$A5,'All Group Data'!$C$2:$C$1000,$C5,'All Group Data'!$B$2:$B$1000,$B5),IF(W5="outsider",SUMIFS('All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Y5" s="71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Data'!$L$2:$L$1000,'All Group Data'!$A$2:$A$1000,$A5,'All Group Data'!$C$2:$C$1000,$C5,'All Group Data'!$B$2:$B$1000,$B5),IF(AA5="outsider",SUMIFS('All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C5" s="71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Data'!$L$2:$L$1000,'All Group Data'!$A$2:$A$1000,$A5,'All Group Data'!$C$2:$C$1000,$C5,'All Group Data'!$B$2:$B$1000,$B5),IF(AE5="outsider",SUMIFS('All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G5" s="71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Data'!$L$2:$L$1000,'All Group Data'!$A$2:$A$1000,$A5,'All Group Data'!$C$2:$C$1000,$C5,'All Group Data'!$B$2:$B$1000,$B5),IF(AI5="outsider",SUMIFS('All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K5" s="71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Data'!$L$2:$L$1000,'All Group Data'!$A$2:$A$1000,$A5,'All Group Data'!$C$2:$C$1000,$C5,'All Group Data'!$B$2:$B$1000,$B5),IF(AM5="outsider",SUMIFS('All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O5" s="71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Data'!$L$2:$L$1000,'All Group Data'!$A$2:$A$1000,$A5,'All Group Data'!$C$2:$C$1000,$C5,'All Group Data'!$B$2:$B$1000,$B5),IF(AQ5="outsider",SUMIFS('All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S5" s="71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Data'!$L$2:$L$1000,'All Group Data'!$A$2:$A$1000,$A5,'All Group Data'!$C$2:$C$1000,$C5,'All Group Data'!$B$2:$B$1000,$B5),IF(AU5="outsider",SUMIFS('All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W5" s="71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Data'!$L$2:$L$1000,'All Group Data'!$A$2:$A$1000,$A5,'All Group Data'!$C$2:$C$1000,$C5,'All Group Data'!$B$2:$B$1000,$B5),IF(AY5="outsider",SUMIFS('All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A5" s="71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Data'!$L$2:$L$1000,'All Group Data'!$A$2:$A$1000,$A5,'All Group Data'!$C$2:$C$1000,$C5,'All Group Data'!$B$2:$B$1000,$B5),IF(BC5="outsider",SUMIFS('All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E5" s="71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Data'!$L$2:$L$1000,'All Group Data'!$A$2:$A$1000,$A5,'All Group Data'!$C$2:$C$1000,$C5,'All Group Data'!$B$2:$B$1000,$B5),IF(BG5="outsider",SUMIFS('All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I5" s="75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Data'!$L$2:$L$1000,'All Group Data'!$A$2:$A$1000,$A5,'All Group Data'!$C$2:$C$1000,$C5,'All Group Data'!$B$2:$B$1000,$B5),IF(BK5="outsider",SUMIFS('All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M5" s="75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Data'!$L$2:$L$1000,'All Group Data'!$A$2:$A$1000,$A5,'All Group Data'!$C$2:$C$1000,$C5,'All Group Data'!$B$2:$B$1000,$B5),IF(BO5="outsider",SUMIFS('All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Q5" s="75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Data'!$L$2:$L$1000,'All Group Data'!$A$2:$A$1000,$A5,'All Group Data'!$C$2:$C$1000,$C5,'All Group Data'!$B$2:$B$1000,$B5),IF(BS5="outsider",SUMIFS('All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U5" s="78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Data'!$L$2:$L$1000,'All Group Data'!$A$2:$A$1000,$A5,'All Group Data'!$C$2:$C$1000,$C5,'All Group Data'!$B$2:$B$1000,$B5),IF(BW5="outsider",SUMIFS('All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Y5" s="78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Data'!$L$2:$L$1000,'All Group Data'!$A$2:$A$1000,$A5,'All Group Data'!$C$2:$C$1000,$C5,'All Group Data'!$B$2:$B$1000,$B5),IF(CA5="outsider",SUMIFS('All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C5" s="78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Data'!$L$2:$L$1000,'All Group Data'!$A$2:$A$1000,$A5,'All Group Data'!$C$2:$C$1000,$C5,'All Group Data'!$B$2:$B$1000,$B5),IF(CE5="outsider",SUMIFS('All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G5" s="78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Data'!$L$2:$L$1000,'All Group Data'!$A$2:$A$1000,$A5,'All Group Data'!$C$2:$C$1000,$C5,'All Group Data'!$B$2:$B$1000,$B5),IF(CI5="outsider",SUMIFS('All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K5" s="78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Data'!$L$2:$L$1000,'All Group Data'!$A$2:$A$1000,$A5,'All Group Data'!$C$2:$C$1000,$C5,'All Group Data'!$B$2:$B$1000,$B5),IF(CM5="outsider",SUMIFS('All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O5" s="81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Data'!$L$2:$L$1000,'All Group Data'!$A$2:$A$1000,$A5,'All Group Data'!$C$2:$C$1000,$C5,'All Group Data'!$B$2:$B$1000,$B5),IF(CQ5="outsider",SUMIFS('All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S5" s="81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Data'!$Q$1:$Q$1000,MATCH(A6&amp;B6&amp;C6,'All Group Data'!$A$1:$A$1000&amp;'All Group Data'!$B$1:$B$1000&amp;'All Group Data'!$C$1:$C$1000,0))</f>
        <v>Spain</v>
      </c>
      <c r="L6" t="str">
        <f t="shared" si="24"/>
        <v>favourite</v>
      </c>
      <c r="M6">
        <f>IF(L6="","",IF(L6="favourite",SUMIFS('All Group Data'!$L5:$L1003,'All Group Data'!$A5:$A1003,$A6,'All Group Data'!$C$2:$C$1000,$C6,'All Group Data'!$B$2:$B$1000,$B6),IF(L6="outsider",SUMIFS('All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Data'!$L$2:$L$1000,'All Group Data'!$A$2:$A$1000,$A6,'All Group Data'!$C$2:$C$1000,$C6,'All Group Data'!$B$2:$B$1000,$B6),IF(O6="outsider",SUMIFS('All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Q6" s="55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Data'!$L$2:$L$1000,'All Group Data'!$A$2:$A$1000,$A6,'All Group Data'!$C$2:$C$1000,$C6,'All Group Data'!$B$2:$B$1000,$B6),IF(S6="outsider",SUMIFS('All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U6" s="71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Data'!$L$2:$L$1000,'All Group Data'!$A$2:$A$1000,$A6,'All Group Data'!$C$2:$C$1000,$C6,'All Group Data'!$B$2:$B$1000,$B6),IF(W6="outsider",SUMIFS('All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Y6" s="71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Data'!$L$2:$L$1000,'All Group Data'!$A$2:$A$1000,$A6,'All Group Data'!$C$2:$C$1000,$C6,'All Group Data'!$B$2:$B$1000,$B6),IF(AA6="outsider",SUMIFS('All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C6" s="71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Data'!$L$2:$L$1000,'All Group Data'!$A$2:$A$1000,$A6,'All Group Data'!$C$2:$C$1000,$C6,'All Group Data'!$B$2:$B$1000,$B6),IF(AE6="outsider",SUMIFS('All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G6" s="71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Data'!$L$2:$L$1000,'All Group Data'!$A$2:$A$1000,$A6,'All Group Data'!$C$2:$C$1000,$C6,'All Group Data'!$B$2:$B$1000,$B6),IF(AI6="outsider",SUMIFS('All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K6" s="71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Data'!$L$2:$L$1000,'All Group Data'!$A$2:$A$1000,$A6,'All Group Data'!$C$2:$C$1000,$C6,'All Group Data'!$B$2:$B$1000,$B6),IF(AM6="outsider",SUMIFS('All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O6" s="71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Data'!$L$2:$L$1000,'All Group Data'!$A$2:$A$1000,$A6,'All Group Data'!$C$2:$C$1000,$C6,'All Group Data'!$B$2:$B$1000,$B6),IF(AQ6="outsider",SUMIFS('All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S6" s="71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Data'!$L$2:$L$1000,'All Group Data'!$A$2:$A$1000,$A6,'All Group Data'!$C$2:$C$1000,$C6,'All Group Data'!$B$2:$B$1000,$B6),IF(AU6="outsider",SUMIFS('All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W6" s="71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Data'!$L$2:$L$1000,'All Group Data'!$A$2:$A$1000,$A6,'All Group Data'!$C$2:$C$1000,$C6,'All Group Data'!$B$2:$B$1000,$B6),IF(AY6="outsider",SUMIFS('All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A6" s="71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Data'!$L$2:$L$1000,'All Group Data'!$A$2:$A$1000,$A6,'All Group Data'!$C$2:$C$1000,$C6,'All Group Data'!$B$2:$B$1000,$B6),IF(BC6="outsider",SUMIFS('All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E6" s="71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Data'!$L$2:$L$1000,'All Group Data'!$A$2:$A$1000,$A6,'All Group Data'!$C$2:$C$1000,$C6,'All Group Data'!$B$2:$B$1000,$B6),IF(BG6="outsider",SUMIFS('All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I6" s="75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Data'!$L$2:$L$1000,'All Group Data'!$A$2:$A$1000,$A6,'All Group Data'!$C$2:$C$1000,$C6,'All Group Data'!$B$2:$B$1000,$B6),IF(BK6="outsider",SUMIFS('All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M6" s="75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Data'!$L$2:$L$1000,'All Group Data'!$A$2:$A$1000,$A6,'All Group Data'!$C$2:$C$1000,$C6,'All Group Data'!$B$2:$B$1000,$B6),IF(BO6="outsider",SUMIFS('All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Q6" s="75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Data'!$L$2:$L$1000,'All Group Data'!$A$2:$A$1000,$A6,'All Group Data'!$C$2:$C$1000,$C6,'All Group Data'!$B$2:$B$1000,$B6),IF(BS6="outsider",SUMIFS('All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U6" s="78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Data'!$L$2:$L$1000,'All Group Data'!$A$2:$A$1000,$A6,'All Group Data'!$C$2:$C$1000,$C6,'All Group Data'!$B$2:$B$1000,$B6),IF(BW6="outsider",SUMIFS('All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Y6" s="78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Data'!$L$2:$L$1000,'All Group Data'!$A$2:$A$1000,$A6,'All Group Data'!$C$2:$C$1000,$C6,'All Group Data'!$B$2:$B$1000,$B6),IF(CA6="outsider",SUMIFS('All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C6" s="78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Data'!$L$2:$L$1000,'All Group Data'!$A$2:$A$1000,$A6,'All Group Data'!$C$2:$C$1000,$C6,'All Group Data'!$B$2:$B$1000,$B6),IF(CE6="outsider",SUMIFS('All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G6" s="78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Data'!$L$2:$L$1000,'All Group Data'!$A$2:$A$1000,$A6,'All Group Data'!$C$2:$C$1000,$C6,'All Group Data'!$B$2:$B$1000,$B6),IF(CI6="outsider",SUMIFS('All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K6" s="78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Data'!$L$2:$L$1000,'All Group Data'!$A$2:$A$1000,$A6,'All Group Data'!$C$2:$C$1000,$C6,'All Group Data'!$B$2:$B$1000,$B6),IF(CM6="outsider",SUMIFS('All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O6" s="81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Data'!$L$2:$L$1000,'All Group Data'!$A$2:$A$1000,$A6,'All Group Data'!$C$2:$C$1000,$C6,'All Group Data'!$B$2:$B$1000,$B6),IF(CQ6="outsider",SUMIFS('All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S6" s="81" t="str">
        <f t="shared" si="23"/>
        <v>W</v>
      </c>
    </row>
    <row r="7" spans="1:97" x14ac:dyDescent="0.2">
      <c r="A7" s="61">
        <v>2018</v>
      </c>
      <c r="B7" s="61">
        <v>21</v>
      </c>
      <c r="C7" s="61">
        <v>2</v>
      </c>
      <c r="D7" s="61" t="s">
        <v>74</v>
      </c>
      <c r="E7" s="61" t="s">
        <v>15</v>
      </c>
      <c r="F7" s="61" t="s">
        <v>74</v>
      </c>
      <c r="G7" s="61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Data'!$Q$1:$Q$1000,MATCH(A7&amp;B7&amp;C7,'All Group Data'!$A$1:$A$1000&amp;'All Group Data'!$B$1:$B$1000&amp;'All Group Data'!$C$1:$C$1000,0))</f>
        <v>Draw</v>
      </c>
      <c r="L7" t="str">
        <f t="shared" si="24"/>
        <v>draw</v>
      </c>
      <c r="M7">
        <f>IF(L7="","",IF(L7="favourite",SUMIFS('All Group Data'!$L6:$L1004,'All Group Data'!$A6:$A1004,$A7,'All Group Data'!$C$2:$C$1000,$C7,'All Group Data'!$B$2:$B$1000,$B7),IF(L7="outsider",SUMIFS('All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N7" s="45" t="s">
        <v>74</v>
      </c>
      <c r="O7" s="42" t="str">
        <f t="shared" si="25"/>
        <v>favourite</v>
      </c>
      <c r="P7" s="42">
        <f>IF(O7="","",IF(O7="favourite",SUMIFS('All Group Data'!$L$2:$L$1000,'All Group Data'!$A$2:$A$1000,$A7,'All Group Data'!$C$2:$C$1000,$C7,'All Group Data'!$B$2:$B$1000,$B7),IF(O7="outsider",SUMIFS('All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Q7" s="55" t="str">
        <f t="shared" si="3"/>
        <v>L</v>
      </c>
      <c r="R7" s="45" t="s">
        <v>15</v>
      </c>
      <c r="S7" s="42" t="str">
        <f t="shared" si="26"/>
        <v>outsider</v>
      </c>
      <c r="T7" s="42">
        <f>IF(S7="","",IF(S7="favourite",SUMIFS('All Group Data'!$L$2:$L$1000,'All Group Data'!$A$2:$A$1000,$A7,'All Group Data'!$C$2:$C$1000,$C7,'All Group Data'!$B$2:$B$1000,$B7),IF(S7="outsider",SUMIFS('All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U7" s="71" t="str">
        <f t="shared" si="4"/>
        <v>L</v>
      </c>
      <c r="V7" s="45" t="s">
        <v>42</v>
      </c>
      <c r="W7" s="42" t="str">
        <f t="shared" si="27"/>
        <v>draw</v>
      </c>
      <c r="X7" s="42">
        <f>IF(W7="","",IF(W7="favourite",SUMIFS('All Group Data'!$L$2:$L$1000,'All Group Data'!$A$2:$A$1000,$A7,'All Group Data'!$C$2:$C$1000,$C7,'All Group Data'!$B$2:$B$1000,$B7),IF(W7="outsider",SUMIFS('All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Y7" s="71" t="str">
        <f t="shared" si="5"/>
        <v>W</v>
      </c>
      <c r="Z7" s="45" t="s">
        <v>42</v>
      </c>
      <c r="AA7" s="42" t="str">
        <f t="shared" si="28"/>
        <v>draw</v>
      </c>
      <c r="AB7" s="42">
        <f>IF(AA7="","",IF(AA7="favourite",SUMIFS('All Group Data'!$L$2:$L$1000,'All Group Data'!$A$2:$A$1000,$A7,'All Group Data'!$C$2:$C$1000,$C7,'All Group Data'!$B$2:$B$1000,$B7),IF(AA7="outsider",SUMIFS('All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C7" s="71" t="str">
        <f t="shared" si="6"/>
        <v>W</v>
      </c>
      <c r="AD7" s="45" t="s">
        <v>74</v>
      </c>
      <c r="AE7" s="42" t="str">
        <f t="shared" si="29"/>
        <v>favourite</v>
      </c>
      <c r="AF7" s="42">
        <f>IF(AE7="","",IF(AE7="favourite",SUMIFS('All Group Data'!$L$2:$L$1000,'All Group Data'!$A$2:$A$1000,$A7,'All Group Data'!$C$2:$C$1000,$C7,'All Group Data'!$B$2:$B$1000,$B7),IF(AE7="outsider",SUMIFS('All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G7" s="71" t="str">
        <f t="shared" si="7"/>
        <v>L</v>
      </c>
      <c r="AH7" s="45" t="s">
        <v>74</v>
      </c>
      <c r="AI7" s="42" t="str">
        <f t="shared" si="30"/>
        <v>favourite</v>
      </c>
      <c r="AJ7" s="42">
        <f>IF(AI7="","",IF(AI7="favourite",SUMIFS('All Group Data'!$L$2:$L$1000,'All Group Data'!$A$2:$A$1000,$A7,'All Group Data'!$C$2:$C$1000,$C7,'All Group Data'!$B$2:$B$1000,$B7),IF(AI7="outsider",SUMIFS('All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K7" s="71" t="str">
        <f t="shared" si="8"/>
        <v>L</v>
      </c>
      <c r="AL7" s="45" t="s">
        <v>15</v>
      </c>
      <c r="AM7" s="42" t="str">
        <f t="shared" si="31"/>
        <v>outsider</v>
      </c>
      <c r="AN7" s="42">
        <f>IF(AM7="","",IF(AM7="favourite",SUMIFS('All Group Data'!$L$2:$L$1000,'All Group Data'!$A$2:$A$1000,$A7,'All Group Data'!$C$2:$C$1000,$C7,'All Group Data'!$B$2:$B$1000,$B7),IF(AM7="outsider",SUMIFS('All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AO7" s="71" t="str">
        <f t="shared" si="9"/>
        <v>L</v>
      </c>
      <c r="AP7" s="45" t="s">
        <v>42</v>
      </c>
      <c r="AQ7" s="42" t="str">
        <f t="shared" si="32"/>
        <v>draw</v>
      </c>
      <c r="AR7" s="42">
        <f>IF(AQ7="","",IF(AQ7="favourite",SUMIFS('All Group Data'!$L$2:$L$1000,'All Group Data'!$A$2:$A$1000,$A7,'All Group Data'!$C$2:$C$1000,$C7,'All Group Data'!$B$2:$B$1000,$B7),IF(AQ7="outsider",SUMIFS('All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S7" s="71" t="str">
        <f t="shared" si="10"/>
        <v>W</v>
      </c>
      <c r="AT7" s="45" t="s">
        <v>74</v>
      </c>
      <c r="AU7" s="42" t="str">
        <f t="shared" si="33"/>
        <v>favourite</v>
      </c>
      <c r="AV7" s="42">
        <f>IF(AU7="","",IF(AU7="favourite",SUMIFS('All Group Data'!$L$2:$L$1000,'All Group Data'!$A$2:$A$1000,$A7,'All Group Data'!$C$2:$C$1000,$C7,'All Group Data'!$B$2:$B$1000,$B7),IF(AU7="outsider",SUMIFS('All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W7" s="71" t="str">
        <f t="shared" si="11"/>
        <v>L</v>
      </c>
      <c r="AX7" s="45" t="s">
        <v>42</v>
      </c>
      <c r="AY7" s="42" t="str">
        <f t="shared" si="34"/>
        <v>draw</v>
      </c>
      <c r="AZ7" s="42">
        <f>IF(AY7="","",IF(AY7="favourite",SUMIFS('All Group Data'!$L$2:$L$1000,'All Group Data'!$A$2:$A$1000,$A7,'All Group Data'!$C$2:$C$1000,$C7,'All Group Data'!$B$2:$B$1000,$B7),IF(AY7="outsider",SUMIFS('All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A7" s="71" t="str">
        <f t="shared" si="12"/>
        <v>W</v>
      </c>
      <c r="BB7" s="45" t="s">
        <v>74</v>
      </c>
      <c r="BC7" s="42" t="str">
        <f t="shared" si="35"/>
        <v>favourite</v>
      </c>
      <c r="BD7" s="42">
        <f>IF(BC7="","",IF(BC7="favourite",SUMIFS('All Group Data'!$L$2:$L$1000,'All Group Data'!$A$2:$A$1000,$A7,'All Group Data'!$C$2:$C$1000,$C7,'All Group Data'!$B$2:$B$1000,$B7),IF(BC7="outsider",SUMIFS('All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E7" s="71" t="str">
        <f t="shared" si="13"/>
        <v>L</v>
      </c>
      <c r="BF7" s="45" t="s">
        <v>42</v>
      </c>
      <c r="BG7" s="42" t="str">
        <f t="shared" si="36"/>
        <v>draw</v>
      </c>
      <c r="BH7" s="42">
        <f>IF(BG7="","",IF(BG7="favourite",SUMIFS('All Group Data'!$L$2:$L$1000,'All Group Data'!$A$2:$A$1000,$A7,'All Group Data'!$C$2:$C$1000,$C7,'All Group Data'!$B$2:$B$1000,$B7),IF(BG7="outsider",SUMIFS('All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I7" s="75" t="str">
        <f t="shared" si="14"/>
        <v>W</v>
      </c>
      <c r="BJ7" s="45" t="s">
        <v>74</v>
      </c>
      <c r="BK7" s="42" t="str">
        <f t="shared" si="37"/>
        <v>favourite</v>
      </c>
      <c r="BL7" s="42">
        <f>IF(BK7="","",IF(BK7="favourite",SUMIFS('All Group Data'!$L$2:$L$1000,'All Group Data'!$A$2:$A$1000,$A7,'All Group Data'!$C$2:$C$1000,$C7,'All Group Data'!$B$2:$B$1000,$B7),IF(BK7="outsider",SUMIFS('All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M7" s="75" t="str">
        <f t="shared" si="15"/>
        <v>L</v>
      </c>
      <c r="BN7" s="45" t="s">
        <v>74</v>
      </c>
      <c r="BO7" s="42" t="str">
        <f t="shared" si="38"/>
        <v>favourite</v>
      </c>
      <c r="BP7" s="42">
        <f>IF(BO7="","",IF(BO7="favourite",SUMIFS('All Group Data'!$L$2:$L$1000,'All Group Data'!$A$2:$A$1000,$A7,'All Group Data'!$C$2:$C$1000,$C7,'All Group Data'!$B$2:$B$1000,$B7),IF(BO7="outsider",SUMIFS('All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Q7" s="75" t="str">
        <f t="shared" si="16"/>
        <v>L</v>
      </c>
      <c r="BR7" s="45" t="s">
        <v>42</v>
      </c>
      <c r="BS7" s="42" t="str">
        <f t="shared" si="39"/>
        <v>draw</v>
      </c>
      <c r="BT7" s="42">
        <f>IF(BS7="","",IF(BS7="favourite",SUMIFS('All Group Data'!$L$2:$L$1000,'All Group Data'!$A$2:$A$1000,$A7,'All Group Data'!$C$2:$C$1000,$C7,'All Group Data'!$B$2:$B$1000,$B7),IF(BS7="outsider",SUMIFS('All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U7" s="78" t="str">
        <f t="shared" si="17"/>
        <v>W</v>
      </c>
      <c r="BV7" s="45" t="s">
        <v>74</v>
      </c>
      <c r="BW7" s="42" t="str">
        <f t="shared" si="40"/>
        <v>favourite</v>
      </c>
      <c r="BX7" s="42">
        <f>IF(BW7="","",IF(BW7="favourite",SUMIFS('All Group Data'!$L$2:$L$1000,'All Group Data'!$A$2:$A$1000,$A7,'All Group Data'!$C$2:$C$1000,$C7,'All Group Data'!$B$2:$B$1000,$B7),IF(BW7="outsider",SUMIFS('All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Y7" s="78" t="str">
        <f t="shared" si="18"/>
        <v>L</v>
      </c>
      <c r="BZ7" s="45" t="s">
        <v>74</v>
      </c>
      <c r="CA7" s="42" t="str">
        <f t="shared" si="41"/>
        <v>favourite</v>
      </c>
      <c r="CB7" s="42">
        <f>IF(CA7="","",IF(CA7="favourite",SUMIFS('All Group Data'!$L$2:$L$1000,'All Group Data'!$A$2:$A$1000,$A7,'All Group Data'!$C$2:$C$1000,$C7,'All Group Data'!$B$2:$B$1000,$B7),IF(CA7="outsider",SUMIFS('All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C7" s="78" t="str">
        <f t="shared" si="19"/>
        <v>L</v>
      </c>
      <c r="CD7" s="45" t="s">
        <v>74</v>
      </c>
      <c r="CE7" s="42" t="str">
        <f t="shared" si="42"/>
        <v>favourite</v>
      </c>
      <c r="CF7" s="42">
        <f>IF(CE7="","",IF(CE7="favourite",SUMIFS('All Group Data'!$L$2:$L$1000,'All Group Data'!$A$2:$A$1000,$A7,'All Group Data'!$C$2:$C$1000,$C7,'All Group Data'!$B$2:$B$1000,$B7),IF(CE7="outsider",SUMIFS('All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G7" s="78" t="str">
        <f t="shared" si="20"/>
        <v>L</v>
      </c>
      <c r="CH7" s="45" t="s">
        <v>74</v>
      </c>
      <c r="CI7" s="42" t="str">
        <f t="shared" si="43"/>
        <v>favourite</v>
      </c>
      <c r="CJ7" s="42">
        <f>IF(CI7="","",IF(CI7="favourite",SUMIFS('All Group Data'!$L$2:$L$1000,'All Group Data'!$A$2:$A$1000,$A7,'All Group Data'!$C$2:$C$1000,$C7,'All Group Data'!$B$2:$B$1000,$B7),IF(CI7="outsider",SUMIFS('All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K7" s="78" t="str">
        <f t="shared" si="21"/>
        <v>L</v>
      </c>
      <c r="CL7" s="45" t="s">
        <v>42</v>
      </c>
      <c r="CM7" s="42" t="str">
        <f t="shared" si="44"/>
        <v>draw</v>
      </c>
      <c r="CN7" s="42">
        <f>IF(CM7="","",IF(CM7="favourite",SUMIFS('All Group Data'!$L$2:$L$1000,'All Group Data'!$A$2:$A$1000,$A7,'All Group Data'!$C$2:$C$1000,$C7,'All Group Data'!$B$2:$B$1000,$B7),IF(CM7="outsider",SUMIFS('All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CO7" s="81" t="str">
        <f t="shared" si="22"/>
        <v>W</v>
      </c>
      <c r="CP7" s="45" t="s">
        <v>74</v>
      </c>
      <c r="CQ7" s="42" t="str">
        <f t="shared" si="45"/>
        <v>favourite</v>
      </c>
      <c r="CR7" s="42">
        <f>IF(CQ7="","",IF(CQ7="favourite",SUMIFS('All Group Data'!$L$2:$L$1000,'All Group Data'!$A$2:$A$1000,$A7,'All Group Data'!$C$2:$C$1000,$C7,'All Group Data'!$B$2:$B$1000,$B7),IF(CQ7="outsider",SUMIFS('All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S7" s="81" t="str">
        <f t="shared" si="23"/>
        <v>L</v>
      </c>
    </row>
    <row r="8" spans="1:97" x14ac:dyDescent="0.2">
      <c r="A8" s="61">
        <v>2018</v>
      </c>
      <c r="B8" s="61">
        <v>22</v>
      </c>
      <c r="C8" s="61">
        <v>2</v>
      </c>
      <c r="D8" s="61" t="s">
        <v>26</v>
      </c>
      <c r="E8" s="61" t="s">
        <v>88</v>
      </c>
      <c r="F8" s="61" t="s">
        <v>26</v>
      </c>
      <c r="G8" s="61" t="s">
        <v>88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Data'!$Q$1:$Q$1000,MATCH(A8&amp;B8&amp;C8,'All Group Data'!$A$1:$A$1000&amp;'All Group Data'!$B$1:$B$1000&amp;'All Group Data'!$C$1:$C$1000,0))</f>
        <v>France</v>
      </c>
      <c r="L8" t="str">
        <f t="shared" si="24"/>
        <v>favourite</v>
      </c>
      <c r="M8">
        <f>IF(L8="","",IF(L8="favourite",SUMIFS('All Group Data'!$L7:$L1005,'All Group Data'!$A7:$A1005,$A8,'All Group Data'!$C$2:$C$1000,$C8,'All Group Data'!$B$2:$B$1000,$B8),IF(L8="outsider",SUMIFS('All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>1.28</v>
      </c>
      <c r="N8" s="45" t="s">
        <v>26</v>
      </c>
      <c r="O8" s="42" t="str">
        <f t="shared" si="25"/>
        <v>favourite</v>
      </c>
      <c r="P8" s="42">
        <f>IF(O8="","",IF(O8="favourite",SUMIFS('All Group Data'!$L$2:$L$1000,'All Group Data'!$A$2:$A$1000,$A8,'All Group Data'!$C$2:$C$1000,$C8,'All Group Data'!$B$2:$B$1000,$B8),IF(O8="outsider",SUMIFS('All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Q8" s="55" t="str">
        <f t="shared" si="3"/>
        <v>W</v>
      </c>
      <c r="R8" s="45" t="s">
        <v>88</v>
      </c>
      <c r="S8" s="42" t="str">
        <f t="shared" si="26"/>
        <v>outsider</v>
      </c>
      <c r="T8" s="42">
        <f>IF(S8="","",IF(S8="favourite",SUMIFS('All Group Data'!$L$2:$L$1000,'All Group Data'!$A$2:$A$1000,$A8,'All Group Data'!$C$2:$C$1000,$C8,'All Group Data'!$B$2:$B$1000,$B8),IF(S8="outsider",SUMIFS('All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U8" s="71" t="str">
        <f t="shared" si="4"/>
        <v>L</v>
      </c>
      <c r="V8" s="45" t="s">
        <v>88</v>
      </c>
      <c r="W8" s="42" t="str">
        <f t="shared" si="27"/>
        <v>outsider</v>
      </c>
      <c r="X8" s="42">
        <f>IF(W8="","",IF(W8="favourite",SUMIFS('All Group Data'!$L$2:$L$1000,'All Group Data'!$A$2:$A$1000,$A8,'All Group Data'!$C$2:$C$1000,$C8,'All Group Data'!$B$2:$B$1000,$B8),IF(W8="outsider",SUMIFS('All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Y8" s="71" t="str">
        <f t="shared" si="5"/>
        <v>L</v>
      </c>
      <c r="Z8" s="45" t="s">
        <v>42</v>
      </c>
      <c r="AA8" s="42" t="str">
        <f t="shared" si="28"/>
        <v>draw</v>
      </c>
      <c r="AB8" s="42">
        <f>IF(AA8="","",IF(AA8="favourite",SUMIFS('All Group Data'!$L$2:$L$1000,'All Group Data'!$A$2:$A$1000,$A8,'All Group Data'!$C$2:$C$1000,$C8,'All Group Data'!$B$2:$B$1000,$B8),IF(AA8="outsider",SUMIFS('All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AC8" s="71" t="str">
        <f t="shared" si="6"/>
        <v>L</v>
      </c>
      <c r="AD8" s="45" t="s">
        <v>26</v>
      </c>
      <c r="AE8" s="42" t="str">
        <f t="shared" si="29"/>
        <v>favourite</v>
      </c>
      <c r="AF8" s="42">
        <f>IF(AE8="","",IF(AE8="favourite",SUMIFS('All Group Data'!$L$2:$L$1000,'All Group Data'!$A$2:$A$1000,$A8,'All Group Data'!$C$2:$C$1000,$C8,'All Group Data'!$B$2:$B$1000,$B8),IF(AE8="outsider",SUMIFS('All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G8" s="71" t="str">
        <f t="shared" si="7"/>
        <v>W</v>
      </c>
      <c r="AH8" s="45" t="s">
        <v>26</v>
      </c>
      <c r="AI8" s="42" t="str">
        <f t="shared" si="30"/>
        <v>favourite</v>
      </c>
      <c r="AJ8" s="42">
        <f>IF(AI8="","",IF(AI8="favourite",SUMIFS('All Group Data'!$L$2:$L$1000,'All Group Data'!$A$2:$A$1000,$A8,'All Group Data'!$C$2:$C$1000,$C8,'All Group Data'!$B$2:$B$1000,$B8),IF(AI8="outsider",SUMIFS('All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K8" s="71" t="str">
        <f t="shared" si="8"/>
        <v>W</v>
      </c>
      <c r="AL8" s="45" t="s">
        <v>26</v>
      </c>
      <c r="AM8" s="42" t="str">
        <f t="shared" si="31"/>
        <v>favourite</v>
      </c>
      <c r="AN8" s="42">
        <f>IF(AM8="","",IF(AM8="favourite",SUMIFS('All Group Data'!$L$2:$L$1000,'All Group Data'!$A$2:$A$1000,$A8,'All Group Data'!$C$2:$C$1000,$C8,'All Group Data'!$B$2:$B$1000,$B8),IF(AM8="outsider",SUMIFS('All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O8" s="71" t="str">
        <f t="shared" si="9"/>
        <v>W</v>
      </c>
      <c r="AP8" s="45" t="s">
        <v>88</v>
      </c>
      <c r="AQ8" s="42" t="str">
        <f t="shared" si="32"/>
        <v>outsider</v>
      </c>
      <c r="AR8" s="42">
        <f>IF(AQ8="","",IF(AQ8="favourite",SUMIFS('All Group Data'!$L$2:$L$1000,'All Group Data'!$A$2:$A$1000,$A8,'All Group Data'!$C$2:$C$1000,$C8,'All Group Data'!$B$2:$B$1000,$B8),IF(AQ8="outsider",SUMIFS('All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AS8" s="71" t="str">
        <f t="shared" si="10"/>
        <v>L</v>
      </c>
      <c r="AT8" s="45" t="s">
        <v>26</v>
      </c>
      <c r="AU8" s="42" t="str">
        <f t="shared" si="33"/>
        <v>favourite</v>
      </c>
      <c r="AV8" s="42">
        <f>IF(AU8="","",IF(AU8="favourite",SUMIFS('All Group Data'!$L$2:$L$1000,'All Group Data'!$A$2:$A$1000,$A8,'All Group Data'!$C$2:$C$1000,$C8,'All Group Data'!$B$2:$B$1000,$B8),IF(AU8="outsider",SUMIFS('All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W8" s="71" t="str">
        <f t="shared" si="11"/>
        <v>W</v>
      </c>
      <c r="AX8" s="45" t="s">
        <v>26</v>
      </c>
      <c r="AY8" s="42" t="str">
        <f t="shared" si="34"/>
        <v>favourite</v>
      </c>
      <c r="AZ8" s="42">
        <f>IF(AY8="","",IF(AY8="favourite",SUMIFS('All Group Data'!$L$2:$L$1000,'All Group Data'!$A$2:$A$1000,$A8,'All Group Data'!$C$2:$C$1000,$C8,'All Group Data'!$B$2:$B$1000,$B8),IF(AY8="outsider",SUMIFS('All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A8" s="71" t="str">
        <f t="shared" si="12"/>
        <v>W</v>
      </c>
      <c r="BB8" s="45" t="s">
        <v>26</v>
      </c>
      <c r="BC8" s="42" t="str">
        <f t="shared" si="35"/>
        <v>favourite</v>
      </c>
      <c r="BD8" s="42">
        <f>IF(BC8="","",IF(BC8="favourite",SUMIFS('All Group Data'!$L$2:$L$1000,'All Group Data'!$A$2:$A$1000,$A8,'All Group Data'!$C$2:$C$1000,$C8,'All Group Data'!$B$2:$B$1000,$B8),IF(BC8="outsider",SUMIFS('All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E8" s="71" t="str">
        <f t="shared" si="13"/>
        <v>W</v>
      </c>
      <c r="BF8" s="45" t="s">
        <v>42</v>
      </c>
      <c r="BG8" s="42" t="str">
        <f t="shared" si="36"/>
        <v>draw</v>
      </c>
      <c r="BH8" s="42">
        <f>IF(BG8="","",IF(BG8="favourite",SUMIFS('All Group Data'!$L$2:$L$1000,'All Group Data'!$A$2:$A$1000,$A8,'All Group Data'!$C$2:$C$1000,$C8,'All Group Data'!$B$2:$B$1000,$B8),IF(BG8="outsider",SUMIFS('All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BI8" s="75" t="str">
        <f t="shared" si="14"/>
        <v>L</v>
      </c>
      <c r="BJ8" s="45" t="s">
        <v>26</v>
      </c>
      <c r="BK8" s="42" t="str">
        <f t="shared" si="37"/>
        <v>favourite</v>
      </c>
      <c r="BL8" s="42">
        <f>IF(BK8="","",IF(BK8="favourite",SUMIFS('All Group Data'!$L$2:$L$1000,'All Group Data'!$A$2:$A$1000,$A8,'All Group Data'!$C$2:$C$1000,$C8,'All Group Data'!$B$2:$B$1000,$B8),IF(BK8="outsider",SUMIFS('All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M8" s="75" t="str">
        <f t="shared" si="15"/>
        <v>W</v>
      </c>
      <c r="BN8" s="45" t="s">
        <v>26</v>
      </c>
      <c r="BO8" s="42" t="str">
        <f t="shared" si="38"/>
        <v>favourite</v>
      </c>
      <c r="BP8" s="42">
        <f>IF(BO8="","",IF(BO8="favourite",SUMIFS('All Group Data'!$L$2:$L$1000,'All Group Data'!$A$2:$A$1000,$A8,'All Group Data'!$C$2:$C$1000,$C8,'All Group Data'!$B$2:$B$1000,$B8),IF(BO8="outsider",SUMIFS('All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Q8" s="75" t="str">
        <f t="shared" si="16"/>
        <v>W</v>
      </c>
      <c r="BR8" s="45" t="s">
        <v>88</v>
      </c>
      <c r="BS8" s="42" t="str">
        <f t="shared" si="39"/>
        <v>outsider</v>
      </c>
      <c r="BT8" s="42">
        <f>IF(BS8="","",IF(BS8="favourite",SUMIFS('All Group Data'!$L$2:$L$1000,'All Group Data'!$A$2:$A$1000,$A8,'All Group Data'!$C$2:$C$1000,$C8,'All Group Data'!$B$2:$B$1000,$B8),IF(BS8="outsider",SUMIFS('All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BU8" s="78" t="str">
        <f t="shared" si="17"/>
        <v>L</v>
      </c>
      <c r="BV8" s="45" t="s">
        <v>26</v>
      </c>
      <c r="BW8" s="42" t="str">
        <f t="shared" si="40"/>
        <v>favourite</v>
      </c>
      <c r="BX8" s="42">
        <f>IF(BW8="","",IF(BW8="favourite",SUMIFS('All Group Data'!$L$2:$L$1000,'All Group Data'!$A$2:$A$1000,$A8,'All Group Data'!$C$2:$C$1000,$C8,'All Group Data'!$B$2:$B$1000,$B8),IF(BW8="outsider",SUMIFS('All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Y8" s="78" t="str">
        <f t="shared" si="18"/>
        <v>W</v>
      </c>
      <c r="BZ8" s="45" t="s">
        <v>42</v>
      </c>
      <c r="CA8" s="42" t="str">
        <f t="shared" si="41"/>
        <v>draw</v>
      </c>
      <c r="CB8" s="42">
        <f>IF(CA8="","",IF(CA8="favourite",SUMIFS('All Group Data'!$L$2:$L$1000,'All Group Data'!$A$2:$A$1000,$A8,'All Group Data'!$C$2:$C$1000,$C8,'All Group Data'!$B$2:$B$1000,$B8),IF(CA8="outsider",SUMIFS('All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C8" s="78" t="str">
        <f t="shared" si="19"/>
        <v>L</v>
      </c>
      <c r="CD8" s="45" t="s">
        <v>42</v>
      </c>
      <c r="CE8" s="42" t="str">
        <f t="shared" si="42"/>
        <v>draw</v>
      </c>
      <c r="CF8" s="42">
        <f>IF(CE8="","",IF(CE8="favourite",SUMIFS('All Group Data'!$L$2:$L$1000,'All Group Data'!$A$2:$A$1000,$A8,'All Group Data'!$C$2:$C$1000,$C8,'All Group Data'!$B$2:$B$1000,$B8),IF(CE8="outsider",SUMIFS('All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G8" s="78" t="str">
        <f t="shared" si="20"/>
        <v>L</v>
      </c>
      <c r="CH8" s="45" t="s">
        <v>42</v>
      </c>
      <c r="CI8" s="42" t="str">
        <f t="shared" si="43"/>
        <v>draw</v>
      </c>
      <c r="CJ8" s="42">
        <f>IF(CI8="","",IF(CI8="favourite",SUMIFS('All Group Data'!$L$2:$L$1000,'All Group Data'!$A$2:$A$1000,$A8,'All Group Data'!$C$2:$C$1000,$C8,'All Group Data'!$B$2:$B$1000,$B8),IF(CI8="outsider",SUMIFS('All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K8" s="78" t="str">
        <f t="shared" si="21"/>
        <v>L</v>
      </c>
      <c r="CL8" s="45" t="s">
        <v>26</v>
      </c>
      <c r="CM8" s="42" t="str">
        <f t="shared" si="44"/>
        <v>favourite</v>
      </c>
      <c r="CN8" s="42">
        <f>IF(CM8="","",IF(CM8="favourite",SUMIFS('All Group Data'!$L$2:$L$1000,'All Group Data'!$A$2:$A$1000,$A8,'All Group Data'!$C$2:$C$1000,$C8,'All Group Data'!$B$2:$B$1000,$B8),IF(CM8="outsider",SUMIFS('All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O8" s="81" t="str">
        <f t="shared" si="22"/>
        <v>W</v>
      </c>
      <c r="CP8" s="45" t="s">
        <v>26</v>
      </c>
      <c r="CQ8" s="42" t="str">
        <f t="shared" si="45"/>
        <v>favourite</v>
      </c>
      <c r="CR8" s="42">
        <f>IF(CQ8="","",IF(CQ8="favourite",SUMIFS('All Group Data'!$L$2:$L$1000,'All Group Data'!$A$2:$A$1000,$A8,'All Group Data'!$C$2:$C$1000,$C8,'All Group Data'!$B$2:$B$1000,$B8),IF(CQ8="outsider",SUMIFS('All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S8" s="81" t="str">
        <f t="shared" si="23"/>
        <v>W</v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Data'!$Q$1:$Q$1000,MATCH(A9&amp;B9&amp;C9,'All Group Data'!$A$1:$A$1000&amp;'All Group Data'!$B$1:$B$1000&amp;'All Group Data'!$C$1:$C$1000,0))</f>
        <v>Croatia</v>
      </c>
      <c r="L9" t="str">
        <f t="shared" si="24"/>
        <v>outsider</v>
      </c>
      <c r="M9">
        <f>IF(L9="","",IF(L9="favourite",SUMIFS('All Group Data'!$L8:$L1006,'All Group Data'!$A8:$A1006,$A9,'All Group Data'!$C$2:$C$1000,$C9,'All Group Data'!$B$2:$B$1000,$B9),IF(L9="outsider",SUMIFS('All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>8.5</v>
      </c>
      <c r="N9" s="45" t="s">
        <v>28</v>
      </c>
      <c r="O9" s="42" t="str">
        <f t="shared" si="25"/>
        <v>favourite</v>
      </c>
      <c r="P9" s="42">
        <f>IF(O9="","",IF(O9="favourite",SUMIFS('All Group Data'!$L$2:$L$1000,'All Group Data'!$A$2:$A$1000,$A9,'All Group Data'!$C$2:$C$1000,$C9,'All Group Data'!$B$2:$B$1000,$B9),IF(O9="outsider",SUMIFS('All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Q9" s="55" t="str">
        <f t="shared" si="3"/>
        <v>L</v>
      </c>
      <c r="R9" s="45" t="s">
        <v>28</v>
      </c>
      <c r="S9" s="42" t="str">
        <f t="shared" si="26"/>
        <v>favourite</v>
      </c>
      <c r="T9" s="42">
        <f>IF(S9="","",IF(S9="favourite",SUMIFS('All Group Data'!$L$2:$L$1000,'All Group Data'!$A$2:$A$1000,$A9,'All Group Data'!$C$2:$C$1000,$C9,'All Group Data'!$B$2:$B$1000,$B9),IF(S9="outsider",SUMIFS('All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U9" s="71" t="str">
        <f t="shared" si="4"/>
        <v>L</v>
      </c>
      <c r="V9" s="45" t="s">
        <v>42</v>
      </c>
      <c r="W9" s="42" t="str">
        <f t="shared" si="27"/>
        <v>draw</v>
      </c>
      <c r="X9" s="42">
        <f>IF(W9="","",IF(W9="favourite",SUMIFS('All Group Data'!$L$2:$L$1000,'All Group Data'!$A$2:$A$1000,$A9,'All Group Data'!$C$2:$C$1000,$C9,'All Group Data'!$B$2:$B$1000,$B9),IF(W9="outsider",SUMIFS('All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Y9" s="71" t="str">
        <f t="shared" si="5"/>
        <v>L</v>
      </c>
      <c r="Z9" s="45" t="s">
        <v>28</v>
      </c>
      <c r="AA9" s="42" t="str">
        <f t="shared" si="28"/>
        <v>favourite</v>
      </c>
      <c r="AB9" s="42">
        <f>IF(AA9="","",IF(AA9="favourite",SUMIFS('All Group Data'!$L$2:$L$1000,'All Group Data'!$A$2:$A$1000,$A9,'All Group Data'!$C$2:$C$1000,$C9,'All Group Data'!$B$2:$B$1000,$B9),IF(AA9="outsider",SUMIFS('All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C9" s="71" t="str">
        <f t="shared" si="6"/>
        <v>L</v>
      </c>
      <c r="AD9" s="45" t="s">
        <v>28</v>
      </c>
      <c r="AE9" s="42" t="str">
        <f t="shared" si="29"/>
        <v>favourite</v>
      </c>
      <c r="AF9" s="42">
        <f>IF(AE9="","",IF(AE9="favourite",SUMIFS('All Group Data'!$L$2:$L$1000,'All Group Data'!$A$2:$A$1000,$A9,'All Group Data'!$C$2:$C$1000,$C9,'All Group Data'!$B$2:$B$1000,$B9),IF(AE9="outsider",SUMIFS('All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G9" s="71" t="str">
        <f t="shared" si="7"/>
        <v>L</v>
      </c>
      <c r="AH9" s="45" t="s">
        <v>28</v>
      </c>
      <c r="AI9" s="42" t="str">
        <f t="shared" si="30"/>
        <v>favourite</v>
      </c>
      <c r="AJ9" s="42">
        <f>IF(AI9="","",IF(AI9="favourite",SUMIFS('All Group Data'!$L$2:$L$1000,'All Group Data'!$A$2:$A$1000,$A9,'All Group Data'!$C$2:$C$1000,$C9,'All Group Data'!$B$2:$B$1000,$B9),IF(AI9="outsider",SUMIFS('All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K9" s="71" t="str">
        <f t="shared" si="8"/>
        <v>L</v>
      </c>
      <c r="AL9" s="45" t="s">
        <v>42</v>
      </c>
      <c r="AM9" s="42" t="str">
        <f t="shared" si="31"/>
        <v>draw</v>
      </c>
      <c r="AN9" s="42">
        <f>IF(AM9="","",IF(AM9="favourite",SUMIFS('All Group Data'!$L$2:$L$1000,'All Group Data'!$A$2:$A$1000,$A9,'All Group Data'!$C$2:$C$1000,$C9,'All Group Data'!$B$2:$B$1000,$B9),IF(AM9="outsider",SUMIFS('All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AO9" s="71" t="str">
        <f t="shared" si="9"/>
        <v>L</v>
      </c>
      <c r="AP9" s="45" t="s">
        <v>28</v>
      </c>
      <c r="AQ9" s="42" t="str">
        <f t="shared" si="32"/>
        <v>favourite</v>
      </c>
      <c r="AR9" s="42">
        <f>IF(AQ9="","",IF(AQ9="favourite",SUMIFS('All Group Data'!$L$2:$L$1000,'All Group Data'!$A$2:$A$1000,$A9,'All Group Data'!$C$2:$C$1000,$C9,'All Group Data'!$B$2:$B$1000,$B9),IF(AQ9="outsider",SUMIFS('All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S9" s="71" t="str">
        <f t="shared" si="10"/>
        <v>L</v>
      </c>
      <c r="AT9" s="45" t="s">
        <v>28</v>
      </c>
      <c r="AU9" s="42" t="str">
        <f t="shared" si="33"/>
        <v>favourite</v>
      </c>
      <c r="AV9" s="42">
        <f>IF(AU9="","",IF(AU9="favourite",SUMIFS('All Group Data'!$L$2:$L$1000,'All Group Data'!$A$2:$A$1000,$A9,'All Group Data'!$C$2:$C$1000,$C9,'All Group Data'!$B$2:$B$1000,$B9),IF(AU9="outsider",SUMIFS('All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W9" s="71" t="str">
        <f t="shared" si="11"/>
        <v>L</v>
      </c>
      <c r="AX9" s="45" t="s">
        <v>9</v>
      </c>
      <c r="AY9" s="42" t="str">
        <f t="shared" si="34"/>
        <v>outsider</v>
      </c>
      <c r="AZ9" s="42">
        <f>IF(AY9="","",IF(AY9="favourite",SUMIFS('All Group Data'!$L$2:$L$1000,'All Group Data'!$A$2:$A$1000,$A9,'All Group Data'!$C$2:$C$1000,$C9,'All Group Data'!$B$2:$B$1000,$B9),IF(AY9="outsider",SUMIFS('All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A9" s="71" t="str">
        <f t="shared" si="12"/>
        <v>W</v>
      </c>
      <c r="BB9" s="45" t="s">
        <v>28</v>
      </c>
      <c r="BC9" s="42" t="str">
        <f t="shared" si="35"/>
        <v>favourite</v>
      </c>
      <c r="BD9" s="42">
        <f>IF(BC9="","",IF(BC9="favourite",SUMIFS('All Group Data'!$L$2:$L$1000,'All Group Data'!$A$2:$A$1000,$A9,'All Group Data'!$C$2:$C$1000,$C9,'All Group Data'!$B$2:$B$1000,$B9),IF(BC9="outsider",SUMIFS('All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E9" s="71" t="str">
        <f t="shared" si="13"/>
        <v>L</v>
      </c>
      <c r="BF9" s="45" t="s">
        <v>28</v>
      </c>
      <c r="BG9" s="42" t="str">
        <f t="shared" si="36"/>
        <v>favourite</v>
      </c>
      <c r="BH9" s="42">
        <f>IF(BG9="","",IF(BG9="favourite",SUMIFS('All Group Data'!$L$2:$L$1000,'All Group Data'!$A$2:$A$1000,$A9,'All Group Data'!$C$2:$C$1000,$C9,'All Group Data'!$B$2:$B$1000,$B9),IF(BG9="outsider",SUMIFS('All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I9" s="75" t="str">
        <f t="shared" si="14"/>
        <v>L</v>
      </c>
      <c r="BJ9" s="45" t="s">
        <v>28</v>
      </c>
      <c r="BK9" s="42" t="str">
        <f t="shared" si="37"/>
        <v>favourite</v>
      </c>
      <c r="BL9" s="42">
        <f>IF(BK9="","",IF(BK9="favourite",SUMIFS('All Group Data'!$L$2:$L$1000,'All Group Data'!$A$2:$A$1000,$A9,'All Group Data'!$C$2:$C$1000,$C9,'All Group Data'!$B$2:$B$1000,$B9),IF(BK9="outsider",SUMIFS('All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M9" s="75" t="str">
        <f t="shared" si="15"/>
        <v>L</v>
      </c>
      <c r="BN9" s="45" t="s">
        <v>9</v>
      </c>
      <c r="BO9" s="42" t="str">
        <f t="shared" si="38"/>
        <v>outsider</v>
      </c>
      <c r="BP9" s="42">
        <f>IF(BO9="","",IF(BO9="favourite",SUMIFS('All Group Data'!$L$2:$L$1000,'All Group Data'!$A$2:$A$1000,$A9,'All Group Data'!$C$2:$C$1000,$C9,'All Group Data'!$B$2:$B$1000,$B9),IF(BO9="outsider",SUMIFS('All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Q9" s="75" t="str">
        <f t="shared" si="16"/>
        <v>W</v>
      </c>
      <c r="BR9" s="45" t="s">
        <v>28</v>
      </c>
      <c r="BS9" s="42" t="str">
        <f t="shared" si="39"/>
        <v>favourite</v>
      </c>
      <c r="BT9" s="42">
        <f>IF(BS9="","",IF(BS9="favourite",SUMIFS('All Group Data'!$L$2:$L$1000,'All Group Data'!$A$2:$A$1000,$A9,'All Group Data'!$C$2:$C$1000,$C9,'All Group Data'!$B$2:$B$1000,$B9),IF(BS9="outsider",SUMIFS('All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U9" s="78" t="str">
        <f t="shared" si="17"/>
        <v>L</v>
      </c>
      <c r="BV9" s="45" t="s">
        <v>28</v>
      </c>
      <c r="BW9" s="42" t="str">
        <f t="shared" si="40"/>
        <v>favourite</v>
      </c>
      <c r="BX9" s="42">
        <f>IF(BW9="","",IF(BW9="favourite",SUMIFS('All Group Data'!$L$2:$L$1000,'All Group Data'!$A$2:$A$1000,$A9,'All Group Data'!$C$2:$C$1000,$C9,'All Group Data'!$B$2:$B$1000,$B9),IF(BW9="outsider",SUMIFS('All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Y9" s="78" t="str">
        <f t="shared" si="18"/>
        <v>L</v>
      </c>
      <c r="BZ9" s="45" t="s">
        <v>9</v>
      </c>
      <c r="CA9" s="42" t="str">
        <f t="shared" si="41"/>
        <v>outsider</v>
      </c>
      <c r="CB9" s="42">
        <f>IF(CA9="","",IF(CA9="favourite",SUMIFS('All Group Data'!$L$2:$L$1000,'All Group Data'!$A$2:$A$1000,$A9,'All Group Data'!$C$2:$C$1000,$C9,'All Group Data'!$B$2:$B$1000,$B9),IF(CA9="outsider",SUMIFS('All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C9" s="78" t="str">
        <f t="shared" si="19"/>
        <v>W</v>
      </c>
      <c r="CD9" s="45" t="s">
        <v>9</v>
      </c>
      <c r="CE9" s="42" t="str">
        <f t="shared" si="42"/>
        <v>outsider</v>
      </c>
      <c r="CF9" s="42">
        <f>IF(CE9="","",IF(CE9="favourite",SUMIFS('All Group Data'!$L$2:$L$1000,'All Group Data'!$A$2:$A$1000,$A9,'All Group Data'!$C$2:$C$1000,$C9,'All Group Data'!$B$2:$B$1000,$B9),IF(CE9="outsider",SUMIFS('All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G9" s="78" t="str">
        <f t="shared" si="20"/>
        <v>W</v>
      </c>
      <c r="CH9" s="45" t="s">
        <v>28</v>
      </c>
      <c r="CI9" s="42" t="str">
        <f t="shared" si="43"/>
        <v>favourite</v>
      </c>
      <c r="CJ9" s="42">
        <f>IF(CI9="","",IF(CI9="favourite",SUMIFS('All Group Data'!$L$2:$L$1000,'All Group Data'!$A$2:$A$1000,$A9,'All Group Data'!$C$2:$C$1000,$C9,'All Group Data'!$B$2:$B$1000,$B9),IF(CI9="outsider",SUMIFS('All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CK9" s="78" t="str">
        <f t="shared" si="21"/>
        <v>L</v>
      </c>
      <c r="CL9" s="45" t="s">
        <v>42</v>
      </c>
      <c r="CM9" s="42" t="str">
        <f t="shared" si="44"/>
        <v>draw</v>
      </c>
      <c r="CN9" s="42">
        <f>IF(CM9="","",IF(CM9="favourite",SUMIFS('All Group Data'!$L$2:$L$1000,'All Group Data'!$A$2:$A$1000,$A9,'All Group Data'!$C$2:$C$1000,$C9,'All Group Data'!$B$2:$B$1000,$B9),IF(CM9="outsider",SUMIFS('All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O9" s="81" t="str">
        <f t="shared" si="22"/>
        <v>L</v>
      </c>
      <c r="CP9" s="45" t="s">
        <v>42</v>
      </c>
      <c r="CQ9" s="42" t="str">
        <f t="shared" si="45"/>
        <v>draw</v>
      </c>
      <c r="CR9" s="42">
        <f>IF(CQ9="","",IF(CQ9="favourite",SUMIFS('All Group Data'!$L$2:$L$1000,'All Group Data'!$A$2:$A$1000,$A9,'All Group Data'!$C$2:$C$1000,$C9,'All Group Data'!$B$2:$B$1000,$B9),IF(CQ9="outsider",SUMIFS('All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S9" s="81" t="str">
        <f t="shared" si="23"/>
        <v>L</v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Data'!$Q$1:$Q$1000,MATCH(A10&amp;B10&amp;C10,'All Group Data'!$A$1:$A$1000&amp;'All Group Data'!$B$1:$B$1000&amp;'All Group Data'!$C$1:$C$1000,0))</f>
        <v>Brazil</v>
      </c>
      <c r="L10" t="str">
        <f t="shared" si="24"/>
        <v>favourite</v>
      </c>
      <c r="M10">
        <f>IF(L10="","",IF(L10="favourite",SUMIFS('All Group Data'!$L9:$L1007,'All Group Data'!$A9:$A1007,$A10,'All Group Data'!$C$2:$C$1000,$C10,'All Group Data'!$B$2:$B$1000,$B10),IF(L10="outsider",SUMIFS('All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>2.1</v>
      </c>
      <c r="N10" s="45" t="s">
        <v>8</v>
      </c>
      <c r="O10" s="42" t="str">
        <f t="shared" si="25"/>
        <v>favourite</v>
      </c>
      <c r="P10" s="42">
        <f>IF(O10="","",IF(O10="favourite",SUMIFS('All Group Data'!$L$2:$L$1000,'All Group Data'!$A$2:$A$1000,$A10,'All Group Data'!$C$2:$C$1000,$C10,'All Group Data'!$B$2:$B$1000,$B10),IF(O10="outsider",SUMIFS('All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Q10" s="55" t="str">
        <f t="shared" si="3"/>
        <v>W</v>
      </c>
      <c r="R10" s="45" t="s">
        <v>8</v>
      </c>
      <c r="S10" s="42" t="str">
        <f t="shared" si="26"/>
        <v>favourite</v>
      </c>
      <c r="T10" s="42">
        <f>IF(S10="","",IF(S10="favourite",SUMIFS('All Group Data'!$L$2:$L$1000,'All Group Data'!$A$2:$A$1000,$A10,'All Group Data'!$C$2:$C$1000,$C10,'All Group Data'!$B$2:$B$1000,$B10),IF(S10="outsider",SUMIFS('All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U10" s="71" t="str">
        <f t="shared" si="4"/>
        <v>W</v>
      </c>
      <c r="V10" s="45" t="s">
        <v>8</v>
      </c>
      <c r="W10" s="42" t="str">
        <f t="shared" si="27"/>
        <v>favourite</v>
      </c>
      <c r="X10" s="42">
        <f>IF(W10="","",IF(W10="favourite",SUMIFS('All Group Data'!$L$2:$L$1000,'All Group Data'!$A$2:$A$1000,$A10,'All Group Data'!$C$2:$C$1000,$C10,'All Group Data'!$B$2:$B$1000,$B10),IF(W10="outsider",SUMIFS('All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Y10" s="71" t="str">
        <f t="shared" si="5"/>
        <v>W</v>
      </c>
      <c r="Z10" s="45" t="s">
        <v>8</v>
      </c>
      <c r="AA10" s="42" t="str">
        <f t="shared" si="28"/>
        <v>favourite</v>
      </c>
      <c r="AB10" s="42">
        <f>IF(AA10="","",IF(AA10="favourite",SUMIFS('All Group Data'!$L$2:$L$1000,'All Group Data'!$A$2:$A$1000,$A10,'All Group Data'!$C$2:$C$1000,$C10,'All Group Data'!$B$2:$B$1000,$B10),IF(AA10="outsider",SUMIFS('All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C10" s="71" t="str">
        <f t="shared" si="6"/>
        <v>W</v>
      </c>
      <c r="AD10" s="45" t="s">
        <v>8</v>
      </c>
      <c r="AE10" s="42" t="str">
        <f t="shared" si="29"/>
        <v>favourite</v>
      </c>
      <c r="AF10" s="42">
        <f>IF(AE10="","",IF(AE10="favourite",SUMIFS('All Group Data'!$L$2:$L$1000,'All Group Data'!$A$2:$A$1000,$A10,'All Group Data'!$C$2:$C$1000,$C10,'All Group Data'!$B$2:$B$1000,$B10),IF(AE10="outsider",SUMIFS('All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G10" s="71" t="str">
        <f t="shared" si="7"/>
        <v>W</v>
      </c>
      <c r="AH10" s="45" t="s">
        <v>8</v>
      </c>
      <c r="AI10" s="42" t="str">
        <f t="shared" si="30"/>
        <v>favourite</v>
      </c>
      <c r="AJ10" s="42">
        <f>IF(AI10="","",IF(AI10="favourite",SUMIFS('All Group Data'!$L$2:$L$1000,'All Group Data'!$A$2:$A$1000,$A10,'All Group Data'!$C$2:$C$1000,$C10,'All Group Data'!$B$2:$B$1000,$B10),IF(AI10="outsider",SUMIFS('All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K10" s="71" t="str">
        <f t="shared" si="8"/>
        <v>W</v>
      </c>
      <c r="AL10" s="45" t="s">
        <v>8</v>
      </c>
      <c r="AM10" s="42" t="str">
        <f t="shared" si="31"/>
        <v>favourite</v>
      </c>
      <c r="AN10" s="42">
        <f>IF(AM10="","",IF(AM10="favourite",SUMIFS('All Group Data'!$L$2:$L$1000,'All Group Data'!$A$2:$A$1000,$A10,'All Group Data'!$C$2:$C$1000,$C10,'All Group Data'!$B$2:$B$1000,$B10),IF(AM10="outsider",SUMIFS('All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O10" s="71" t="str">
        <f t="shared" si="9"/>
        <v>W</v>
      </c>
      <c r="AP10" s="45" t="s">
        <v>8</v>
      </c>
      <c r="AQ10" s="42" t="str">
        <f t="shared" si="32"/>
        <v>favourite</v>
      </c>
      <c r="AR10" s="42">
        <f>IF(AQ10="","",IF(AQ10="favourite",SUMIFS('All Group Data'!$L$2:$L$1000,'All Group Data'!$A$2:$A$1000,$A10,'All Group Data'!$C$2:$C$1000,$C10,'All Group Data'!$B$2:$B$1000,$B10),IF(AQ10="outsider",SUMIFS('All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S10" s="71" t="str">
        <f t="shared" si="10"/>
        <v>W</v>
      </c>
      <c r="AT10" s="45" t="s">
        <v>8</v>
      </c>
      <c r="AU10" s="42" t="str">
        <f t="shared" si="33"/>
        <v>favourite</v>
      </c>
      <c r="AV10" s="42">
        <f>IF(AU10="","",IF(AU10="favourite",SUMIFS('All Group Data'!$L$2:$L$1000,'All Group Data'!$A$2:$A$1000,$A10,'All Group Data'!$C$2:$C$1000,$C10,'All Group Data'!$B$2:$B$1000,$B10),IF(AU10="outsider",SUMIFS('All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W10" s="71" t="str">
        <f t="shared" si="11"/>
        <v>W</v>
      </c>
      <c r="AX10" s="45" t="s">
        <v>8</v>
      </c>
      <c r="AY10" s="42" t="str">
        <f t="shared" si="34"/>
        <v>favourite</v>
      </c>
      <c r="AZ10" s="42">
        <f>IF(AY10="","",IF(AY10="favourite",SUMIFS('All Group Data'!$L$2:$L$1000,'All Group Data'!$A$2:$A$1000,$A10,'All Group Data'!$C$2:$C$1000,$C10,'All Group Data'!$B$2:$B$1000,$B10),IF(AY10="outsider",SUMIFS('All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A10" s="71" t="str">
        <f t="shared" si="12"/>
        <v>W</v>
      </c>
      <c r="BB10" s="45" t="s">
        <v>8</v>
      </c>
      <c r="BC10" s="42" t="str">
        <f t="shared" si="35"/>
        <v>favourite</v>
      </c>
      <c r="BD10" s="42">
        <f>IF(BC10="","",IF(BC10="favourite",SUMIFS('All Group Data'!$L$2:$L$1000,'All Group Data'!$A$2:$A$1000,$A10,'All Group Data'!$C$2:$C$1000,$C10,'All Group Data'!$B$2:$B$1000,$B10),IF(BC10="outsider",SUMIFS('All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E10" s="71" t="str">
        <f t="shared" si="13"/>
        <v>W</v>
      </c>
      <c r="BF10" s="45" t="s">
        <v>8</v>
      </c>
      <c r="BG10" s="42" t="str">
        <f t="shared" si="36"/>
        <v>favourite</v>
      </c>
      <c r="BH10" s="42">
        <f>IF(BG10="","",IF(BG10="favourite",SUMIFS('All Group Data'!$L$2:$L$1000,'All Group Data'!$A$2:$A$1000,$A10,'All Group Data'!$C$2:$C$1000,$C10,'All Group Data'!$B$2:$B$1000,$B10),IF(BG10="outsider",SUMIFS('All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I10" s="75" t="str">
        <f t="shared" si="14"/>
        <v>W</v>
      </c>
      <c r="BJ10" s="45" t="s">
        <v>8</v>
      </c>
      <c r="BK10" s="42" t="str">
        <f t="shared" si="37"/>
        <v>favourite</v>
      </c>
      <c r="BL10" s="42">
        <f>IF(BK10="","",IF(BK10="favourite",SUMIFS('All Group Data'!$L$2:$L$1000,'All Group Data'!$A$2:$A$1000,$A10,'All Group Data'!$C$2:$C$1000,$C10,'All Group Data'!$B$2:$B$1000,$B10),IF(BK10="outsider",SUMIFS('All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M10" s="75" t="str">
        <f t="shared" si="15"/>
        <v>W</v>
      </c>
      <c r="BN10" s="45" t="s">
        <v>8</v>
      </c>
      <c r="BO10" s="42" t="str">
        <f t="shared" si="38"/>
        <v>favourite</v>
      </c>
      <c r="BP10" s="42">
        <f>IF(BO10="","",IF(BO10="favourite",SUMIFS('All Group Data'!$L$2:$L$1000,'All Group Data'!$A$2:$A$1000,$A10,'All Group Data'!$C$2:$C$1000,$C10,'All Group Data'!$B$2:$B$1000,$B10),IF(BO10="outsider",SUMIFS('All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Q10" s="75" t="str">
        <f t="shared" si="16"/>
        <v>W</v>
      </c>
      <c r="BR10" s="45" t="s">
        <v>8</v>
      </c>
      <c r="BS10" s="42" t="str">
        <f t="shared" si="39"/>
        <v>favourite</v>
      </c>
      <c r="BT10" s="42">
        <f>IF(BS10="","",IF(BS10="favourite",SUMIFS('All Group Data'!$L$2:$L$1000,'All Group Data'!$A$2:$A$1000,$A10,'All Group Data'!$C$2:$C$1000,$C10,'All Group Data'!$B$2:$B$1000,$B10),IF(BS10="outsider",SUMIFS('All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U10" s="78" t="str">
        <f t="shared" si="17"/>
        <v>W</v>
      </c>
      <c r="BV10" s="45" t="s">
        <v>8</v>
      </c>
      <c r="BW10" s="42" t="str">
        <f t="shared" si="40"/>
        <v>favourite</v>
      </c>
      <c r="BX10" s="42">
        <f>IF(BW10="","",IF(BW10="favourite",SUMIFS('All Group Data'!$L$2:$L$1000,'All Group Data'!$A$2:$A$1000,$A10,'All Group Data'!$C$2:$C$1000,$C10,'All Group Data'!$B$2:$B$1000,$B10),IF(BW10="outsider",SUMIFS('All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Y10" s="78" t="str">
        <f t="shared" si="18"/>
        <v>W</v>
      </c>
      <c r="BZ10" s="45" t="s">
        <v>8</v>
      </c>
      <c r="CA10" s="42" t="str">
        <f t="shared" si="41"/>
        <v>favourite</v>
      </c>
      <c r="CB10" s="42">
        <f>IF(CA10="","",IF(CA10="favourite",SUMIFS('All Group Data'!$L$2:$L$1000,'All Group Data'!$A$2:$A$1000,$A10,'All Group Data'!$C$2:$C$1000,$C10,'All Group Data'!$B$2:$B$1000,$B10),IF(CA10="outsider",SUMIFS('All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C10" s="78" t="str">
        <f t="shared" si="19"/>
        <v>W</v>
      </c>
      <c r="CD10" s="45" t="s">
        <v>8</v>
      </c>
      <c r="CE10" s="42" t="str">
        <f t="shared" si="42"/>
        <v>favourite</v>
      </c>
      <c r="CF10" s="42">
        <f>IF(CE10="","",IF(CE10="favourite",SUMIFS('All Group Data'!$L$2:$L$1000,'All Group Data'!$A$2:$A$1000,$A10,'All Group Data'!$C$2:$C$1000,$C10,'All Group Data'!$B$2:$B$1000,$B10),IF(CE10="outsider",SUMIFS('All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G10" s="78" t="str">
        <f t="shared" si="20"/>
        <v>W</v>
      </c>
      <c r="CH10" s="45" t="s">
        <v>19</v>
      </c>
      <c r="CI10" s="42" t="str">
        <f t="shared" si="43"/>
        <v>outsider</v>
      </c>
      <c r="CJ10" s="42">
        <f>IF(CI10="","",IF(CI10="favourite",SUMIFS('All Group Data'!$L$2:$L$1000,'All Group Data'!$A$2:$A$1000,$A10,'All Group Data'!$C$2:$C$1000,$C10,'All Group Data'!$B$2:$B$1000,$B10),IF(CI10="outsider",SUMIFS('All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26</v>
      </c>
      <c r="CK10" s="78" t="str">
        <f t="shared" si="21"/>
        <v>L</v>
      </c>
      <c r="CL10" s="45" t="s">
        <v>8</v>
      </c>
      <c r="CM10" s="42" t="str">
        <f t="shared" si="44"/>
        <v>favourite</v>
      </c>
      <c r="CN10" s="42">
        <f>IF(CM10="","",IF(CM10="favourite",SUMIFS('All Group Data'!$L$2:$L$1000,'All Group Data'!$A$2:$A$1000,$A10,'All Group Data'!$C$2:$C$1000,$C10,'All Group Data'!$B$2:$B$1000,$B10),IF(CM10="outsider",SUMIFS('All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O10" s="81" t="str">
        <f t="shared" si="22"/>
        <v>W</v>
      </c>
      <c r="CP10" s="45" t="s">
        <v>8</v>
      </c>
      <c r="CQ10" s="42" t="str">
        <f t="shared" si="45"/>
        <v>favourite</v>
      </c>
      <c r="CR10" s="42">
        <f>IF(CQ10="","",IF(CQ10="favourite",SUMIFS('All Group Data'!$L$2:$L$1000,'All Group Data'!$A$2:$A$1000,$A10,'All Group Data'!$C$2:$C$1000,$C10,'All Group Data'!$B$2:$B$1000,$B10),IF(CQ10="outsider",SUMIFS('All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S10" s="81" t="str">
        <f t="shared" si="23"/>
        <v>W</v>
      </c>
    </row>
    <row r="11" spans="1:97" x14ac:dyDescent="0.2">
      <c r="A11" s="61">
        <v>2018</v>
      </c>
      <c r="B11" s="61">
        <v>25</v>
      </c>
      <c r="C11" s="61">
        <v>2</v>
      </c>
      <c r="D11" s="61" t="s">
        <v>33</v>
      </c>
      <c r="E11" s="61" t="s">
        <v>89</v>
      </c>
      <c r="F11" s="61" t="s">
        <v>89</v>
      </c>
      <c r="G11" s="61" t="s">
        <v>33</v>
      </c>
      <c r="H11" s="46">
        <f t="shared" si="0"/>
        <v>0.47619047619047616</v>
      </c>
      <c r="I11" s="46">
        <f t="shared" si="1"/>
        <v>0.19047619047619047</v>
      </c>
      <c r="J11" s="46">
        <f t="shared" si="2"/>
        <v>0.33333333333333331</v>
      </c>
      <c r="K11" t="str">
        <f t="array" ref="K11">INDEX('All Group Data'!$Q$1:$Q$1000,MATCH(A11&amp;B11&amp;C11,'All Group Data'!$A$1:$A$1000&amp;'All Group Data'!$B$1:$B$1000&amp;'All Group Data'!$C$1:$C$1000,0))</f>
        <v>Nigeria</v>
      </c>
      <c r="L11" t="str">
        <f t="shared" si="24"/>
        <v>outsider</v>
      </c>
      <c r="M11">
        <f>IF(L11="","",IF(L11="favourite",SUMIFS('All Group Data'!$L10:$L1008,'All Group Data'!$A10:$A1008,$A11,'All Group Data'!$C$2:$C$1000,$C11,'All Group Data'!$B$2:$B$1000,$B11),IF(L11="outsider",SUMIFS('All Group Data'!$N10:$N1008,'All Group Data'!$A10:$A1008,$A11,'All Group Data'!$C$2:$C$1000,$C11,'All Group Data'!$B$2:$B$1000,$B11),SUMIFS('All Group Data'!$I10:$I1008,'All Group Data'!$A10:$A1008,$A11,'All Group Data'!$C$2:$C$1000,$C11,'All Group Data'!$B$2:$B$1000,$B11))))</f>
        <v>2.88</v>
      </c>
      <c r="N11" s="45" t="s">
        <v>33</v>
      </c>
      <c r="O11" s="42" t="str">
        <f t="shared" si="25"/>
        <v>outsider</v>
      </c>
      <c r="P11" s="42">
        <f>IF(O11="","",IF(O11="favourite",SUMIFS('All Group Data'!$L$2:$L$1000,'All Group Data'!$A$2:$A$1000,$A11,'All Group Data'!$C$2:$C$1000,$C11,'All Group Data'!$B$2:$B$1000,$B11),IF(O11="outsider",SUMIFS('All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Q11" s="55" t="str">
        <f t="shared" si="3"/>
        <v>W</v>
      </c>
      <c r="R11" s="45" t="s">
        <v>89</v>
      </c>
      <c r="S11" s="42" t="str">
        <f t="shared" si="26"/>
        <v>favourite</v>
      </c>
      <c r="T11" s="42">
        <f>IF(S11="","",IF(S11="favourite",SUMIFS('All Group Data'!$L$2:$L$1000,'All Group Data'!$A$2:$A$1000,$A11,'All Group Data'!$C$2:$C$1000,$C11,'All Group Data'!$B$2:$B$1000,$B11),IF(S11="outsider",SUMIFS('All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U11" s="71" t="str">
        <f t="shared" si="4"/>
        <v>L</v>
      </c>
      <c r="V11" s="45" t="s">
        <v>89</v>
      </c>
      <c r="W11" s="42" t="str">
        <f t="shared" si="27"/>
        <v>favourite</v>
      </c>
      <c r="X11" s="42">
        <f>IF(W11="","",IF(W11="favourite",SUMIFS('All Group Data'!$L$2:$L$1000,'All Group Data'!$A$2:$A$1000,$A11,'All Group Data'!$C$2:$C$1000,$C11,'All Group Data'!$B$2:$B$1000,$B11),IF(W11="outsider",SUMIFS('All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Y11" s="71" t="str">
        <f t="shared" si="5"/>
        <v>L</v>
      </c>
      <c r="Z11" s="45" t="s">
        <v>42</v>
      </c>
      <c r="AA11" s="42" t="str">
        <f t="shared" si="28"/>
        <v>draw</v>
      </c>
      <c r="AB11" s="42">
        <f>IF(AA11="","",IF(AA11="favourite",SUMIFS('All Group Data'!$L$2:$L$1000,'All Group Data'!$A$2:$A$1000,$A11,'All Group Data'!$C$2:$C$1000,$C11,'All Group Data'!$B$2:$B$1000,$B11),IF(AA11="outsider",SUMIFS('All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C11" s="71" t="str">
        <f t="shared" si="6"/>
        <v>L</v>
      </c>
      <c r="AD11" s="45" t="s">
        <v>42</v>
      </c>
      <c r="AE11" s="42" t="str">
        <f t="shared" si="29"/>
        <v>draw</v>
      </c>
      <c r="AF11" s="42">
        <f>IF(AE11="","",IF(AE11="favourite",SUMIFS('All Group Data'!$L$2:$L$1000,'All Group Data'!$A$2:$A$1000,$A11,'All Group Data'!$C$2:$C$1000,$C11,'All Group Data'!$B$2:$B$1000,$B11),IF(AE11="outsider",SUMIFS('All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G11" s="71" t="str">
        <f t="shared" si="7"/>
        <v>L</v>
      </c>
      <c r="AH11" s="45" t="s">
        <v>42</v>
      </c>
      <c r="AI11" s="42" t="str">
        <f t="shared" si="30"/>
        <v>draw</v>
      </c>
      <c r="AJ11" s="42">
        <f>IF(AI11="","",IF(AI11="favourite",SUMIFS('All Group Data'!$L$2:$L$1000,'All Group Data'!$A$2:$A$1000,$A11,'All Group Data'!$C$2:$C$1000,$C11,'All Group Data'!$B$2:$B$1000,$B11),IF(AI11="outsider",SUMIFS('All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K11" s="71" t="str">
        <f t="shared" si="8"/>
        <v>L</v>
      </c>
      <c r="AL11" s="45" t="s">
        <v>42</v>
      </c>
      <c r="AM11" s="42" t="str">
        <f t="shared" si="31"/>
        <v>draw</v>
      </c>
      <c r="AN11" s="42">
        <f>IF(AM11="","",IF(AM11="favourite",SUMIFS('All Group Data'!$L$2:$L$1000,'All Group Data'!$A$2:$A$1000,$A11,'All Group Data'!$C$2:$C$1000,$C11,'All Group Data'!$B$2:$B$1000,$B11),IF(AM11="outsider",SUMIFS('All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O11" s="71" t="str">
        <f t="shared" si="9"/>
        <v>L</v>
      </c>
      <c r="AP11" s="45" t="s">
        <v>33</v>
      </c>
      <c r="AQ11" s="42" t="str">
        <f t="shared" si="32"/>
        <v>outsider</v>
      </c>
      <c r="AR11" s="42">
        <f>IF(AQ11="","",IF(AQ11="favourite",SUMIFS('All Group Data'!$L$2:$L$1000,'All Group Data'!$A$2:$A$1000,$A11,'All Group Data'!$C$2:$C$1000,$C11,'All Group Data'!$B$2:$B$1000,$B11),IF(AQ11="outsider",SUMIFS('All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AS11" s="71" t="str">
        <f t="shared" si="10"/>
        <v>W</v>
      </c>
      <c r="AT11" s="45" t="s">
        <v>89</v>
      </c>
      <c r="AU11" s="42" t="str">
        <f t="shared" si="33"/>
        <v>favourite</v>
      </c>
      <c r="AV11" s="42">
        <f>IF(AU11="","",IF(AU11="favourite",SUMIFS('All Group Data'!$L$2:$L$1000,'All Group Data'!$A$2:$A$1000,$A11,'All Group Data'!$C$2:$C$1000,$C11,'All Group Data'!$B$2:$B$1000,$B11),IF(AU11="outsider",SUMIFS('All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AW11" s="71" t="str">
        <f t="shared" si="11"/>
        <v>L</v>
      </c>
      <c r="AX11" s="45" t="s">
        <v>89</v>
      </c>
      <c r="AY11" s="42" t="str">
        <f t="shared" si="34"/>
        <v>favourite</v>
      </c>
      <c r="AZ11" s="42">
        <f>IF(AY11="","",IF(AY11="favourite",SUMIFS('All Group Data'!$L$2:$L$1000,'All Group Data'!$A$2:$A$1000,$A11,'All Group Data'!$C$2:$C$1000,$C11,'All Group Data'!$B$2:$B$1000,$B11),IF(AY11="outsider",SUMIFS('All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A11" s="71" t="str">
        <f t="shared" si="12"/>
        <v>L</v>
      </c>
      <c r="BB11" s="45" t="s">
        <v>89</v>
      </c>
      <c r="BC11" s="42" t="str">
        <f t="shared" si="35"/>
        <v>favourite</v>
      </c>
      <c r="BD11" s="42">
        <f>IF(BC11="","",IF(BC11="favourite",SUMIFS('All Group Data'!$L$2:$L$1000,'All Group Data'!$A$2:$A$1000,$A11,'All Group Data'!$C$2:$C$1000,$C11,'All Group Data'!$B$2:$B$1000,$B11),IF(BC11="outsider",SUMIFS('All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E11" s="71" t="str">
        <f t="shared" si="13"/>
        <v>L</v>
      </c>
      <c r="BF11" s="45" t="s">
        <v>33</v>
      </c>
      <c r="BG11" s="42" t="str">
        <f t="shared" si="36"/>
        <v>outsider</v>
      </c>
      <c r="BH11" s="42">
        <f>IF(BG11="","",IF(BG11="favourite",SUMIFS('All Group Data'!$L$2:$L$1000,'All Group Data'!$A$2:$A$1000,$A11,'All Group Data'!$C$2:$C$1000,$C11,'All Group Data'!$B$2:$B$1000,$B11),IF(BG11="outsider",SUMIFS('All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I11" s="75" t="str">
        <f t="shared" si="14"/>
        <v>W</v>
      </c>
      <c r="BJ11" s="45" t="s">
        <v>42</v>
      </c>
      <c r="BK11" s="42" t="str">
        <f t="shared" si="37"/>
        <v>draw</v>
      </c>
      <c r="BL11" s="42">
        <f>IF(BK11="","",IF(BK11="favourite",SUMIFS('All Group Data'!$L$2:$L$1000,'All Group Data'!$A$2:$A$1000,$A11,'All Group Data'!$C$2:$C$1000,$C11,'All Group Data'!$B$2:$B$1000,$B11),IF(BK11="outsider",SUMIFS('All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M11" s="75" t="str">
        <f t="shared" si="15"/>
        <v>L</v>
      </c>
      <c r="BN11" s="45" t="s">
        <v>42</v>
      </c>
      <c r="BO11" s="42" t="str">
        <f t="shared" si="38"/>
        <v>draw</v>
      </c>
      <c r="BP11" s="42">
        <f>IF(BO11="","",IF(BO11="favourite",SUMIFS('All Group Data'!$L$2:$L$1000,'All Group Data'!$A$2:$A$1000,$A11,'All Group Data'!$C$2:$C$1000,$C11,'All Group Data'!$B$2:$B$1000,$B11),IF(BO11="outsider",SUMIFS('All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Q11" s="75" t="str">
        <f t="shared" si="16"/>
        <v>L</v>
      </c>
      <c r="BR11" s="45" t="s">
        <v>89</v>
      </c>
      <c r="BS11" s="42" t="str">
        <f t="shared" si="39"/>
        <v>favourite</v>
      </c>
      <c r="BT11" s="42">
        <f>IF(BS11="","",IF(BS11="favourite",SUMIFS('All Group Data'!$L$2:$L$1000,'All Group Data'!$A$2:$A$1000,$A11,'All Group Data'!$C$2:$C$1000,$C11,'All Group Data'!$B$2:$B$1000,$B11),IF(BS11="outsider",SUMIFS('All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U11" s="78" t="str">
        <f t="shared" si="17"/>
        <v>L</v>
      </c>
      <c r="BV11" s="45" t="s">
        <v>33</v>
      </c>
      <c r="BW11" s="42" t="str">
        <f t="shared" si="40"/>
        <v>outsider</v>
      </c>
      <c r="BX11" s="42">
        <f>IF(BW11="","",IF(BW11="favourite",SUMIFS('All Group Data'!$L$2:$L$1000,'All Group Data'!$A$2:$A$1000,$A11,'All Group Data'!$C$2:$C$1000,$C11,'All Group Data'!$B$2:$B$1000,$B11),IF(BW11="outsider",SUMIFS('All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Y11" s="78" t="str">
        <f t="shared" si="18"/>
        <v>W</v>
      </c>
      <c r="BZ11" s="45" t="s">
        <v>89</v>
      </c>
      <c r="CA11" s="42" t="str">
        <f t="shared" si="41"/>
        <v>favourite</v>
      </c>
      <c r="CB11" s="42">
        <f>IF(CA11="","",IF(CA11="favourite",SUMIFS('All Group Data'!$L$2:$L$1000,'All Group Data'!$A$2:$A$1000,$A11,'All Group Data'!$C$2:$C$1000,$C11,'All Group Data'!$B$2:$B$1000,$B11),IF(CA11="outsider",SUMIFS('All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C11" s="78" t="str">
        <f t="shared" si="19"/>
        <v>L</v>
      </c>
      <c r="CD11" s="45" t="s">
        <v>89</v>
      </c>
      <c r="CE11" s="42" t="str">
        <f t="shared" si="42"/>
        <v>favourite</v>
      </c>
      <c r="CF11" s="42">
        <f>IF(CE11="","",IF(CE11="favourite",SUMIFS('All Group Data'!$L$2:$L$1000,'All Group Data'!$A$2:$A$1000,$A11,'All Group Data'!$C$2:$C$1000,$C11,'All Group Data'!$B$2:$B$1000,$B11),IF(CE11="outsider",SUMIFS('All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G11" s="78" t="str">
        <f t="shared" si="20"/>
        <v>L</v>
      </c>
      <c r="CH11" s="45" t="s">
        <v>89</v>
      </c>
      <c r="CI11" s="42" t="str">
        <f t="shared" si="43"/>
        <v>favourite</v>
      </c>
      <c r="CJ11" s="42">
        <f>IF(CI11="","",IF(CI11="favourite",SUMIFS('All Group Data'!$L$2:$L$1000,'All Group Data'!$A$2:$A$1000,$A11,'All Group Data'!$C$2:$C$1000,$C11,'All Group Data'!$B$2:$B$1000,$B11),IF(CI11="outsider",SUMIFS('All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K11" s="78" t="str">
        <f t="shared" si="21"/>
        <v>L</v>
      </c>
      <c r="CL11" s="45" t="s">
        <v>89</v>
      </c>
      <c r="CM11" s="42" t="str">
        <f t="shared" si="44"/>
        <v>favourite</v>
      </c>
      <c r="CN11" s="42">
        <f>IF(CM11="","",IF(CM11="favourite",SUMIFS('All Group Data'!$L$2:$L$1000,'All Group Data'!$A$2:$A$1000,$A11,'All Group Data'!$C$2:$C$1000,$C11,'All Group Data'!$B$2:$B$1000,$B11),IF(CM11="outsider",SUMIFS('All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O11" s="81" t="str">
        <f t="shared" si="22"/>
        <v>L</v>
      </c>
      <c r="CP11" s="45" t="s">
        <v>42</v>
      </c>
      <c r="CQ11" s="42" t="str">
        <f t="shared" si="45"/>
        <v>draw</v>
      </c>
      <c r="CR11" s="42">
        <f>IF(CQ11="","",IF(CQ11="favourite",SUMIFS('All Group Data'!$L$2:$L$1000,'All Group Data'!$A$2:$A$1000,$A11,'All Group Data'!$C$2:$C$1000,$C11,'All Group Data'!$B$2:$B$1000,$B11),IF(CQ11="outsider",SUMIFS('All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CS11" s="81" t="str">
        <f t="shared" si="23"/>
        <v>L</v>
      </c>
    </row>
    <row r="12" spans="1:97" x14ac:dyDescent="0.2">
      <c r="A12" s="61">
        <v>2018</v>
      </c>
      <c r="B12" s="61">
        <v>26</v>
      </c>
      <c r="C12" s="61">
        <v>2</v>
      </c>
      <c r="D12" s="61" t="s">
        <v>73</v>
      </c>
      <c r="E12" s="61" t="s">
        <v>24</v>
      </c>
      <c r="F12" s="61" t="s">
        <v>24</v>
      </c>
      <c r="G12" s="61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Data'!$Q$1:$Q$1000,MATCH(A12&amp;B12&amp;C12,'All Group Data'!$A$1:$A$1000&amp;'All Group Data'!$B$1:$B$1000&amp;'All Group Data'!$C$1:$C$1000,0))</f>
        <v>Switzerland</v>
      </c>
      <c r="L12" t="str">
        <f t="shared" si="24"/>
        <v>favourite</v>
      </c>
      <c r="M12">
        <f>IF(L12="","",IF(L12="favourite",SUMIFS('All Group Data'!$L11:$L1009,'All Group Data'!$A11:$A1009,$A12,'All Group Data'!$C$2:$C$1000,$C12,'All Group Data'!$B$2:$B$1000,$B12),IF(L12="outsider",SUMIFS('All Group Data'!$N11:$N1009,'All Group Data'!$A11:$A1009,$A12,'All Group Data'!$C$2:$C$1000,$C12,'All Group Data'!$B$2:$B$1000,$B12),SUMIFS('All Group Data'!$I11:$I1009,'All Group Data'!$A11:$A1009,$A12,'All Group Data'!$C$2:$C$1000,$C12,'All Group Data'!$B$2:$B$1000,$B12))))</f>
        <v>1.83</v>
      </c>
      <c r="N12" s="45" t="s">
        <v>24</v>
      </c>
      <c r="O12" s="42" t="str">
        <f t="shared" si="25"/>
        <v>favourite</v>
      </c>
      <c r="P12" s="42">
        <f>IF(O12="","",IF(O12="favourite",SUMIFS('All Group Data'!$L$2:$L$1000,'All Group Data'!$A$2:$A$1000,$A12,'All Group Data'!$C$2:$C$1000,$C12,'All Group Data'!$B$2:$B$1000,$B12),IF(O12="outsider",SUMIFS('All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Q12" s="55" t="str">
        <f t="shared" si="3"/>
        <v>W</v>
      </c>
      <c r="R12" s="45" t="s">
        <v>73</v>
      </c>
      <c r="S12" s="42" t="str">
        <f t="shared" si="26"/>
        <v>outsider</v>
      </c>
      <c r="T12" s="42">
        <f>IF(S12="","",IF(S12="favourite",SUMIFS('All Group Data'!$L$2:$L$1000,'All Group Data'!$A$2:$A$1000,$A12,'All Group Data'!$C$2:$C$1000,$C12,'All Group Data'!$B$2:$B$1000,$B12),IF(S12="outsider",SUMIFS('All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U12" s="71" t="str">
        <f t="shared" si="4"/>
        <v>L</v>
      </c>
      <c r="V12" s="45" t="s">
        <v>73</v>
      </c>
      <c r="W12" s="42" t="str">
        <f t="shared" si="27"/>
        <v>outsider</v>
      </c>
      <c r="X12" s="42">
        <f>IF(W12="","",IF(W12="favourite",SUMIFS('All Group Data'!$L$2:$L$1000,'All Group Data'!$A$2:$A$1000,$A12,'All Group Data'!$C$2:$C$1000,$C12,'All Group Data'!$B$2:$B$1000,$B12),IF(W12="outsider",SUMIFS('All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Y12" s="71" t="str">
        <f t="shared" si="5"/>
        <v>L</v>
      </c>
      <c r="Z12" s="45" t="s">
        <v>73</v>
      </c>
      <c r="AA12" s="42" t="str">
        <f t="shared" si="28"/>
        <v>outsider</v>
      </c>
      <c r="AB12" s="42">
        <f>IF(AA12="","",IF(AA12="favourite",SUMIFS('All Group Data'!$L$2:$L$1000,'All Group Data'!$A$2:$A$1000,$A12,'All Group Data'!$C$2:$C$1000,$C12,'All Group Data'!$B$2:$B$1000,$B12),IF(AA12="outsider",SUMIFS('All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C12" s="71" t="str">
        <f t="shared" si="6"/>
        <v>L</v>
      </c>
      <c r="AD12" s="45" t="s">
        <v>73</v>
      </c>
      <c r="AE12" s="42" t="str">
        <f t="shared" si="29"/>
        <v>outsider</v>
      </c>
      <c r="AF12" s="42">
        <f>IF(AE12="","",IF(AE12="favourite",SUMIFS('All Group Data'!$L$2:$L$1000,'All Group Data'!$A$2:$A$1000,$A12,'All Group Data'!$C$2:$C$1000,$C12,'All Group Data'!$B$2:$B$1000,$B12),IF(AE12="outsider",SUMIFS('All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G12" s="71" t="str">
        <f t="shared" si="7"/>
        <v>L</v>
      </c>
      <c r="AH12" s="45" t="s">
        <v>24</v>
      </c>
      <c r="AI12" s="42" t="str">
        <f t="shared" si="30"/>
        <v>favourite</v>
      </c>
      <c r="AJ12" s="42">
        <f>IF(AI12="","",IF(AI12="favourite",SUMIFS('All Group Data'!$L$2:$L$1000,'All Group Data'!$A$2:$A$1000,$A12,'All Group Data'!$C$2:$C$1000,$C12,'All Group Data'!$B$2:$B$1000,$B12),IF(AI12="outsider",SUMIFS('All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AK12" s="71" t="str">
        <f t="shared" si="8"/>
        <v>W</v>
      </c>
      <c r="AL12" s="45" t="s">
        <v>73</v>
      </c>
      <c r="AM12" s="42" t="str">
        <f t="shared" si="31"/>
        <v>outsider</v>
      </c>
      <c r="AN12" s="42">
        <f>IF(AM12="","",IF(AM12="favourite",SUMIFS('All Group Data'!$L$2:$L$1000,'All Group Data'!$A$2:$A$1000,$A12,'All Group Data'!$C$2:$C$1000,$C12,'All Group Data'!$B$2:$B$1000,$B12),IF(AM12="outsider",SUMIFS('All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O12" s="71" t="str">
        <f t="shared" si="9"/>
        <v>L</v>
      </c>
      <c r="AP12" s="45" t="s">
        <v>42</v>
      </c>
      <c r="AQ12" s="42" t="str">
        <f t="shared" si="32"/>
        <v>draw</v>
      </c>
      <c r="AR12" s="42">
        <f>IF(AQ12="","",IF(AQ12="favourite",SUMIFS('All Group Data'!$L$2:$L$1000,'All Group Data'!$A$2:$A$1000,$A12,'All Group Data'!$C$2:$C$1000,$C12,'All Group Data'!$B$2:$B$1000,$B12),IF(AQ12="outsider",SUMIFS('All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S12" s="71" t="str">
        <f t="shared" si="10"/>
        <v>L</v>
      </c>
      <c r="AT12" s="45" t="s">
        <v>42</v>
      </c>
      <c r="AU12" s="42" t="str">
        <f t="shared" si="33"/>
        <v>draw</v>
      </c>
      <c r="AV12" s="42">
        <f>IF(AU12="","",IF(AU12="favourite",SUMIFS('All Group Data'!$L$2:$L$1000,'All Group Data'!$A$2:$A$1000,$A12,'All Group Data'!$C$2:$C$1000,$C12,'All Group Data'!$B$2:$B$1000,$B12),IF(AU12="outsider",SUMIFS('All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W12" s="71" t="str">
        <f t="shared" si="11"/>
        <v>L</v>
      </c>
      <c r="AX12" s="45" t="s">
        <v>24</v>
      </c>
      <c r="AY12" s="42" t="str">
        <f t="shared" si="34"/>
        <v>favourite</v>
      </c>
      <c r="AZ12" s="42">
        <f>IF(AY12="","",IF(AY12="favourite",SUMIFS('All Group Data'!$L$2:$L$1000,'All Group Data'!$A$2:$A$1000,$A12,'All Group Data'!$C$2:$C$1000,$C12,'All Group Data'!$B$2:$B$1000,$B12),IF(AY12="outsider",SUMIFS('All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BA12" s="71" t="str">
        <f t="shared" si="12"/>
        <v>W</v>
      </c>
      <c r="BB12" s="45" t="s">
        <v>42</v>
      </c>
      <c r="BC12" s="42" t="str">
        <f t="shared" si="35"/>
        <v>draw</v>
      </c>
      <c r="BD12" s="42">
        <f>IF(BC12="","",IF(BC12="favourite",SUMIFS('All Group Data'!$L$2:$L$1000,'All Group Data'!$A$2:$A$1000,$A12,'All Group Data'!$C$2:$C$1000,$C12,'All Group Data'!$B$2:$B$1000,$B12),IF(BC12="outsider",SUMIFS('All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E12" s="71" t="str">
        <f t="shared" si="13"/>
        <v>L</v>
      </c>
      <c r="BF12" s="45" t="s">
        <v>42</v>
      </c>
      <c r="BG12" s="42" t="str">
        <f t="shared" si="36"/>
        <v>draw</v>
      </c>
      <c r="BH12" s="42">
        <f>IF(BG12="","",IF(BG12="favourite",SUMIFS('All Group Data'!$L$2:$L$1000,'All Group Data'!$A$2:$A$1000,$A12,'All Group Data'!$C$2:$C$1000,$C12,'All Group Data'!$B$2:$B$1000,$B12),IF(BG12="outsider",SUMIFS('All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I12" s="75" t="str">
        <f t="shared" si="14"/>
        <v>L</v>
      </c>
      <c r="BJ12" s="45" t="s">
        <v>42</v>
      </c>
      <c r="BK12" s="42" t="str">
        <f t="shared" si="37"/>
        <v>draw</v>
      </c>
      <c r="BL12" s="42">
        <f>IF(BK12="","",IF(BK12="favourite",SUMIFS('All Group Data'!$L$2:$L$1000,'All Group Data'!$A$2:$A$1000,$A12,'All Group Data'!$C$2:$C$1000,$C12,'All Group Data'!$B$2:$B$1000,$B12),IF(BK12="outsider",SUMIFS('All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M12" s="75" t="str">
        <f t="shared" si="15"/>
        <v>L</v>
      </c>
      <c r="BN12" s="45" t="s">
        <v>42</v>
      </c>
      <c r="BO12" s="42" t="str">
        <f t="shared" si="38"/>
        <v>draw</v>
      </c>
      <c r="BP12" s="42">
        <f>IF(BO12="","",IF(BO12="favourite",SUMIFS('All Group Data'!$L$2:$L$1000,'All Group Data'!$A$2:$A$1000,$A12,'All Group Data'!$C$2:$C$1000,$C12,'All Group Data'!$B$2:$B$1000,$B12),IF(BO12="outsider",SUMIFS('All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Q12" s="75" t="str">
        <f t="shared" si="16"/>
        <v>L</v>
      </c>
      <c r="BR12" s="45" t="s">
        <v>42</v>
      </c>
      <c r="BS12" s="42" t="str">
        <f t="shared" si="39"/>
        <v>draw</v>
      </c>
      <c r="BT12" s="42">
        <f>IF(BS12="","",IF(BS12="favourite",SUMIFS('All Group Data'!$L$2:$L$1000,'All Group Data'!$A$2:$A$1000,$A12,'All Group Data'!$C$2:$C$1000,$C12,'All Group Data'!$B$2:$B$1000,$B12),IF(BS12="outsider",SUMIFS('All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U12" s="78" t="str">
        <f t="shared" si="17"/>
        <v>L</v>
      </c>
      <c r="BV12" s="45" t="s">
        <v>73</v>
      </c>
      <c r="BW12" s="42" t="str">
        <f t="shared" si="40"/>
        <v>outsider</v>
      </c>
      <c r="BX12" s="42">
        <f>IF(BW12="","",IF(BW12="favourite",SUMIFS('All Group Data'!$L$2:$L$1000,'All Group Data'!$A$2:$A$1000,$A12,'All Group Data'!$C$2:$C$1000,$C12,'All Group Data'!$B$2:$B$1000,$B12),IF(BW12="outsider",SUMIFS('All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Y12" s="78" t="str">
        <f t="shared" si="18"/>
        <v>L</v>
      </c>
      <c r="BZ12" s="45" t="s">
        <v>24</v>
      </c>
      <c r="CA12" s="42" t="str">
        <f t="shared" si="41"/>
        <v>favourite</v>
      </c>
      <c r="CB12" s="42">
        <f>IF(CA12="","",IF(CA12="favourite",SUMIFS('All Group Data'!$L$2:$L$1000,'All Group Data'!$A$2:$A$1000,$A12,'All Group Data'!$C$2:$C$1000,$C12,'All Group Data'!$B$2:$B$1000,$B12),IF(CA12="outsider",SUMIFS('All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C12" s="78" t="str">
        <f t="shared" si="19"/>
        <v>W</v>
      </c>
      <c r="CD12" s="45" t="s">
        <v>24</v>
      </c>
      <c r="CE12" s="42" t="str">
        <f t="shared" si="42"/>
        <v>favourite</v>
      </c>
      <c r="CF12" s="42">
        <f>IF(CE12="","",IF(CE12="favourite",SUMIFS('All Group Data'!$L$2:$L$1000,'All Group Data'!$A$2:$A$1000,$A12,'All Group Data'!$C$2:$C$1000,$C12,'All Group Data'!$B$2:$B$1000,$B12),IF(CE12="outsider",SUMIFS('All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G12" s="78" t="str">
        <f t="shared" si="20"/>
        <v>W</v>
      </c>
      <c r="CH12" s="45" t="s">
        <v>24</v>
      </c>
      <c r="CI12" s="42" t="str">
        <f t="shared" si="43"/>
        <v>favourite</v>
      </c>
      <c r="CJ12" s="42">
        <f>IF(CI12="","",IF(CI12="favourite",SUMIFS('All Group Data'!$L$2:$L$1000,'All Group Data'!$A$2:$A$1000,$A12,'All Group Data'!$C$2:$C$1000,$C12,'All Group Data'!$B$2:$B$1000,$B12),IF(CI12="outsider",SUMIFS('All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K12" s="78" t="str">
        <f t="shared" si="21"/>
        <v>W</v>
      </c>
      <c r="CL12" s="45" t="s">
        <v>42</v>
      </c>
      <c r="CM12" s="42" t="str">
        <f t="shared" si="44"/>
        <v>draw</v>
      </c>
      <c r="CN12" s="42">
        <f>IF(CM12="","",IF(CM12="favourite",SUMIFS('All Group Data'!$L$2:$L$1000,'All Group Data'!$A$2:$A$1000,$A12,'All Group Data'!$C$2:$C$1000,$C12,'All Group Data'!$B$2:$B$1000,$B12),IF(CM12="outsider",SUMIFS('All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CO12" s="81" t="str">
        <f t="shared" si="22"/>
        <v>L</v>
      </c>
      <c r="CP12" s="45" t="s">
        <v>24</v>
      </c>
      <c r="CQ12" s="42" t="str">
        <f t="shared" si="45"/>
        <v>favourite</v>
      </c>
      <c r="CR12" s="42">
        <f>IF(CQ12="","",IF(CQ12="favourite",SUMIFS('All Group Data'!$L$2:$L$1000,'All Group Data'!$A$2:$A$1000,$A12,'All Group Data'!$C$2:$C$1000,$C12,'All Group Data'!$B$2:$B$1000,$B12),IF(CQ12="outsider",SUMIFS('All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S12" s="81" t="str">
        <f t="shared" si="23"/>
        <v>W</v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92</v>
      </c>
      <c r="F13" t="s">
        <v>36</v>
      </c>
      <c r="G13" t="s">
        <v>92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Data'!$Q$1:$Q$1000,MATCH(A13&amp;B13&amp;C13,'All Group Data'!$A$1:$A$1000&amp;'All Group Data'!$B$1:$B$1000&amp;'All Group Data'!$C$1:$C$1000,0))</f>
        <v>Belgium</v>
      </c>
      <c r="L13" t="str">
        <f t="shared" si="24"/>
        <v>favourite</v>
      </c>
      <c r="M13">
        <f>IF(L13="","",IF(L13="favourite",SUMIFS('All Group Data'!$L12:$L1010,'All Group Data'!$A12:$A1010,$A13,'All Group Data'!$C$2:$C$1000,$C13,'All Group Data'!$B$2:$B$1000,$B13),IF(L13="outsider",SUMIFS('All Group Data'!$N12:$N1010,'All Group Data'!$A12:$A1010,$A13,'All Group Data'!$C$2:$C$1000,$C13,'All Group Data'!$B$2:$B$1000,$B13),SUMIFS('All Group Data'!$I12:$I1010,'All Group Data'!$A12:$A1010,$A13,'All Group Data'!$C$2:$C$1000,$C13,'All Group Data'!$B$2:$B$1000,$B13))))</f>
        <v>2.25</v>
      </c>
      <c r="N13" s="45" t="s">
        <v>36</v>
      </c>
      <c r="O13" s="42" t="str">
        <f t="shared" si="25"/>
        <v>favourite</v>
      </c>
      <c r="P13" s="42">
        <f>IF(O13="","",IF(O13="favourite",SUMIFS('All Group Data'!$L$2:$L$1000,'All Group Data'!$A$2:$A$1000,$A13,'All Group Data'!$C$2:$C$1000,$C13,'All Group Data'!$B$2:$B$1000,$B13),IF(O13="outsider",SUMIFS('All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Q13" s="55" t="str">
        <f t="shared" si="3"/>
        <v>W</v>
      </c>
      <c r="R13" s="45" t="s">
        <v>36</v>
      </c>
      <c r="S13" s="42" t="str">
        <f t="shared" si="26"/>
        <v>favourite</v>
      </c>
      <c r="T13" s="42">
        <f>IF(S13="","",IF(S13="favourite",SUMIFS('All Group Data'!$L$2:$L$1000,'All Group Data'!$A$2:$A$1000,$A13,'All Group Data'!$C$2:$C$1000,$C13,'All Group Data'!$B$2:$B$1000,$B13),IF(S13="outsider",SUMIFS('All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U13" s="71" t="str">
        <f t="shared" si="4"/>
        <v>W</v>
      </c>
      <c r="V13" s="45" t="s">
        <v>36</v>
      </c>
      <c r="W13" s="42" t="str">
        <f t="shared" si="27"/>
        <v>favourite</v>
      </c>
      <c r="X13" s="42">
        <f>IF(W13="","",IF(W13="favourite",SUMIFS('All Group Data'!$L$2:$L$1000,'All Group Data'!$A$2:$A$1000,$A13,'All Group Data'!$C$2:$C$1000,$C13,'All Group Data'!$B$2:$B$1000,$B13),IF(W13="outsider",SUMIFS('All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Y13" s="71" t="str">
        <f t="shared" si="5"/>
        <v>W</v>
      </c>
      <c r="Z13" s="45" t="s">
        <v>92</v>
      </c>
      <c r="AA13" s="42" t="str">
        <f t="shared" si="28"/>
        <v>outsider</v>
      </c>
      <c r="AB13" s="42">
        <f>IF(AA13="","",IF(AA13="favourite",SUMIFS('All Group Data'!$L$2:$L$1000,'All Group Data'!$A$2:$A$1000,$A13,'All Group Data'!$C$2:$C$1000,$C13,'All Group Data'!$B$2:$B$1000,$B13),IF(AA13="outsider",SUMIFS('All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C13" s="71" t="str">
        <f t="shared" si="6"/>
        <v>L</v>
      </c>
      <c r="AD13" s="45" t="s">
        <v>92</v>
      </c>
      <c r="AE13" s="42" t="str">
        <f t="shared" si="29"/>
        <v>outsider</v>
      </c>
      <c r="AF13" s="42">
        <f>IF(AE13="","",IF(AE13="favourite",SUMIFS('All Group Data'!$L$2:$L$1000,'All Group Data'!$A$2:$A$1000,$A13,'All Group Data'!$C$2:$C$1000,$C13,'All Group Data'!$B$2:$B$1000,$B13),IF(AE13="outsider",SUMIFS('All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G13" s="71" t="str">
        <f t="shared" si="7"/>
        <v>L</v>
      </c>
      <c r="AH13" s="45" t="s">
        <v>42</v>
      </c>
      <c r="AI13" s="42" t="str">
        <f t="shared" si="30"/>
        <v>draw</v>
      </c>
      <c r="AJ13" s="42">
        <f>IF(AI13="","",IF(AI13="favourite",SUMIFS('All Group Data'!$L$2:$L$1000,'All Group Data'!$A$2:$A$1000,$A13,'All Group Data'!$C$2:$C$1000,$C13,'All Group Data'!$B$2:$B$1000,$B13),IF(AI13="outsider",SUMIFS('All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K13" s="71" t="str">
        <f t="shared" si="8"/>
        <v>L</v>
      </c>
      <c r="AL13" s="45" t="s">
        <v>42</v>
      </c>
      <c r="AM13" s="42" t="str">
        <f t="shared" si="31"/>
        <v>draw</v>
      </c>
      <c r="AN13" s="42">
        <f>IF(AM13="","",IF(AM13="favourite",SUMIFS('All Group Data'!$L$2:$L$1000,'All Group Data'!$A$2:$A$1000,$A13,'All Group Data'!$C$2:$C$1000,$C13,'All Group Data'!$B$2:$B$1000,$B13),IF(AM13="outsider",SUMIFS('All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O13" s="71" t="str">
        <f t="shared" si="9"/>
        <v>L</v>
      </c>
      <c r="AP13" s="45" t="s">
        <v>36</v>
      </c>
      <c r="AQ13" s="42" t="str">
        <f t="shared" si="32"/>
        <v>favourite</v>
      </c>
      <c r="AR13" s="42">
        <f>IF(AQ13="","",IF(AQ13="favourite",SUMIFS('All Group Data'!$L$2:$L$1000,'All Group Data'!$A$2:$A$1000,$A13,'All Group Data'!$C$2:$C$1000,$C13,'All Group Data'!$B$2:$B$1000,$B13),IF(AQ13="outsider",SUMIFS('All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S13" s="71" t="str">
        <f t="shared" si="10"/>
        <v>W</v>
      </c>
      <c r="AT13" s="45" t="s">
        <v>36</v>
      </c>
      <c r="AU13" s="42" t="str">
        <f t="shared" si="33"/>
        <v>favourite</v>
      </c>
      <c r="AV13" s="42">
        <f>IF(AU13="","",IF(AU13="favourite",SUMIFS('All Group Data'!$L$2:$L$1000,'All Group Data'!$A$2:$A$1000,$A13,'All Group Data'!$C$2:$C$1000,$C13,'All Group Data'!$B$2:$B$1000,$B13),IF(AU13="outsider",SUMIFS('All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W13" s="71" t="str">
        <f t="shared" si="11"/>
        <v>W</v>
      </c>
      <c r="AX13" s="45" t="s">
        <v>36</v>
      </c>
      <c r="AY13" s="42" t="str">
        <f t="shared" si="34"/>
        <v>favourite</v>
      </c>
      <c r="AZ13" s="42">
        <f>IF(AY13="","",IF(AY13="favourite",SUMIFS('All Group Data'!$L$2:$L$1000,'All Group Data'!$A$2:$A$1000,$A13,'All Group Data'!$C$2:$C$1000,$C13,'All Group Data'!$B$2:$B$1000,$B13),IF(AY13="outsider",SUMIFS('All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A13" s="71" t="str">
        <f t="shared" si="12"/>
        <v>W</v>
      </c>
      <c r="BB13" s="45" t="s">
        <v>36</v>
      </c>
      <c r="BC13" s="42" t="str">
        <f t="shared" si="35"/>
        <v>favourite</v>
      </c>
      <c r="BD13" s="42">
        <f>IF(BC13="","",IF(BC13="favourite",SUMIFS('All Group Data'!$L$2:$L$1000,'All Group Data'!$A$2:$A$1000,$A13,'All Group Data'!$C$2:$C$1000,$C13,'All Group Data'!$B$2:$B$1000,$B13),IF(BC13="outsider",SUMIFS('All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E13" s="71" t="str">
        <f t="shared" si="13"/>
        <v>W</v>
      </c>
      <c r="BF13" s="45" t="s">
        <v>42</v>
      </c>
      <c r="BG13" s="42" t="str">
        <f t="shared" si="36"/>
        <v>draw</v>
      </c>
      <c r="BH13" s="42">
        <f>IF(BG13="","",IF(BG13="favourite",SUMIFS('All Group Data'!$L$2:$L$1000,'All Group Data'!$A$2:$A$1000,$A13,'All Group Data'!$C$2:$C$1000,$C13,'All Group Data'!$B$2:$B$1000,$B13),IF(BG13="outsider",SUMIFS('All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BI13" s="75" t="str">
        <f t="shared" si="14"/>
        <v>L</v>
      </c>
      <c r="BJ13" s="45" t="s">
        <v>36</v>
      </c>
      <c r="BK13" s="42" t="str">
        <f t="shared" si="37"/>
        <v>favourite</v>
      </c>
      <c r="BL13" s="42">
        <f>IF(BK13="","",IF(BK13="favourite",SUMIFS('All Group Data'!$L$2:$L$1000,'All Group Data'!$A$2:$A$1000,$A13,'All Group Data'!$C$2:$C$1000,$C13,'All Group Data'!$B$2:$B$1000,$B13),IF(BK13="outsider",SUMIFS('All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M13" s="75" t="str">
        <f t="shared" si="15"/>
        <v>W</v>
      </c>
      <c r="BN13" s="45" t="s">
        <v>36</v>
      </c>
      <c r="BO13" s="42" t="str">
        <f t="shared" si="38"/>
        <v>favourite</v>
      </c>
      <c r="BP13" s="42">
        <f>IF(BO13="","",IF(BO13="favourite",SUMIFS('All Group Data'!$L$2:$L$1000,'All Group Data'!$A$2:$A$1000,$A13,'All Group Data'!$C$2:$C$1000,$C13,'All Group Data'!$B$2:$B$1000,$B13),IF(BO13="outsider",SUMIFS('All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Q13" s="75" t="str">
        <f t="shared" si="16"/>
        <v>W</v>
      </c>
      <c r="BR13" s="45" t="s">
        <v>36</v>
      </c>
      <c r="BS13" s="42" t="str">
        <f t="shared" si="39"/>
        <v>favourite</v>
      </c>
      <c r="BT13" s="42">
        <f>IF(BS13="","",IF(BS13="favourite",SUMIFS('All Group Data'!$L$2:$L$1000,'All Group Data'!$A$2:$A$1000,$A13,'All Group Data'!$C$2:$C$1000,$C13,'All Group Data'!$B$2:$B$1000,$B13),IF(BS13="outsider",SUMIFS('All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U13" s="78" t="str">
        <f t="shared" si="17"/>
        <v>W</v>
      </c>
      <c r="BV13" s="45" t="s">
        <v>36</v>
      </c>
      <c r="BW13" s="42" t="str">
        <f t="shared" si="40"/>
        <v>favourite</v>
      </c>
      <c r="BX13" s="42">
        <f>IF(BW13="","",IF(BW13="favourite",SUMIFS('All Group Data'!$L$2:$L$1000,'All Group Data'!$A$2:$A$1000,$A13,'All Group Data'!$C$2:$C$1000,$C13,'All Group Data'!$B$2:$B$1000,$B13),IF(BW13="outsider",SUMIFS('All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Y13" s="78" t="str">
        <f t="shared" si="18"/>
        <v>W</v>
      </c>
      <c r="BZ13" s="45" t="s">
        <v>36</v>
      </c>
      <c r="CA13" s="42" t="str">
        <f t="shared" si="41"/>
        <v>favourite</v>
      </c>
      <c r="CB13" s="42">
        <f>IF(CA13="","",IF(CA13="favourite",SUMIFS('All Group Data'!$L$2:$L$1000,'All Group Data'!$A$2:$A$1000,$A13,'All Group Data'!$C$2:$C$1000,$C13,'All Group Data'!$B$2:$B$1000,$B13),IF(CA13="outsider",SUMIFS('All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C13" s="78" t="str">
        <f t="shared" si="19"/>
        <v>W</v>
      </c>
      <c r="CD13" s="45" t="s">
        <v>36</v>
      </c>
      <c r="CE13" s="42" t="str">
        <f t="shared" si="42"/>
        <v>favourite</v>
      </c>
      <c r="CF13" s="42">
        <f>IF(CE13="","",IF(CE13="favourite",SUMIFS('All Group Data'!$L$2:$L$1000,'All Group Data'!$A$2:$A$1000,$A13,'All Group Data'!$C$2:$C$1000,$C13,'All Group Data'!$B$2:$B$1000,$B13),IF(CE13="outsider",SUMIFS('All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G13" s="78" t="str">
        <f t="shared" si="20"/>
        <v>W</v>
      </c>
      <c r="CH13" s="45" t="s">
        <v>36</v>
      </c>
      <c r="CI13" s="42" t="str">
        <f t="shared" si="43"/>
        <v>favourite</v>
      </c>
      <c r="CJ13" s="42">
        <f>IF(CI13="","",IF(CI13="favourite",SUMIFS('All Group Data'!$L$2:$L$1000,'All Group Data'!$A$2:$A$1000,$A13,'All Group Data'!$C$2:$C$1000,$C13,'All Group Data'!$B$2:$B$1000,$B13),IF(CI13="outsider",SUMIFS('All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K13" s="78" t="str">
        <f t="shared" si="21"/>
        <v>W</v>
      </c>
      <c r="CL13" s="45" t="s">
        <v>36</v>
      </c>
      <c r="CM13" s="42" t="str">
        <f t="shared" si="44"/>
        <v>favourite</v>
      </c>
      <c r="CN13" s="42">
        <f>IF(CM13="","",IF(CM13="favourite",SUMIFS('All Group Data'!$L$2:$L$1000,'All Group Data'!$A$2:$A$1000,$A13,'All Group Data'!$C$2:$C$1000,$C13,'All Group Data'!$B$2:$B$1000,$B13),IF(CM13="outsider",SUMIFS('All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O13" s="81" t="str">
        <f t="shared" si="22"/>
        <v>W</v>
      </c>
      <c r="CP13" s="45" t="s">
        <v>42</v>
      </c>
      <c r="CQ13" s="42" t="str">
        <f t="shared" si="45"/>
        <v>draw</v>
      </c>
      <c r="CR13" s="42">
        <f>IF(CQ13="","",IF(CQ13="favourite",SUMIFS('All Group Data'!$L$2:$L$1000,'All Group Data'!$A$2:$A$1000,$A13,'All Group Data'!$C$2:$C$1000,$C13,'All Group Data'!$B$2:$B$1000,$B13),IF(CQ13="outsider",SUMIFS('All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CS13" s="81" t="str">
        <f t="shared" si="23"/>
        <v>L</v>
      </c>
    </row>
    <row r="14" spans="1:97" x14ac:dyDescent="0.2">
      <c r="A14">
        <v>2018</v>
      </c>
      <c r="B14">
        <v>28</v>
      </c>
      <c r="C14">
        <v>2</v>
      </c>
      <c r="D14" t="s">
        <v>97</v>
      </c>
      <c r="E14" t="s">
        <v>10</v>
      </c>
      <c r="F14" t="s">
        <v>10</v>
      </c>
      <c r="G14" t="s">
        <v>97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Data'!$Q$1:$Q$1000,MATCH(A14&amp;B14&amp;C14,'All Group Data'!$A$1:$A$1000&amp;'All Group Data'!$B$1:$B$1000&amp;'All Group Data'!$C$1:$C$1000,0))</f>
        <v>Mexico</v>
      </c>
      <c r="L14" t="str">
        <f t="shared" si="24"/>
        <v>favourite</v>
      </c>
      <c r="M14">
        <f>IF(L14="","",IF(L14="favourite",SUMIFS('All Group Data'!$L13:$L1011,'All Group Data'!$A13:$A1011,$A14,'All Group Data'!$C$2:$C$1000,$C14,'All Group Data'!$B$2:$B$1000,$B14),IF(L14="outsider",SUMIFS('All Group Data'!$N13:$N1011,'All Group Data'!$A13:$A1011,$A14,'All Group Data'!$C$2:$C$1000,$C14,'All Group Data'!$B$2:$B$1000,$B14),SUMIFS('All Group Data'!$I13:$I1011,'All Group Data'!$A13:$A1011,$A14,'All Group Data'!$C$2:$C$1000,$C14,'All Group Data'!$B$2:$B$1000,$B14))))</f>
        <v>2.4</v>
      </c>
      <c r="N14" s="45" t="s">
        <v>10</v>
      </c>
      <c r="O14" s="42" t="str">
        <f t="shared" si="25"/>
        <v>favourite</v>
      </c>
      <c r="P14" s="42">
        <f>IF(O14="","",IF(O14="favourite",SUMIFS('All Group Data'!$L$2:$L$1000,'All Group Data'!$A$2:$A$1000,$A14,'All Group Data'!$C$2:$C$1000,$C14,'All Group Data'!$B$2:$B$1000,$B14),IF(O14="outsider",SUMIFS('All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Q14" s="55" t="str">
        <f t="shared" si="3"/>
        <v>W</v>
      </c>
      <c r="R14" s="45" t="s">
        <v>10</v>
      </c>
      <c r="S14" s="42" t="str">
        <f t="shared" si="26"/>
        <v>favourite</v>
      </c>
      <c r="T14" s="42">
        <f>IF(S14="","",IF(S14="favourite",SUMIFS('All Group Data'!$L$2:$L$1000,'All Group Data'!$A$2:$A$1000,$A14,'All Group Data'!$C$2:$C$1000,$C14,'All Group Data'!$B$2:$B$1000,$B14),IF(S14="outsider",SUMIFS('All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U14" s="71" t="str">
        <f t="shared" si="4"/>
        <v>W</v>
      </c>
      <c r="V14" s="45" t="s">
        <v>10</v>
      </c>
      <c r="W14" s="42" t="str">
        <f t="shared" si="27"/>
        <v>favourite</v>
      </c>
      <c r="X14" s="42">
        <f>IF(W14="","",IF(W14="favourite",SUMIFS('All Group Data'!$L$2:$L$1000,'All Group Data'!$A$2:$A$1000,$A14,'All Group Data'!$C$2:$C$1000,$C14,'All Group Data'!$B$2:$B$1000,$B14),IF(W14="outsider",SUMIFS('All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Y14" s="71" t="str">
        <f t="shared" si="5"/>
        <v>W</v>
      </c>
      <c r="Z14" s="45" t="s">
        <v>42</v>
      </c>
      <c r="AA14" s="42" t="str">
        <f t="shared" si="28"/>
        <v>draw</v>
      </c>
      <c r="AB14" s="42">
        <f>IF(AA14="","",IF(AA14="favourite",SUMIFS('All Group Data'!$L$2:$L$1000,'All Group Data'!$A$2:$A$1000,$A14,'All Group Data'!$C$2:$C$1000,$C14,'All Group Data'!$B$2:$B$1000,$B14),IF(AA14="outsider",SUMIFS('All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C14" s="71" t="str">
        <f t="shared" si="6"/>
        <v>L</v>
      </c>
      <c r="AD14" s="45" t="s">
        <v>42</v>
      </c>
      <c r="AE14" s="42" t="str">
        <f t="shared" si="29"/>
        <v>draw</v>
      </c>
      <c r="AF14" s="42">
        <f>IF(AE14="","",IF(AE14="favourite",SUMIFS('All Group Data'!$L$2:$L$1000,'All Group Data'!$A$2:$A$1000,$A14,'All Group Data'!$C$2:$C$1000,$C14,'All Group Data'!$B$2:$B$1000,$B14),IF(AE14="outsider",SUMIFS('All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G14" s="71" t="str">
        <f t="shared" si="7"/>
        <v>L</v>
      </c>
      <c r="AH14" s="45" t="s">
        <v>42</v>
      </c>
      <c r="AI14" s="42" t="str">
        <f t="shared" si="30"/>
        <v>draw</v>
      </c>
      <c r="AJ14" s="42">
        <f>IF(AI14="","",IF(AI14="favourite",SUMIFS('All Group Data'!$L$2:$L$1000,'All Group Data'!$A$2:$A$1000,$A14,'All Group Data'!$C$2:$C$1000,$C14,'All Group Data'!$B$2:$B$1000,$B14),IF(AI14="outsider",SUMIFS('All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K14" s="71" t="str">
        <f t="shared" si="8"/>
        <v>L</v>
      </c>
      <c r="AL14" s="45" t="s">
        <v>10</v>
      </c>
      <c r="AM14" s="42" t="str">
        <f t="shared" si="31"/>
        <v>favourite</v>
      </c>
      <c r="AN14" s="42">
        <f>IF(AM14="","",IF(AM14="favourite",SUMIFS('All Group Data'!$L$2:$L$1000,'All Group Data'!$A$2:$A$1000,$A14,'All Group Data'!$C$2:$C$1000,$C14,'All Group Data'!$B$2:$B$1000,$B14),IF(AM14="outsider",SUMIFS('All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O14" s="71" t="str">
        <f t="shared" si="9"/>
        <v>W</v>
      </c>
      <c r="AP14" s="45" t="s">
        <v>10</v>
      </c>
      <c r="AQ14" s="42" t="str">
        <f t="shared" si="32"/>
        <v>favourite</v>
      </c>
      <c r="AR14" s="42">
        <f>IF(AQ14="","",IF(AQ14="favourite",SUMIFS('All Group Data'!$L$2:$L$1000,'All Group Data'!$A$2:$A$1000,$A14,'All Group Data'!$C$2:$C$1000,$C14,'All Group Data'!$B$2:$B$1000,$B14),IF(AQ14="outsider",SUMIFS('All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S14" s="71" t="str">
        <f t="shared" si="10"/>
        <v>W</v>
      </c>
      <c r="AT14" s="45" t="s">
        <v>97</v>
      </c>
      <c r="AU14" s="42" t="str">
        <f t="shared" si="33"/>
        <v>outsider</v>
      </c>
      <c r="AV14" s="42">
        <f>IF(AU14="","",IF(AU14="favourite",SUMIFS('All Group Data'!$L$2:$L$1000,'All Group Data'!$A$2:$A$1000,$A14,'All Group Data'!$C$2:$C$1000,$C14,'All Group Data'!$B$2:$B$1000,$B14),IF(AU14="outsider",SUMIFS('All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7.5</v>
      </c>
      <c r="AW14" s="71" t="str">
        <f t="shared" si="11"/>
        <v>L</v>
      </c>
      <c r="AX14" s="45" t="s">
        <v>42</v>
      </c>
      <c r="AY14" s="42" t="str">
        <f t="shared" si="34"/>
        <v>draw</v>
      </c>
      <c r="AZ14" s="42">
        <f>IF(AY14="","",IF(AY14="favourite",SUMIFS('All Group Data'!$L$2:$L$1000,'All Group Data'!$A$2:$A$1000,$A14,'All Group Data'!$C$2:$C$1000,$C14,'All Group Data'!$B$2:$B$1000,$B14),IF(AY14="outsider",SUMIFS('All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A14" s="71" t="str">
        <f t="shared" si="12"/>
        <v>L</v>
      </c>
      <c r="BB14" s="45" t="s">
        <v>10</v>
      </c>
      <c r="BC14" s="42" t="str">
        <f t="shared" si="35"/>
        <v>favourite</v>
      </c>
      <c r="BD14" s="42">
        <f>IF(BC14="","",IF(BC14="favourite",SUMIFS('All Group Data'!$L$2:$L$1000,'All Group Data'!$A$2:$A$1000,$A14,'All Group Data'!$C$2:$C$1000,$C14,'All Group Data'!$B$2:$B$1000,$B14),IF(BC14="outsider",SUMIFS('All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E14" s="71" t="str">
        <f t="shared" si="13"/>
        <v>W</v>
      </c>
      <c r="BF14" s="45" t="s">
        <v>10</v>
      </c>
      <c r="BG14" s="42" t="str">
        <f t="shared" si="36"/>
        <v>favourite</v>
      </c>
      <c r="BH14" s="42">
        <f>IF(BG14="","",IF(BG14="favourite",SUMIFS('All Group Data'!$L$2:$L$1000,'All Group Data'!$A$2:$A$1000,$A14,'All Group Data'!$C$2:$C$1000,$C14,'All Group Data'!$B$2:$B$1000,$B14),IF(BG14="outsider",SUMIFS('All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I14" s="75" t="str">
        <f t="shared" si="14"/>
        <v>W</v>
      </c>
      <c r="BJ14" s="45" t="s">
        <v>10</v>
      </c>
      <c r="BK14" s="42" t="str">
        <f t="shared" si="37"/>
        <v>favourite</v>
      </c>
      <c r="BL14" s="42">
        <f>IF(BK14="","",IF(BK14="favourite",SUMIFS('All Group Data'!$L$2:$L$1000,'All Group Data'!$A$2:$A$1000,$A14,'All Group Data'!$C$2:$C$1000,$C14,'All Group Data'!$B$2:$B$1000,$B14),IF(BK14="outsider",SUMIFS('All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M14" s="75" t="str">
        <f t="shared" si="15"/>
        <v>W</v>
      </c>
      <c r="BN14" s="45" t="s">
        <v>10</v>
      </c>
      <c r="BO14" s="42" t="str">
        <f t="shared" si="38"/>
        <v>favourite</v>
      </c>
      <c r="BP14" s="42">
        <f>IF(BO14="","",IF(BO14="favourite",SUMIFS('All Group Data'!$L$2:$L$1000,'All Group Data'!$A$2:$A$1000,$A14,'All Group Data'!$C$2:$C$1000,$C14,'All Group Data'!$B$2:$B$1000,$B14),IF(BO14="outsider",SUMIFS('All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Q14" s="75" t="str">
        <f t="shared" si="16"/>
        <v>W</v>
      </c>
      <c r="BR14" s="45" t="s">
        <v>10</v>
      </c>
      <c r="BS14" s="42" t="str">
        <f t="shared" si="39"/>
        <v>favourite</v>
      </c>
      <c r="BT14" s="42">
        <f>IF(BS14="","",IF(BS14="favourite",SUMIFS('All Group Data'!$L$2:$L$1000,'All Group Data'!$A$2:$A$1000,$A14,'All Group Data'!$C$2:$C$1000,$C14,'All Group Data'!$B$2:$B$1000,$B14),IF(BS14="outsider",SUMIFS('All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U14" s="78" t="str">
        <f t="shared" si="17"/>
        <v>W</v>
      </c>
      <c r="BV14" s="45" t="s">
        <v>42</v>
      </c>
      <c r="BW14" s="42" t="str">
        <f t="shared" si="40"/>
        <v>draw</v>
      </c>
      <c r="BX14" s="42">
        <f>IF(BW14="","",IF(BW14="favourite",SUMIFS('All Group Data'!$L$2:$L$1000,'All Group Data'!$A$2:$A$1000,$A14,'All Group Data'!$C$2:$C$1000,$C14,'All Group Data'!$B$2:$B$1000,$B14),IF(BW14="outsider",SUMIFS('All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Y14" s="78" t="str">
        <f t="shared" si="18"/>
        <v>L</v>
      </c>
      <c r="BZ14" s="45" t="s">
        <v>10</v>
      </c>
      <c r="CA14" s="42" t="str">
        <f t="shared" si="41"/>
        <v>favourite</v>
      </c>
      <c r="CB14" s="42">
        <f>IF(CA14="","",IF(CA14="favourite",SUMIFS('All Group Data'!$L$2:$L$1000,'All Group Data'!$A$2:$A$1000,$A14,'All Group Data'!$C$2:$C$1000,$C14,'All Group Data'!$B$2:$B$1000,$B14),IF(CA14="outsider",SUMIFS('All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C14" s="78" t="str">
        <f t="shared" si="19"/>
        <v>W</v>
      </c>
      <c r="CD14" s="45" t="s">
        <v>10</v>
      </c>
      <c r="CE14" s="42" t="str">
        <f t="shared" si="42"/>
        <v>favourite</v>
      </c>
      <c r="CF14" s="42">
        <f>IF(CE14="","",IF(CE14="favourite",SUMIFS('All Group Data'!$L$2:$L$1000,'All Group Data'!$A$2:$A$1000,$A14,'All Group Data'!$C$2:$C$1000,$C14,'All Group Data'!$B$2:$B$1000,$B14),IF(CE14="outsider",SUMIFS('All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G14" s="78" t="str">
        <f t="shared" si="20"/>
        <v>W</v>
      </c>
      <c r="CH14" s="45" t="s">
        <v>42</v>
      </c>
      <c r="CI14" s="42" t="str">
        <f t="shared" si="43"/>
        <v>draw</v>
      </c>
      <c r="CJ14" s="42">
        <f>IF(CI14="","",IF(CI14="favourite",SUMIFS('All Group Data'!$L$2:$L$1000,'All Group Data'!$A$2:$A$1000,$A14,'All Group Data'!$C$2:$C$1000,$C14,'All Group Data'!$B$2:$B$1000,$B14),IF(CI14="outsider",SUMIFS('All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K14" s="78" t="str">
        <f t="shared" si="21"/>
        <v>L</v>
      </c>
      <c r="CL14" s="45" t="s">
        <v>42</v>
      </c>
      <c r="CM14" s="42" t="str">
        <f t="shared" si="44"/>
        <v>draw</v>
      </c>
      <c r="CN14" s="42">
        <f>IF(CM14="","",IF(CM14="favourite",SUMIFS('All Group Data'!$L$2:$L$1000,'All Group Data'!$A$2:$A$1000,$A14,'All Group Data'!$C$2:$C$1000,$C14,'All Group Data'!$B$2:$B$1000,$B14),IF(CM14="outsider",SUMIFS('All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O14" s="81" t="str">
        <f t="shared" si="22"/>
        <v>L</v>
      </c>
      <c r="CP14" s="45" t="s">
        <v>10</v>
      </c>
      <c r="CQ14" s="42" t="str">
        <f t="shared" si="45"/>
        <v>favourite</v>
      </c>
      <c r="CR14" s="42">
        <f>IF(CQ14="","",IF(CQ14="favourite",SUMIFS('All Group Data'!$L$2:$L$1000,'All Group Data'!$A$2:$A$1000,$A14,'All Group Data'!$C$2:$C$1000,$C14,'All Group Data'!$B$2:$B$1000,$B14),IF(CQ14="outsider",SUMIFS('All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S14" s="81" t="str">
        <f t="shared" si="23"/>
        <v>W</v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90</v>
      </c>
      <c r="F15" t="s">
        <v>30</v>
      </c>
      <c r="G15" t="s">
        <v>90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Data'!$Q$1:$Q$1000,MATCH(A15&amp;B15&amp;C15,'All Group Data'!$A$1:$A$1000&amp;'All Group Data'!$B$1:$B$1000&amp;'All Group Data'!$C$1:$C$1000,0))</f>
        <v>Germany</v>
      </c>
      <c r="L15" t="str">
        <f t="shared" si="24"/>
        <v>favourite</v>
      </c>
      <c r="M15">
        <f>IF(L15="","",IF(L15="favourite",SUMIFS('All Group Data'!$L14:$L1012,'All Group Data'!$A14:$A1012,$A15,'All Group Data'!$C$2:$C$1000,$C15,'All Group Data'!$B$2:$B$1000,$B15),IF(L15="outsider",SUMIFS('All Group Data'!$N14:$N1012,'All Group Data'!$A14:$A1012,$A15,'All Group Data'!$C$2:$C$1000,$C15,'All Group Data'!$B$2:$B$1000,$B15),SUMIFS('All Group Data'!$I14:$I1012,'All Group Data'!$A14:$A1012,$A15,'All Group Data'!$C$2:$C$1000,$C15,'All Group Data'!$B$2:$B$1000,$B15))))</f>
        <v>2.25</v>
      </c>
      <c r="N15" s="45" t="s">
        <v>30</v>
      </c>
      <c r="O15" s="42" t="str">
        <f t="shared" si="25"/>
        <v>favourite</v>
      </c>
      <c r="P15" s="42">
        <f>IF(O15="","",IF(O15="favourite",SUMIFS('All Group Data'!$L$2:$L$1000,'All Group Data'!$A$2:$A$1000,$A15,'All Group Data'!$C$2:$C$1000,$C15,'All Group Data'!$B$2:$B$1000,$B15),IF(O15="outsider",SUMIFS('All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Q15" s="55" t="str">
        <f t="shared" si="3"/>
        <v>W</v>
      </c>
      <c r="R15" s="45" t="s">
        <v>30</v>
      </c>
      <c r="S15" s="42" t="str">
        <f t="shared" si="26"/>
        <v>favourite</v>
      </c>
      <c r="T15" s="42">
        <f>IF(S15="","",IF(S15="favourite",SUMIFS('All Group Data'!$L$2:$L$1000,'All Group Data'!$A$2:$A$1000,$A15,'All Group Data'!$C$2:$C$1000,$C15,'All Group Data'!$B$2:$B$1000,$B15),IF(S15="outsider",SUMIFS('All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U15" s="71" t="str">
        <f t="shared" si="4"/>
        <v>W</v>
      </c>
      <c r="V15" s="45" t="s">
        <v>30</v>
      </c>
      <c r="W15" s="42" t="str">
        <f t="shared" si="27"/>
        <v>favourite</v>
      </c>
      <c r="X15" s="42">
        <f>IF(W15="","",IF(W15="favourite",SUMIFS('All Group Data'!$L$2:$L$1000,'All Group Data'!$A$2:$A$1000,$A15,'All Group Data'!$C$2:$C$1000,$C15,'All Group Data'!$B$2:$B$1000,$B15),IF(W15="outsider",SUMIFS('All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Y15" s="71" t="str">
        <f t="shared" si="5"/>
        <v>W</v>
      </c>
      <c r="Z15" s="45" t="s">
        <v>30</v>
      </c>
      <c r="AA15" s="42" t="str">
        <f t="shared" si="28"/>
        <v>favourite</v>
      </c>
      <c r="AB15" s="42">
        <f>IF(AA15="","",IF(AA15="favourite",SUMIFS('All Group Data'!$L$2:$L$1000,'All Group Data'!$A$2:$A$1000,$A15,'All Group Data'!$C$2:$C$1000,$C15,'All Group Data'!$B$2:$B$1000,$B15),IF(AA15="outsider",SUMIFS('All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C15" s="71" t="str">
        <f t="shared" si="6"/>
        <v>W</v>
      </c>
      <c r="AD15" s="45" t="s">
        <v>30</v>
      </c>
      <c r="AE15" s="42" t="str">
        <f t="shared" si="29"/>
        <v>favourite</v>
      </c>
      <c r="AF15" s="42">
        <f>IF(AE15="","",IF(AE15="favourite",SUMIFS('All Group Data'!$L$2:$L$1000,'All Group Data'!$A$2:$A$1000,$A15,'All Group Data'!$C$2:$C$1000,$C15,'All Group Data'!$B$2:$B$1000,$B15),IF(AE15="outsider",SUMIFS('All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G15" s="71" t="str">
        <f t="shared" si="7"/>
        <v>W</v>
      </c>
      <c r="AH15" s="45" t="s">
        <v>30</v>
      </c>
      <c r="AI15" s="42" t="str">
        <f t="shared" si="30"/>
        <v>favourite</v>
      </c>
      <c r="AJ15" s="42">
        <f>IF(AI15="","",IF(AI15="favourite",SUMIFS('All Group Data'!$L$2:$L$1000,'All Group Data'!$A$2:$A$1000,$A15,'All Group Data'!$C$2:$C$1000,$C15,'All Group Data'!$B$2:$B$1000,$B15),IF(AI15="outsider",SUMIFS('All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K15" s="71" t="str">
        <f t="shared" si="8"/>
        <v>W</v>
      </c>
      <c r="AL15" s="45" t="s">
        <v>42</v>
      </c>
      <c r="AM15" s="42" t="str">
        <f t="shared" si="31"/>
        <v>draw</v>
      </c>
      <c r="AN15" s="42">
        <f>IF(AM15="","",IF(AM15="favourite",SUMIFS('All Group Data'!$L$2:$L$1000,'All Group Data'!$A$2:$A$1000,$A15,'All Group Data'!$C$2:$C$1000,$C15,'All Group Data'!$B$2:$B$1000,$B15),IF(AM15="outsider",SUMIFS('All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O15" s="71" t="str">
        <f t="shared" si="9"/>
        <v>L</v>
      </c>
      <c r="AP15" s="45" t="s">
        <v>42</v>
      </c>
      <c r="AQ15" s="42" t="str">
        <f t="shared" si="32"/>
        <v>draw</v>
      </c>
      <c r="AR15" s="42">
        <f>IF(AQ15="","",IF(AQ15="favourite",SUMIFS('All Group Data'!$L$2:$L$1000,'All Group Data'!$A$2:$A$1000,$A15,'All Group Data'!$C$2:$C$1000,$C15,'All Group Data'!$B$2:$B$1000,$B15),IF(AQ15="outsider",SUMIFS('All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S15" s="71" t="str">
        <f t="shared" si="10"/>
        <v>L</v>
      </c>
      <c r="AT15" s="45" t="s">
        <v>90</v>
      </c>
      <c r="AU15" s="42" t="str">
        <f t="shared" si="33"/>
        <v>outsider</v>
      </c>
      <c r="AV15" s="42">
        <f>IF(AU15="","",IF(AU15="favourite",SUMIFS('All Group Data'!$L$2:$L$1000,'All Group Data'!$A$2:$A$1000,$A15,'All Group Data'!$C$2:$C$1000,$C15,'All Group Data'!$B$2:$B$1000,$B15),IF(AU15="outsider",SUMIFS('All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AW15" s="71" t="str">
        <f t="shared" si="11"/>
        <v>L</v>
      </c>
      <c r="AX15" s="45" t="s">
        <v>42</v>
      </c>
      <c r="AY15" s="42" t="str">
        <f t="shared" si="34"/>
        <v>draw</v>
      </c>
      <c r="AZ15" s="42">
        <f>IF(AY15="","",IF(AY15="favourite",SUMIFS('All Group Data'!$L$2:$L$1000,'All Group Data'!$A$2:$A$1000,$A15,'All Group Data'!$C$2:$C$1000,$C15,'All Group Data'!$B$2:$B$1000,$B15),IF(AY15="outsider",SUMIFS('All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A15" s="71" t="str">
        <f t="shared" si="12"/>
        <v>L</v>
      </c>
      <c r="BB15" s="45" t="s">
        <v>30</v>
      </c>
      <c r="BC15" s="42" t="str">
        <f t="shared" si="35"/>
        <v>favourite</v>
      </c>
      <c r="BD15" s="42">
        <f>IF(BC15="","",IF(BC15="favourite",SUMIFS('All Group Data'!$L$2:$L$1000,'All Group Data'!$A$2:$A$1000,$A15,'All Group Data'!$C$2:$C$1000,$C15,'All Group Data'!$B$2:$B$1000,$B15),IF(BC15="outsider",SUMIFS('All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E15" s="71" t="str">
        <f t="shared" si="13"/>
        <v>W</v>
      </c>
      <c r="BF15" s="45" t="s">
        <v>30</v>
      </c>
      <c r="BG15" s="42" t="str">
        <f t="shared" si="36"/>
        <v>favourite</v>
      </c>
      <c r="BH15" s="42">
        <f>IF(BG15="","",IF(BG15="favourite",SUMIFS('All Group Data'!$L$2:$L$1000,'All Group Data'!$A$2:$A$1000,$A15,'All Group Data'!$C$2:$C$1000,$C15,'All Group Data'!$B$2:$B$1000,$B15),IF(BG15="outsider",SUMIFS('All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I15" s="75" t="str">
        <f t="shared" si="14"/>
        <v>W</v>
      </c>
      <c r="BJ15" s="45" t="s">
        <v>30</v>
      </c>
      <c r="BK15" s="42" t="str">
        <f t="shared" si="37"/>
        <v>favourite</v>
      </c>
      <c r="BL15" s="42">
        <f>IF(BK15="","",IF(BK15="favourite",SUMIFS('All Group Data'!$L$2:$L$1000,'All Group Data'!$A$2:$A$1000,$A15,'All Group Data'!$C$2:$C$1000,$C15,'All Group Data'!$B$2:$B$1000,$B15),IF(BK15="outsider",SUMIFS('All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M15" s="75" t="str">
        <f t="shared" si="15"/>
        <v>W</v>
      </c>
      <c r="BN15" s="45" t="s">
        <v>42</v>
      </c>
      <c r="BO15" s="42" t="str">
        <f t="shared" si="38"/>
        <v>draw</v>
      </c>
      <c r="BP15" s="42">
        <f>IF(BO15="","",IF(BO15="favourite",SUMIFS('All Group Data'!$L$2:$L$1000,'All Group Data'!$A$2:$A$1000,$A15,'All Group Data'!$C$2:$C$1000,$C15,'All Group Data'!$B$2:$B$1000,$B15),IF(BO15="outsider",SUMIFS('All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Q15" s="75" t="str">
        <f t="shared" si="16"/>
        <v>L</v>
      </c>
      <c r="BR15" s="45" t="s">
        <v>42</v>
      </c>
      <c r="BS15" s="42" t="str">
        <f t="shared" si="39"/>
        <v>draw</v>
      </c>
      <c r="BT15" s="42">
        <f>IF(BS15="","",IF(BS15="favourite",SUMIFS('All Group Data'!$L$2:$L$1000,'All Group Data'!$A$2:$A$1000,$A15,'All Group Data'!$C$2:$C$1000,$C15,'All Group Data'!$B$2:$B$1000,$B15),IF(BS15="outsider",SUMIFS('All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U15" s="78" t="str">
        <f t="shared" si="17"/>
        <v>L</v>
      </c>
      <c r="BV15" s="45" t="s">
        <v>30</v>
      </c>
      <c r="BW15" s="42" t="str">
        <f t="shared" si="40"/>
        <v>favourite</v>
      </c>
      <c r="BX15" s="42">
        <f>IF(BW15="","",IF(BW15="favourite",SUMIFS('All Group Data'!$L$2:$L$1000,'All Group Data'!$A$2:$A$1000,$A15,'All Group Data'!$C$2:$C$1000,$C15,'All Group Data'!$B$2:$B$1000,$B15),IF(BW15="outsider",SUMIFS('All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Y15" s="78" t="str">
        <f t="shared" si="18"/>
        <v>W</v>
      </c>
      <c r="BZ15" s="45" t="s">
        <v>42</v>
      </c>
      <c r="CA15" s="42" t="str">
        <f t="shared" si="41"/>
        <v>draw</v>
      </c>
      <c r="CB15" s="42">
        <f>IF(CA15="","",IF(CA15="favourite",SUMIFS('All Group Data'!$L$2:$L$1000,'All Group Data'!$A$2:$A$1000,$A15,'All Group Data'!$C$2:$C$1000,$C15,'All Group Data'!$B$2:$B$1000,$B15),IF(CA15="outsider",SUMIFS('All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C15" s="78" t="str">
        <f t="shared" si="19"/>
        <v>L</v>
      </c>
      <c r="CD15" s="45" t="s">
        <v>42</v>
      </c>
      <c r="CE15" s="42" t="str">
        <f t="shared" si="42"/>
        <v>draw</v>
      </c>
      <c r="CF15" s="42">
        <f>IF(CE15="","",IF(CE15="favourite",SUMIFS('All Group Data'!$L$2:$L$1000,'All Group Data'!$A$2:$A$1000,$A15,'All Group Data'!$C$2:$C$1000,$C15,'All Group Data'!$B$2:$B$1000,$B15),IF(CE15="outsider",SUMIFS('All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G15" s="78" t="str">
        <f t="shared" si="20"/>
        <v>L</v>
      </c>
      <c r="CH15" s="45" t="s">
        <v>30</v>
      </c>
      <c r="CI15" s="42" t="str">
        <f t="shared" si="43"/>
        <v>favourite</v>
      </c>
      <c r="CJ15" s="42">
        <f>IF(CI15="","",IF(CI15="favourite",SUMIFS('All Group Data'!$L$2:$L$1000,'All Group Data'!$A$2:$A$1000,$A15,'All Group Data'!$C$2:$C$1000,$C15,'All Group Data'!$B$2:$B$1000,$B15),IF(CI15="outsider",SUMIFS('All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CK15" s="78" t="str">
        <f t="shared" si="21"/>
        <v>W</v>
      </c>
      <c r="CL15" s="45" t="s">
        <v>90</v>
      </c>
      <c r="CM15" s="42" t="str">
        <f t="shared" si="44"/>
        <v>outsider</v>
      </c>
      <c r="CN15" s="42">
        <f>IF(CM15="","",IF(CM15="favourite",SUMIFS('All Group Data'!$L$2:$L$1000,'All Group Data'!$A$2:$A$1000,$A15,'All Group Data'!$C$2:$C$1000,$C15,'All Group Data'!$B$2:$B$1000,$B15),IF(CM15="outsider",SUMIFS('All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CO15" s="81" t="str">
        <f t="shared" si="22"/>
        <v>L</v>
      </c>
      <c r="CP15" s="45" t="s">
        <v>42</v>
      </c>
      <c r="CQ15" s="42" t="str">
        <f t="shared" si="45"/>
        <v>draw</v>
      </c>
      <c r="CR15" s="42">
        <f>IF(CQ15="","",IF(CQ15="favourite",SUMIFS('All Group Data'!$L$2:$L$1000,'All Group Data'!$A$2:$A$1000,$A15,'All Group Data'!$C$2:$C$1000,$C15,'All Group Data'!$B$2:$B$1000,$B15),IF(CQ15="outsider",SUMIFS('All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S15" s="81" t="str">
        <f t="shared" si="23"/>
        <v>L</v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91</v>
      </c>
      <c r="F16" t="s">
        <v>20</v>
      </c>
      <c r="G16" t="s">
        <v>91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Data'!$Q$1:$Q$1000,MATCH(A16&amp;B16&amp;C16,'All Group Data'!$A$1:$A$1000&amp;'All Group Data'!$B$1:$B$1000&amp;'All Group Data'!$C$1:$C$1000,0))</f>
        <v>England</v>
      </c>
      <c r="L16" t="str">
        <f t="shared" si="24"/>
        <v>favourite</v>
      </c>
      <c r="M16">
        <f>IF(L16="","",IF(L16="favourite",SUMIFS('All Group Data'!$L15:$L1013,'All Group Data'!$A15:$A1013,$A16,'All Group Data'!$C$2:$C$1000,$C16,'All Group Data'!$B$2:$B$1000,$B16),IF(L16="outsider",SUMIFS('All Group Data'!$N15:$N1013,'All Group Data'!$A15:$A1013,$A16,'All Group Data'!$C$2:$C$1000,$C16,'All Group Data'!$B$2:$B$1000,$B16),SUMIFS('All Group Data'!$I15:$I1013,'All Group Data'!$A15:$A1013,$A16,'All Group Data'!$C$2:$C$1000,$C16,'All Group Data'!$B$2:$B$1000,$B16))))</f>
        <v>1.45</v>
      </c>
      <c r="N16" s="45" t="s">
        <v>20</v>
      </c>
      <c r="O16" s="42" t="str">
        <f t="shared" si="25"/>
        <v>favourite</v>
      </c>
      <c r="P16" s="42">
        <f>IF(O16="","",IF(O16="favourite",SUMIFS('All Group Data'!$L$2:$L$1000,'All Group Data'!$A$2:$A$1000,$A16,'All Group Data'!$C$2:$C$1000,$C16,'All Group Data'!$B$2:$B$1000,$B16),IF(O16="outsider",SUMIFS('All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Q16" s="55" t="str">
        <f t="shared" si="3"/>
        <v>W</v>
      </c>
      <c r="R16" s="45" t="s">
        <v>20</v>
      </c>
      <c r="S16" s="42" t="str">
        <f t="shared" si="26"/>
        <v>favourite</v>
      </c>
      <c r="T16" s="42">
        <f>IF(S16="","",IF(S16="favourite",SUMIFS('All Group Data'!$L$2:$L$1000,'All Group Data'!$A$2:$A$1000,$A16,'All Group Data'!$C$2:$C$1000,$C16,'All Group Data'!$B$2:$B$1000,$B16),IF(S16="outsider",SUMIFS('All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U16" s="71" t="str">
        <f t="shared" si="4"/>
        <v>W</v>
      </c>
      <c r="V16" s="45" t="s">
        <v>20</v>
      </c>
      <c r="W16" s="42" t="str">
        <f t="shared" si="27"/>
        <v>favourite</v>
      </c>
      <c r="X16" s="42">
        <f>IF(W16="","",IF(W16="favourite",SUMIFS('All Group Data'!$L$2:$L$1000,'All Group Data'!$A$2:$A$1000,$A16,'All Group Data'!$C$2:$C$1000,$C16,'All Group Data'!$B$2:$B$1000,$B16),IF(W16="outsider",SUMIFS('All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Y16" s="71" t="str">
        <f t="shared" si="5"/>
        <v>W</v>
      </c>
      <c r="Z16" s="45" t="s">
        <v>91</v>
      </c>
      <c r="AA16" s="42" t="str">
        <f t="shared" si="28"/>
        <v>outsider</v>
      </c>
      <c r="AB16" s="42">
        <f>IF(AA16="","",IF(AA16="favourite",SUMIFS('All Group Data'!$L$2:$L$1000,'All Group Data'!$A$2:$A$1000,$A16,'All Group Data'!$C$2:$C$1000,$C16,'All Group Data'!$B$2:$B$1000,$B16),IF(AA16="outsider",SUMIFS('All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C16" s="71" t="str">
        <f t="shared" si="6"/>
        <v>L</v>
      </c>
      <c r="AD16" s="45" t="s">
        <v>91</v>
      </c>
      <c r="AE16" s="42" t="str">
        <f t="shared" si="29"/>
        <v>outsider</v>
      </c>
      <c r="AF16" s="42">
        <f>IF(AE16="","",IF(AE16="favourite",SUMIFS('All Group Data'!$L$2:$L$1000,'All Group Data'!$A$2:$A$1000,$A16,'All Group Data'!$C$2:$C$1000,$C16,'All Group Data'!$B$2:$B$1000,$B16),IF(AE16="outsider",SUMIFS('All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G16" s="71" t="str">
        <f t="shared" si="7"/>
        <v>L</v>
      </c>
      <c r="AH16" s="45" t="s">
        <v>91</v>
      </c>
      <c r="AI16" s="42" t="str">
        <f t="shared" si="30"/>
        <v>outsider</v>
      </c>
      <c r="AJ16" s="42">
        <f>IF(AI16="","",IF(AI16="favourite",SUMIFS('All Group Data'!$L$2:$L$1000,'All Group Data'!$A$2:$A$1000,$A16,'All Group Data'!$C$2:$C$1000,$C16,'All Group Data'!$B$2:$B$1000,$B16),IF(AI16="outsider",SUMIFS('All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K16" s="71" t="str">
        <f t="shared" si="8"/>
        <v>L</v>
      </c>
      <c r="AL16" s="45" t="s">
        <v>20</v>
      </c>
      <c r="AM16" s="42" t="str">
        <f t="shared" si="31"/>
        <v>favourite</v>
      </c>
      <c r="AN16" s="42">
        <f>IF(AM16="","",IF(AM16="favourite",SUMIFS('All Group Data'!$L$2:$L$1000,'All Group Data'!$A$2:$A$1000,$A16,'All Group Data'!$C$2:$C$1000,$C16,'All Group Data'!$B$2:$B$1000,$B16),IF(AM16="outsider",SUMIFS('All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O16" s="71" t="str">
        <f t="shared" si="9"/>
        <v>W</v>
      </c>
      <c r="AP16" s="45" t="s">
        <v>20</v>
      </c>
      <c r="AQ16" s="42" t="str">
        <f t="shared" si="32"/>
        <v>favourite</v>
      </c>
      <c r="AR16" s="42">
        <f>IF(AQ16="","",IF(AQ16="favourite",SUMIFS('All Group Data'!$L$2:$L$1000,'All Group Data'!$A$2:$A$1000,$A16,'All Group Data'!$C$2:$C$1000,$C16,'All Group Data'!$B$2:$B$1000,$B16),IF(AQ16="outsider",SUMIFS('All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S16" s="71" t="str">
        <f t="shared" si="10"/>
        <v>W</v>
      </c>
      <c r="AT16" s="45" t="s">
        <v>20</v>
      </c>
      <c r="AU16" s="42" t="str">
        <f t="shared" si="33"/>
        <v>favourite</v>
      </c>
      <c r="AV16" s="42">
        <f>IF(AU16="","",IF(AU16="favourite",SUMIFS('All Group Data'!$L$2:$L$1000,'All Group Data'!$A$2:$A$1000,$A16,'All Group Data'!$C$2:$C$1000,$C16,'All Group Data'!$B$2:$B$1000,$B16),IF(AU16="outsider",SUMIFS('All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W16" s="71" t="str">
        <f t="shared" si="11"/>
        <v>W</v>
      </c>
      <c r="AX16" s="45" t="s">
        <v>20</v>
      </c>
      <c r="AY16" s="42" t="str">
        <f t="shared" si="34"/>
        <v>favourite</v>
      </c>
      <c r="AZ16" s="42">
        <f>IF(AY16="","",IF(AY16="favourite",SUMIFS('All Group Data'!$L$2:$L$1000,'All Group Data'!$A$2:$A$1000,$A16,'All Group Data'!$C$2:$C$1000,$C16,'All Group Data'!$B$2:$B$1000,$B16),IF(AY16="outsider",SUMIFS('All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A16" s="71" t="str">
        <f t="shared" si="12"/>
        <v>W</v>
      </c>
      <c r="BB16" s="45" t="s">
        <v>20</v>
      </c>
      <c r="BC16" s="42" t="str">
        <f t="shared" si="35"/>
        <v>favourite</v>
      </c>
      <c r="BD16" s="42">
        <f>IF(BC16="","",IF(BC16="favourite",SUMIFS('All Group Data'!$L$2:$L$1000,'All Group Data'!$A$2:$A$1000,$A16,'All Group Data'!$C$2:$C$1000,$C16,'All Group Data'!$B$2:$B$1000,$B16),IF(BC16="outsider",SUMIFS('All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E16" s="71" t="str">
        <f t="shared" si="13"/>
        <v>W</v>
      </c>
      <c r="BF16" s="45" t="s">
        <v>20</v>
      </c>
      <c r="BG16" s="42" t="str">
        <f t="shared" si="36"/>
        <v>favourite</v>
      </c>
      <c r="BH16" s="42">
        <f>IF(BG16="","",IF(BG16="favourite",SUMIFS('All Group Data'!$L$2:$L$1000,'All Group Data'!$A$2:$A$1000,$A16,'All Group Data'!$C$2:$C$1000,$C16,'All Group Data'!$B$2:$B$1000,$B16),IF(BG16="outsider",SUMIFS('All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I16" s="75" t="str">
        <f t="shared" si="14"/>
        <v>W</v>
      </c>
      <c r="BJ16" s="45" t="s">
        <v>20</v>
      </c>
      <c r="BK16" s="42" t="str">
        <f t="shared" si="37"/>
        <v>favourite</v>
      </c>
      <c r="BL16" s="42">
        <f>IF(BK16="","",IF(BK16="favourite",SUMIFS('All Group Data'!$L$2:$L$1000,'All Group Data'!$A$2:$A$1000,$A16,'All Group Data'!$C$2:$C$1000,$C16,'All Group Data'!$B$2:$B$1000,$B16),IF(BK16="outsider",SUMIFS('All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M16" s="75" t="str">
        <f t="shared" si="15"/>
        <v>W</v>
      </c>
      <c r="BN16" s="45" t="s">
        <v>20</v>
      </c>
      <c r="BO16" s="42" t="str">
        <f t="shared" si="38"/>
        <v>favourite</v>
      </c>
      <c r="BP16" s="42">
        <f>IF(BO16="","",IF(BO16="favourite",SUMIFS('All Group Data'!$L$2:$L$1000,'All Group Data'!$A$2:$A$1000,$A16,'All Group Data'!$C$2:$C$1000,$C16,'All Group Data'!$B$2:$B$1000,$B16),IF(BO16="outsider",SUMIFS('All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Q16" s="75" t="str">
        <f t="shared" si="16"/>
        <v>W</v>
      </c>
      <c r="BR16" s="45" t="s">
        <v>20</v>
      </c>
      <c r="BS16" s="42" t="str">
        <f t="shared" si="39"/>
        <v>favourite</v>
      </c>
      <c r="BT16" s="42">
        <f>IF(BS16="","",IF(BS16="favourite",SUMIFS('All Group Data'!$L$2:$L$1000,'All Group Data'!$A$2:$A$1000,$A16,'All Group Data'!$C$2:$C$1000,$C16,'All Group Data'!$B$2:$B$1000,$B16),IF(BS16="outsider",SUMIFS('All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U16" s="78" t="str">
        <f t="shared" si="17"/>
        <v>W</v>
      </c>
      <c r="BV16" s="45" t="s">
        <v>20</v>
      </c>
      <c r="BW16" s="42" t="str">
        <f t="shared" si="40"/>
        <v>favourite</v>
      </c>
      <c r="BX16" s="42">
        <f>IF(BW16="","",IF(BW16="favourite",SUMIFS('All Group Data'!$L$2:$L$1000,'All Group Data'!$A$2:$A$1000,$A16,'All Group Data'!$C$2:$C$1000,$C16,'All Group Data'!$B$2:$B$1000,$B16),IF(BW16="outsider",SUMIFS('All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Y16" s="78" t="str">
        <f t="shared" si="18"/>
        <v>W</v>
      </c>
      <c r="BZ16" s="45" t="s">
        <v>20</v>
      </c>
      <c r="CA16" s="42" t="str">
        <f t="shared" si="41"/>
        <v>favourite</v>
      </c>
      <c r="CB16" s="42">
        <f>IF(CA16="","",IF(CA16="favourite",SUMIFS('All Group Data'!$L$2:$L$1000,'All Group Data'!$A$2:$A$1000,$A16,'All Group Data'!$C$2:$C$1000,$C16,'All Group Data'!$B$2:$B$1000,$B16),IF(CA16="outsider",SUMIFS('All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C16" s="78" t="str">
        <f t="shared" si="19"/>
        <v>W</v>
      </c>
      <c r="CD16" s="45" t="s">
        <v>20</v>
      </c>
      <c r="CE16" s="42" t="str">
        <f t="shared" si="42"/>
        <v>favourite</v>
      </c>
      <c r="CF16" s="42">
        <f>IF(CE16="","",IF(CE16="favourite",SUMIFS('All Group Data'!$L$2:$L$1000,'All Group Data'!$A$2:$A$1000,$A16,'All Group Data'!$C$2:$C$1000,$C16,'All Group Data'!$B$2:$B$1000,$B16),IF(CE16="outsider",SUMIFS('All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G16" s="78" t="str">
        <f t="shared" si="20"/>
        <v>W</v>
      </c>
      <c r="CH16" s="45" t="s">
        <v>20</v>
      </c>
      <c r="CI16" s="42" t="str">
        <f t="shared" si="43"/>
        <v>favourite</v>
      </c>
      <c r="CJ16" s="42">
        <f>IF(CI16="","",IF(CI16="favourite",SUMIFS('All Group Data'!$L$2:$L$1000,'All Group Data'!$A$2:$A$1000,$A16,'All Group Data'!$C$2:$C$1000,$C16,'All Group Data'!$B$2:$B$1000,$B16),IF(CI16="outsider",SUMIFS('All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K16" s="78" t="str">
        <f t="shared" si="21"/>
        <v>W</v>
      </c>
      <c r="CL16" s="45" t="s">
        <v>20</v>
      </c>
      <c r="CM16" s="42" t="str">
        <f t="shared" si="44"/>
        <v>favourite</v>
      </c>
      <c r="CN16" s="42">
        <f>IF(CM16="","",IF(CM16="favourite",SUMIFS('All Group Data'!$L$2:$L$1000,'All Group Data'!$A$2:$A$1000,$A16,'All Group Data'!$C$2:$C$1000,$C16,'All Group Data'!$B$2:$B$1000,$B16),IF(CM16="outsider",SUMIFS('All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O16" s="81" t="str">
        <f t="shared" si="22"/>
        <v>W</v>
      </c>
      <c r="CP16" s="45" t="s">
        <v>42</v>
      </c>
      <c r="CQ16" s="42" t="str">
        <f t="shared" si="45"/>
        <v>draw</v>
      </c>
      <c r="CR16" s="42">
        <f>IF(CQ16="","",IF(CQ16="favourite",SUMIFS('All Group Data'!$L$2:$L$1000,'All Group Data'!$A$2:$A$1000,$A16,'All Group Data'!$C$2:$C$1000,$C16,'All Group Data'!$B$2:$B$1000,$B16),IF(CQ16="outsider",SUMIFS('All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6</v>
      </c>
      <c r="CS16" s="81" t="str">
        <f t="shared" si="23"/>
        <v>L</v>
      </c>
    </row>
    <row r="17" spans="1:97" x14ac:dyDescent="0.2">
      <c r="A17" s="61">
        <v>2018</v>
      </c>
      <c r="B17" s="61">
        <v>31</v>
      </c>
      <c r="C17" s="61">
        <v>2</v>
      </c>
      <c r="D17" s="61" t="s">
        <v>23</v>
      </c>
      <c r="E17" s="61" t="s">
        <v>94</v>
      </c>
      <c r="F17" s="61" t="s">
        <v>94</v>
      </c>
      <c r="G17" s="61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Data'!$Q$1:$Q$1000,MATCH(A17&amp;B17&amp;C17,'All Group Data'!$A$1:$A$1000&amp;'All Group Data'!$B$1:$B$1000&amp;'All Group Data'!$C$1:$C$1000,0))</f>
        <v>Draw</v>
      </c>
      <c r="L17" t="str">
        <f t="shared" si="24"/>
        <v>draw</v>
      </c>
      <c r="M17">
        <f>IF(L17="","",IF(L17="favourite",SUMIFS('All Group Data'!$L16:$L1014,'All Group Data'!$A16:$A1014,$A17,'All Group Data'!$C$2:$C$1000,$C17,'All Group Data'!$B$2:$B$1000,$B17),IF(L17="outsider",SUMIFS('All Group Data'!$N16:$N1014,'All Group Data'!$A16:$A1014,$A17,'All Group Data'!$C$2:$C$1000,$C17,'All Group Data'!$B$2:$B$1000,$B17),SUMIFS('All Group Data'!$I16:$I1014,'All Group Data'!$A16:$A1014,$A17,'All Group Data'!$C$2:$C$1000,$C17,'All Group Data'!$B$2:$B$1000,$B17))))</f>
        <v>3.3</v>
      </c>
      <c r="N17" s="45" t="s">
        <v>94</v>
      </c>
      <c r="O17" s="42" t="str">
        <f t="shared" si="25"/>
        <v>favourite</v>
      </c>
      <c r="P17" s="42">
        <f>IF(O17="","",IF(O17="favourite",SUMIFS('All Group Data'!$L$2:$L$1000,'All Group Data'!$A$2:$A$1000,$A17,'All Group Data'!$C$2:$C$1000,$C17,'All Group Data'!$B$2:$B$1000,$B17),IF(O17="outsider",SUMIFS('All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Q17" s="55" t="str">
        <f t="shared" si="3"/>
        <v>L</v>
      </c>
      <c r="R17" s="45" t="s">
        <v>42</v>
      </c>
      <c r="S17" s="42" t="str">
        <f t="shared" si="26"/>
        <v>draw</v>
      </c>
      <c r="T17" s="42">
        <f>IF(S17="","",IF(S17="favourite",SUMIFS('All Group Data'!$L$2:$L$1000,'All Group Data'!$A$2:$A$1000,$A17,'All Group Data'!$C$2:$C$1000,$C17,'All Group Data'!$B$2:$B$1000,$B17),IF(S17="outsider",SUMIFS('All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U17" s="71" t="str">
        <f t="shared" si="4"/>
        <v>W</v>
      </c>
      <c r="V17" s="45" t="s">
        <v>42</v>
      </c>
      <c r="W17" s="42" t="str">
        <f t="shared" si="27"/>
        <v>draw</v>
      </c>
      <c r="X17" s="42">
        <f>IF(W17="","",IF(W17="favourite",SUMIFS('All Group Data'!$L$2:$L$1000,'All Group Data'!$A$2:$A$1000,$A17,'All Group Data'!$C$2:$C$1000,$C17,'All Group Data'!$B$2:$B$1000,$B17),IF(W17="outsider",SUMIFS('All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Y17" s="71" t="str">
        <f t="shared" si="5"/>
        <v>W</v>
      </c>
      <c r="Z17" s="45" t="s">
        <v>42</v>
      </c>
      <c r="AA17" s="42" t="str">
        <f t="shared" si="28"/>
        <v>draw</v>
      </c>
      <c r="AB17" s="42">
        <f>IF(AA17="","",IF(AA17="favourite",SUMIFS('All Group Data'!$L$2:$L$1000,'All Group Data'!$A$2:$A$1000,$A17,'All Group Data'!$C$2:$C$1000,$C17,'All Group Data'!$B$2:$B$1000,$B17),IF(AA17="outsider",SUMIFS('All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C17" s="71" t="str">
        <f t="shared" si="6"/>
        <v>W</v>
      </c>
      <c r="AD17" s="45" t="s">
        <v>42</v>
      </c>
      <c r="AE17" s="42" t="str">
        <f t="shared" si="29"/>
        <v>draw</v>
      </c>
      <c r="AF17" s="42">
        <f>IF(AE17="","",IF(AE17="favourite",SUMIFS('All Group Data'!$L$2:$L$1000,'All Group Data'!$A$2:$A$1000,$A17,'All Group Data'!$C$2:$C$1000,$C17,'All Group Data'!$B$2:$B$1000,$B17),IF(AE17="outsider",SUMIFS('All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G17" s="71" t="str">
        <f t="shared" si="7"/>
        <v>W</v>
      </c>
      <c r="AH17" s="45" t="s">
        <v>42</v>
      </c>
      <c r="AI17" s="42" t="str">
        <f t="shared" si="30"/>
        <v>draw</v>
      </c>
      <c r="AJ17" s="42">
        <f>IF(AI17="","",IF(AI17="favourite",SUMIFS('All Group Data'!$L$2:$L$1000,'All Group Data'!$A$2:$A$1000,$A17,'All Group Data'!$C$2:$C$1000,$C17,'All Group Data'!$B$2:$B$1000,$B17),IF(AI17="outsider",SUMIFS('All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K17" s="71" t="str">
        <f t="shared" si="8"/>
        <v>W</v>
      </c>
      <c r="AL17" s="45" t="s">
        <v>23</v>
      </c>
      <c r="AM17" s="42" t="str">
        <f t="shared" si="31"/>
        <v>outsider</v>
      </c>
      <c r="AN17" s="42">
        <f>IF(AM17="","",IF(AM17="favourite",SUMIFS('All Group Data'!$L$2:$L$1000,'All Group Data'!$A$2:$A$1000,$A17,'All Group Data'!$C$2:$C$1000,$C17,'All Group Data'!$B$2:$B$1000,$B17),IF(AM17="outsider",SUMIFS('All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O17" s="71" t="str">
        <f t="shared" si="9"/>
        <v>L</v>
      </c>
      <c r="AP17" s="45" t="s">
        <v>23</v>
      </c>
      <c r="AQ17" s="42" t="str">
        <f t="shared" si="32"/>
        <v>outsider</v>
      </c>
      <c r="AR17" s="42">
        <f>IF(AQ17="","",IF(AQ17="favourite",SUMIFS('All Group Data'!$L$2:$L$1000,'All Group Data'!$A$2:$A$1000,$A17,'All Group Data'!$C$2:$C$1000,$C17,'All Group Data'!$B$2:$B$1000,$B17),IF(AQ17="outsider",SUMIFS('All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S17" s="71" t="str">
        <f t="shared" si="10"/>
        <v>L</v>
      </c>
      <c r="AT17" s="45" t="s">
        <v>42</v>
      </c>
      <c r="AU17" s="42" t="str">
        <f t="shared" si="33"/>
        <v>draw</v>
      </c>
      <c r="AV17" s="42">
        <f>IF(AU17="","",IF(AU17="favourite",SUMIFS('All Group Data'!$L$2:$L$1000,'All Group Data'!$A$2:$A$1000,$A17,'All Group Data'!$C$2:$C$1000,$C17,'All Group Data'!$B$2:$B$1000,$B17),IF(AU17="outsider",SUMIFS('All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W17" s="71" t="str">
        <f t="shared" si="11"/>
        <v>W</v>
      </c>
      <c r="AX17" s="45" t="s">
        <v>23</v>
      </c>
      <c r="AY17" s="42" t="str">
        <f t="shared" si="34"/>
        <v>outsider</v>
      </c>
      <c r="AZ17" s="42">
        <f>IF(AY17="","",IF(AY17="favourite",SUMIFS('All Group Data'!$L$2:$L$1000,'All Group Data'!$A$2:$A$1000,$A17,'All Group Data'!$C$2:$C$1000,$C17,'All Group Data'!$B$2:$B$1000,$B17),IF(AY17="outsider",SUMIFS('All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A17" s="71" t="str">
        <f t="shared" si="12"/>
        <v>L</v>
      </c>
      <c r="BB17" s="45" t="s">
        <v>42</v>
      </c>
      <c r="BC17" s="42" t="str">
        <f t="shared" si="35"/>
        <v>draw</v>
      </c>
      <c r="BD17" s="42">
        <f>IF(BC17="","",IF(BC17="favourite",SUMIFS('All Group Data'!$L$2:$L$1000,'All Group Data'!$A$2:$A$1000,$A17,'All Group Data'!$C$2:$C$1000,$C17,'All Group Data'!$B$2:$B$1000,$B17),IF(BC17="outsider",SUMIFS('All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E17" s="71" t="str">
        <f t="shared" si="13"/>
        <v>W</v>
      </c>
      <c r="BF17" s="45" t="s">
        <v>42</v>
      </c>
      <c r="BG17" s="42" t="str">
        <f t="shared" si="36"/>
        <v>draw</v>
      </c>
      <c r="BH17" s="42">
        <f>IF(BG17="","",IF(BG17="favourite",SUMIFS('All Group Data'!$L$2:$L$1000,'All Group Data'!$A$2:$A$1000,$A17,'All Group Data'!$C$2:$C$1000,$C17,'All Group Data'!$B$2:$B$1000,$B17),IF(BG17="outsider",SUMIFS('All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I17" s="75" t="str">
        <f t="shared" si="14"/>
        <v>W</v>
      </c>
      <c r="BJ17" s="45" t="s">
        <v>42</v>
      </c>
      <c r="BK17" s="42" t="str">
        <f t="shared" si="37"/>
        <v>draw</v>
      </c>
      <c r="BL17" s="42">
        <f>IF(BK17="","",IF(BK17="favourite",SUMIFS('All Group Data'!$L$2:$L$1000,'All Group Data'!$A$2:$A$1000,$A17,'All Group Data'!$C$2:$C$1000,$C17,'All Group Data'!$B$2:$B$1000,$B17),IF(BK17="outsider",SUMIFS('All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M17" s="75" t="str">
        <f t="shared" si="15"/>
        <v>W</v>
      </c>
      <c r="BN17" s="45" t="s">
        <v>94</v>
      </c>
      <c r="BO17" s="42" t="str">
        <f t="shared" si="38"/>
        <v>favourite</v>
      </c>
      <c r="BP17" s="42">
        <f>IF(BO17="","",IF(BO17="favourite",SUMIFS('All Group Data'!$L$2:$L$1000,'All Group Data'!$A$2:$A$1000,$A17,'All Group Data'!$C$2:$C$1000,$C17,'All Group Data'!$B$2:$B$1000,$B17),IF(BO17="outsider",SUMIFS('All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BQ17" s="75" t="str">
        <f t="shared" si="16"/>
        <v>L</v>
      </c>
      <c r="BR17" s="45" t="s">
        <v>23</v>
      </c>
      <c r="BS17" s="42" t="str">
        <f t="shared" si="39"/>
        <v>outsider</v>
      </c>
      <c r="BT17" s="42">
        <f>IF(BS17="","",IF(BS17="favourite",SUMIFS('All Group Data'!$L$2:$L$1000,'All Group Data'!$A$2:$A$1000,$A17,'All Group Data'!$C$2:$C$1000,$C17,'All Group Data'!$B$2:$B$1000,$B17),IF(BS17="outsider",SUMIFS('All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U17" s="78" t="str">
        <f t="shared" si="17"/>
        <v>L</v>
      </c>
      <c r="BV17" s="45" t="s">
        <v>23</v>
      </c>
      <c r="BW17" s="42" t="str">
        <f t="shared" si="40"/>
        <v>outsider</v>
      </c>
      <c r="BX17" s="42">
        <f>IF(BW17="","",IF(BW17="favourite",SUMIFS('All Group Data'!$L$2:$L$1000,'All Group Data'!$A$2:$A$1000,$A17,'All Group Data'!$C$2:$C$1000,$C17,'All Group Data'!$B$2:$B$1000,$B17),IF(BW17="outsider",SUMIFS('All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Y17" s="78" t="str">
        <f t="shared" si="18"/>
        <v>L</v>
      </c>
      <c r="BZ17" s="45" t="s">
        <v>42</v>
      </c>
      <c r="CA17" s="42" t="str">
        <f t="shared" si="41"/>
        <v>draw</v>
      </c>
      <c r="CB17" s="42">
        <f>IF(CA17="","",IF(CA17="favourite",SUMIFS('All Group Data'!$L$2:$L$1000,'All Group Data'!$A$2:$A$1000,$A17,'All Group Data'!$C$2:$C$1000,$C17,'All Group Data'!$B$2:$B$1000,$B17),IF(CA17="outsider",SUMIFS('All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C17" s="78" t="str">
        <f t="shared" si="19"/>
        <v>W</v>
      </c>
      <c r="CD17" s="45" t="s">
        <v>42</v>
      </c>
      <c r="CE17" s="42" t="str">
        <f t="shared" si="42"/>
        <v>draw</v>
      </c>
      <c r="CF17" s="42">
        <f>IF(CE17="","",IF(CE17="favourite",SUMIFS('All Group Data'!$L$2:$L$1000,'All Group Data'!$A$2:$A$1000,$A17,'All Group Data'!$C$2:$C$1000,$C17,'All Group Data'!$B$2:$B$1000,$B17),IF(CE17="outsider",SUMIFS('All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G17" s="78" t="str">
        <f t="shared" si="20"/>
        <v>W</v>
      </c>
      <c r="CH17" s="45" t="s">
        <v>23</v>
      </c>
      <c r="CI17" s="42" t="str">
        <f t="shared" si="43"/>
        <v>outsider</v>
      </c>
      <c r="CJ17" s="42">
        <f>IF(CI17="","",IF(CI17="favourite",SUMIFS('All Group Data'!$L$2:$L$1000,'All Group Data'!$A$2:$A$1000,$A17,'All Group Data'!$C$2:$C$1000,$C17,'All Group Data'!$B$2:$B$1000,$B17),IF(CI17="outsider",SUMIFS('All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K17" s="78" t="str">
        <f t="shared" si="21"/>
        <v>L</v>
      </c>
      <c r="CL17" s="45" t="s">
        <v>23</v>
      </c>
      <c r="CM17" s="42" t="str">
        <f t="shared" si="44"/>
        <v>outsider</v>
      </c>
      <c r="CN17" s="42">
        <f>IF(CM17="","",IF(CM17="favourite",SUMIFS('All Group Data'!$L$2:$L$1000,'All Group Data'!$A$2:$A$1000,$A17,'All Group Data'!$C$2:$C$1000,$C17,'All Group Data'!$B$2:$B$1000,$B17),IF(CM17="outsider",SUMIFS('All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O17" s="81" t="str">
        <f t="shared" si="22"/>
        <v>L</v>
      </c>
      <c r="CP17" s="45" t="s">
        <v>23</v>
      </c>
      <c r="CQ17" s="42" t="str">
        <f t="shared" si="45"/>
        <v>outsider</v>
      </c>
      <c r="CR17" s="42">
        <f>IF(CQ17="","",IF(CQ17="favourite",SUMIFS('All Group Data'!$L$2:$L$1000,'All Group Data'!$A$2:$A$1000,$A17,'All Group Data'!$C$2:$C$1000,$C17,'All Group Data'!$B$2:$B$1000,$B17),IF(CQ17="outsider",SUMIFS('All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S17" s="81" t="str">
        <f t="shared" si="23"/>
        <v>L</v>
      </c>
    </row>
    <row r="18" spans="1:97" x14ac:dyDescent="0.2">
      <c r="A18" s="61">
        <v>2018</v>
      </c>
      <c r="B18" s="61">
        <v>32</v>
      </c>
      <c r="C18" s="61">
        <v>2</v>
      </c>
      <c r="D18" s="61" t="s">
        <v>93</v>
      </c>
      <c r="E18" s="61" t="s">
        <v>16</v>
      </c>
      <c r="F18" s="61" t="s">
        <v>16</v>
      </c>
      <c r="G18" s="61" t="s">
        <v>93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Data'!$Q$1:$Q$1000,MATCH(A18&amp;B18&amp;C18,'All Group Data'!$A$1:$A$1000&amp;'All Group Data'!$B$1:$B$1000&amp;'All Group Data'!$C$1:$C$1000,0))</f>
        <v>Colombia</v>
      </c>
      <c r="L18" t="str">
        <f t="shared" si="24"/>
        <v>favourite</v>
      </c>
      <c r="M18">
        <f>IF(L18="","",IF(L18="favourite",SUMIFS('All Group Data'!$L17:$L1015,'All Group Data'!$A17:$A1015,$A18,'All Group Data'!$C$2:$C$1000,$C18,'All Group Data'!$B$2:$B$1000,$B18),IF(L18="outsider",SUMIFS('All Group Data'!$N17:$N1015,'All Group Data'!$A17:$A1015,$A18,'All Group Data'!$C$2:$C$1000,$C18,'All Group Data'!$B$2:$B$1000,$B18),SUMIFS('All Group Data'!$I17:$I1015,'All Group Data'!$A17:$A1015,$A18,'All Group Data'!$C$2:$C$1000,$C18,'All Group Data'!$B$2:$B$1000,$B18))))</f>
        <v>2.4</v>
      </c>
      <c r="N18" s="45" t="s">
        <v>16</v>
      </c>
      <c r="O18" s="42" t="str">
        <f t="shared" si="25"/>
        <v>favourite</v>
      </c>
      <c r="P18" s="42">
        <f>IF(O18="","",IF(O18="favourite",SUMIFS('All Group Data'!$L$2:$L$1000,'All Group Data'!$A$2:$A$1000,$A18,'All Group Data'!$C$2:$C$1000,$C18,'All Group Data'!$B$2:$B$1000,$B18),IF(O18="outsider",SUMIFS('All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Q18" s="55" t="str">
        <f t="shared" si="3"/>
        <v>W</v>
      </c>
      <c r="R18" s="45" t="s">
        <v>93</v>
      </c>
      <c r="S18" s="42" t="str">
        <f t="shared" si="26"/>
        <v>outsider</v>
      </c>
      <c r="T18" s="42">
        <f>IF(S18="","",IF(S18="favourite",SUMIFS('All Group Data'!$L$2:$L$1000,'All Group Data'!$A$2:$A$1000,$A18,'All Group Data'!$C$2:$C$1000,$C18,'All Group Data'!$B$2:$B$1000,$B18),IF(S18="outsider",SUMIFS('All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U18" s="71" t="str">
        <f t="shared" si="4"/>
        <v>L</v>
      </c>
      <c r="V18" s="45" t="s">
        <v>93</v>
      </c>
      <c r="W18" s="42" t="str">
        <f t="shared" si="27"/>
        <v>outsider</v>
      </c>
      <c r="X18" s="42">
        <f>IF(W18="","",IF(W18="favourite",SUMIFS('All Group Data'!$L$2:$L$1000,'All Group Data'!$A$2:$A$1000,$A18,'All Group Data'!$C$2:$C$1000,$C18,'All Group Data'!$B$2:$B$1000,$B18),IF(W18="outsider",SUMIFS('All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Y18" s="71" t="str">
        <f t="shared" si="5"/>
        <v>L</v>
      </c>
      <c r="Z18" s="45" t="s">
        <v>16</v>
      </c>
      <c r="AA18" s="42" t="str">
        <f t="shared" si="28"/>
        <v>favourite</v>
      </c>
      <c r="AB18" s="42">
        <f>IF(AA18="","",IF(AA18="favourite",SUMIFS('All Group Data'!$L$2:$L$1000,'All Group Data'!$A$2:$A$1000,$A18,'All Group Data'!$C$2:$C$1000,$C18,'All Group Data'!$B$2:$B$1000,$B18),IF(AA18="outsider",SUMIFS('All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C18" s="71" t="str">
        <f t="shared" si="6"/>
        <v>W</v>
      </c>
      <c r="AD18" s="45" t="s">
        <v>16</v>
      </c>
      <c r="AE18" s="42" t="str">
        <f t="shared" si="29"/>
        <v>favourite</v>
      </c>
      <c r="AF18" s="42">
        <f>IF(AE18="","",IF(AE18="favourite",SUMIFS('All Group Data'!$L$2:$L$1000,'All Group Data'!$A$2:$A$1000,$A18,'All Group Data'!$C$2:$C$1000,$C18,'All Group Data'!$B$2:$B$1000,$B18),IF(AE18="outsider",SUMIFS('All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G18" s="71" t="str">
        <f t="shared" si="7"/>
        <v>W</v>
      </c>
      <c r="AH18" s="45" t="s">
        <v>16</v>
      </c>
      <c r="AI18" s="42" t="str">
        <f t="shared" si="30"/>
        <v>favourite</v>
      </c>
      <c r="AJ18" s="42">
        <f>IF(AI18="","",IF(AI18="favourite",SUMIFS('All Group Data'!$L$2:$L$1000,'All Group Data'!$A$2:$A$1000,$A18,'All Group Data'!$C$2:$C$1000,$C18,'All Group Data'!$B$2:$B$1000,$B18),IF(AI18="outsider",SUMIFS('All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K18" s="71" t="str">
        <f t="shared" si="8"/>
        <v>W</v>
      </c>
      <c r="AL18" s="45" t="s">
        <v>42</v>
      </c>
      <c r="AM18" s="42" t="str">
        <f t="shared" si="31"/>
        <v>draw</v>
      </c>
      <c r="AN18" s="42">
        <f>IF(AM18="","",IF(AM18="favourite",SUMIFS('All Group Data'!$L$2:$L$1000,'All Group Data'!$A$2:$A$1000,$A18,'All Group Data'!$C$2:$C$1000,$C18,'All Group Data'!$B$2:$B$1000,$B18),IF(AM18="outsider",SUMIFS('All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O18" s="71" t="str">
        <f t="shared" si="9"/>
        <v>L</v>
      </c>
      <c r="AP18" s="45" t="s">
        <v>93</v>
      </c>
      <c r="AQ18" s="42" t="str">
        <f t="shared" si="32"/>
        <v>outsider</v>
      </c>
      <c r="AR18" s="42">
        <f>IF(AQ18="","",IF(AQ18="favourite",SUMIFS('All Group Data'!$L$2:$L$1000,'All Group Data'!$A$2:$A$1000,$A18,'All Group Data'!$C$2:$C$1000,$C18,'All Group Data'!$B$2:$B$1000,$B18),IF(AQ18="outsider",SUMIFS('All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S18" s="71" t="str">
        <f t="shared" si="10"/>
        <v>L</v>
      </c>
      <c r="AT18" s="45" t="s">
        <v>42</v>
      </c>
      <c r="AU18" s="42" t="str">
        <f t="shared" si="33"/>
        <v>draw</v>
      </c>
      <c r="AV18" s="42">
        <f>IF(AU18="","",IF(AU18="favourite",SUMIFS('All Group Data'!$L$2:$L$1000,'All Group Data'!$A$2:$A$1000,$A18,'All Group Data'!$C$2:$C$1000,$C18,'All Group Data'!$B$2:$B$1000,$B18),IF(AU18="outsider",SUMIFS('All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W18" s="71" t="str">
        <f t="shared" si="11"/>
        <v>L</v>
      </c>
      <c r="AX18" s="45" t="s">
        <v>93</v>
      </c>
      <c r="AY18" s="42" t="str">
        <f t="shared" si="34"/>
        <v>outsider</v>
      </c>
      <c r="AZ18" s="42">
        <f>IF(AY18="","",IF(AY18="favourite",SUMIFS('All Group Data'!$L$2:$L$1000,'All Group Data'!$A$2:$A$1000,$A18,'All Group Data'!$C$2:$C$1000,$C18,'All Group Data'!$B$2:$B$1000,$B18),IF(AY18="outsider",SUMIFS('All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A18" s="71" t="str">
        <f t="shared" si="12"/>
        <v>L</v>
      </c>
      <c r="BB18" s="45" t="s">
        <v>42</v>
      </c>
      <c r="BC18" s="42" t="str">
        <f t="shared" si="35"/>
        <v>draw</v>
      </c>
      <c r="BD18" s="42">
        <f>IF(BC18="","",IF(BC18="favourite",SUMIFS('All Group Data'!$L$2:$L$1000,'All Group Data'!$A$2:$A$1000,$A18,'All Group Data'!$C$2:$C$1000,$C18,'All Group Data'!$B$2:$B$1000,$B18),IF(BC18="outsider",SUMIFS('All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E18" s="71" t="str">
        <f t="shared" si="13"/>
        <v>L</v>
      </c>
      <c r="BF18" s="45" t="s">
        <v>42</v>
      </c>
      <c r="BG18" s="42" t="str">
        <f t="shared" si="36"/>
        <v>draw</v>
      </c>
      <c r="BH18" s="42">
        <f>IF(BG18="","",IF(BG18="favourite",SUMIFS('All Group Data'!$L$2:$L$1000,'All Group Data'!$A$2:$A$1000,$A18,'All Group Data'!$C$2:$C$1000,$C18,'All Group Data'!$B$2:$B$1000,$B18),IF(BG18="outsider",SUMIFS('All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I18" s="75" t="str">
        <f t="shared" si="14"/>
        <v>L</v>
      </c>
      <c r="BJ18" s="45" t="s">
        <v>16</v>
      </c>
      <c r="BK18" s="42" t="str">
        <f t="shared" si="37"/>
        <v>favourite</v>
      </c>
      <c r="BL18" s="42">
        <f>IF(BK18="","",IF(BK18="favourite",SUMIFS('All Group Data'!$L$2:$L$1000,'All Group Data'!$A$2:$A$1000,$A18,'All Group Data'!$C$2:$C$1000,$C18,'All Group Data'!$B$2:$B$1000,$B18),IF(BK18="outsider",SUMIFS('All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M18" s="75" t="str">
        <f t="shared" si="15"/>
        <v>W</v>
      </c>
      <c r="BN18" s="45" t="s">
        <v>16</v>
      </c>
      <c r="BO18" s="42" t="str">
        <f t="shared" si="38"/>
        <v>favourite</v>
      </c>
      <c r="BP18" s="42">
        <f>IF(BO18="","",IF(BO18="favourite",SUMIFS('All Group Data'!$L$2:$L$1000,'All Group Data'!$A$2:$A$1000,$A18,'All Group Data'!$C$2:$C$1000,$C18,'All Group Data'!$B$2:$B$1000,$B18),IF(BO18="outsider",SUMIFS('All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Q18" s="75" t="str">
        <f t="shared" si="16"/>
        <v>W</v>
      </c>
      <c r="BR18" s="45" t="s">
        <v>93</v>
      </c>
      <c r="BS18" s="42" t="str">
        <f t="shared" si="39"/>
        <v>outsider</v>
      </c>
      <c r="BT18" s="42">
        <f>IF(BS18="","",IF(BS18="favourite",SUMIFS('All Group Data'!$L$2:$L$1000,'All Group Data'!$A$2:$A$1000,$A18,'All Group Data'!$C$2:$C$1000,$C18,'All Group Data'!$B$2:$B$1000,$B18),IF(BS18="outsider",SUMIFS('All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U18" s="78" t="str">
        <f t="shared" si="17"/>
        <v>L</v>
      </c>
      <c r="BV18" s="45" t="s">
        <v>93</v>
      </c>
      <c r="BW18" s="42" t="str">
        <f t="shared" si="40"/>
        <v>outsider</v>
      </c>
      <c r="BX18" s="42">
        <f>IF(BW18="","",IF(BW18="favourite",SUMIFS('All Group Data'!$L$2:$L$1000,'All Group Data'!$A$2:$A$1000,$A18,'All Group Data'!$C$2:$C$1000,$C18,'All Group Data'!$B$2:$B$1000,$B18),IF(BW18="outsider",SUMIFS('All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Y18" s="78" t="str">
        <f t="shared" si="18"/>
        <v>L</v>
      </c>
      <c r="BZ18" s="45" t="s">
        <v>16</v>
      </c>
      <c r="CA18" s="42" t="str">
        <f t="shared" si="41"/>
        <v>favourite</v>
      </c>
      <c r="CB18" s="42">
        <f>IF(CA18="","",IF(CA18="favourite",SUMIFS('All Group Data'!$L$2:$L$1000,'All Group Data'!$A$2:$A$1000,$A18,'All Group Data'!$C$2:$C$1000,$C18,'All Group Data'!$B$2:$B$1000,$B18),IF(CA18="outsider",SUMIFS('All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C18" s="78" t="str">
        <f t="shared" si="19"/>
        <v>W</v>
      </c>
      <c r="CD18" s="45" t="s">
        <v>16</v>
      </c>
      <c r="CE18" s="42" t="str">
        <f t="shared" si="42"/>
        <v>favourite</v>
      </c>
      <c r="CF18" s="42">
        <f>IF(CE18="","",IF(CE18="favourite",SUMIFS('All Group Data'!$L$2:$L$1000,'All Group Data'!$A$2:$A$1000,$A18,'All Group Data'!$C$2:$C$1000,$C18,'All Group Data'!$B$2:$B$1000,$B18),IF(CE18="outsider",SUMIFS('All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G18" s="78" t="str">
        <f t="shared" si="20"/>
        <v>W</v>
      </c>
      <c r="CH18" s="45" t="s">
        <v>16</v>
      </c>
      <c r="CI18" s="42" t="str">
        <f t="shared" si="43"/>
        <v>favourite</v>
      </c>
      <c r="CJ18" s="42">
        <f>IF(CI18="","",IF(CI18="favourite",SUMIFS('All Group Data'!$L$2:$L$1000,'All Group Data'!$A$2:$A$1000,$A18,'All Group Data'!$C$2:$C$1000,$C18,'All Group Data'!$B$2:$B$1000,$B18),IF(CI18="outsider",SUMIFS('All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K18" s="78" t="str">
        <f t="shared" si="21"/>
        <v>W</v>
      </c>
      <c r="CL18" s="45" t="s">
        <v>16</v>
      </c>
      <c r="CM18" s="42" t="str">
        <f t="shared" si="44"/>
        <v>favourite</v>
      </c>
      <c r="CN18" s="42">
        <f>IF(CM18="","",IF(CM18="favourite",SUMIFS('All Group Data'!$L$2:$L$1000,'All Group Data'!$A$2:$A$1000,$A18,'All Group Data'!$C$2:$C$1000,$C18,'All Group Data'!$B$2:$B$1000,$B18),IF(CM18="outsider",SUMIFS('All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O18" s="81" t="str">
        <f t="shared" si="22"/>
        <v>W</v>
      </c>
      <c r="CP18" s="45" t="s">
        <v>16</v>
      </c>
      <c r="CQ18" s="42" t="str">
        <f t="shared" si="45"/>
        <v>favourite</v>
      </c>
      <c r="CR18" s="42">
        <f>IF(CQ18="","",IF(CQ18="favourite",SUMIFS('All Group Data'!$L$2:$L$1000,'All Group Data'!$A$2:$A$1000,$A18,'All Group Data'!$C$2:$C$1000,$C18,'All Group Data'!$B$2:$B$1000,$B18),IF(CQ18="outsider",SUMIFS('All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S18" s="81" t="str">
        <f t="shared" si="23"/>
        <v>W</v>
      </c>
    </row>
    <row r="19" spans="1:97" x14ac:dyDescent="0.2">
      <c r="E19" s="101" t="s">
        <v>149</v>
      </c>
      <c r="F19" s="101"/>
      <c r="G19" s="101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134</v>
      </c>
      <c r="B20">
        <f>COUNTA(B3:B18)</f>
        <v>16</v>
      </c>
      <c r="E20" t="s">
        <v>45</v>
      </c>
      <c r="F20" s="33">
        <f>COUNTIF(L3:L18,"favourite")</f>
        <v>12</v>
      </c>
      <c r="G20" s="46">
        <f>F20/$F$23</f>
        <v>0.75</v>
      </c>
      <c r="N20" s="41" t="s">
        <v>144</v>
      </c>
      <c r="O20" s="42">
        <f>COUNTIF(O$3:O$18,"favourite")</f>
        <v>15</v>
      </c>
      <c r="P20" s="42">
        <f>O20/$B$20</f>
        <v>0.9375</v>
      </c>
      <c r="Q20" s="42"/>
      <c r="R20" s="41" t="s">
        <v>144</v>
      </c>
      <c r="S20" s="42">
        <f>COUNTIF(S$3:S$18,"favourite")</f>
        <v>9</v>
      </c>
      <c r="T20" s="42">
        <f>S20/$B$20</f>
        <v>0.5625</v>
      </c>
      <c r="U20" s="43"/>
      <c r="V20" s="41" t="s">
        <v>144</v>
      </c>
      <c r="W20" s="42">
        <f>COUNTIF(W$3:W$18,"favourite")</f>
        <v>8</v>
      </c>
      <c r="X20" s="42">
        <f>W20/$B$20</f>
        <v>0.5</v>
      </c>
      <c r="Y20" s="43"/>
      <c r="Z20" s="41" t="s">
        <v>144</v>
      </c>
      <c r="AA20" s="42">
        <f>COUNTIF(AA$3:AA$18,"favourite")</f>
        <v>8</v>
      </c>
      <c r="AB20" s="42">
        <f>AA20/$B$20</f>
        <v>0.5</v>
      </c>
      <c r="AC20" s="43"/>
      <c r="AD20" s="41" t="s">
        <v>144</v>
      </c>
      <c r="AE20" s="42">
        <f>COUNTIF(AE$3:AE$18,"favourite")</f>
        <v>9</v>
      </c>
      <c r="AF20" s="42">
        <f>AE20/$B$20</f>
        <v>0.5625</v>
      </c>
      <c r="AG20" s="43"/>
      <c r="AH20" s="41" t="s">
        <v>144</v>
      </c>
      <c r="AI20" s="42">
        <f>COUNTIF(AI$3:AI$18,"favourite")</f>
        <v>10</v>
      </c>
      <c r="AJ20" s="42">
        <f>AI20/$B$20</f>
        <v>0.625</v>
      </c>
      <c r="AK20" s="43"/>
      <c r="AL20" s="41" t="s">
        <v>144</v>
      </c>
      <c r="AM20" s="42">
        <f>COUNTIF(AM$3:AM$18,"favourite")</f>
        <v>8</v>
      </c>
      <c r="AN20" s="42">
        <f>AM20/$B$20</f>
        <v>0.5</v>
      </c>
      <c r="AO20" s="43"/>
      <c r="AP20" s="41" t="s">
        <v>144</v>
      </c>
      <c r="AQ20" s="42">
        <f>COUNTIF(AQ$3:AQ$18,"favourite")</f>
        <v>7</v>
      </c>
      <c r="AR20" s="42">
        <f>AQ20/$B$20</f>
        <v>0.4375</v>
      </c>
      <c r="AS20" s="43"/>
      <c r="AT20" s="41" t="s">
        <v>144</v>
      </c>
      <c r="AU20" s="42">
        <f>COUNTIF(AU$3:AU$18,"favourite")</f>
        <v>10</v>
      </c>
      <c r="AV20" s="42">
        <f>AU20/$B$20</f>
        <v>0.625</v>
      </c>
      <c r="AW20" s="43"/>
      <c r="AX20" s="41" t="s">
        <v>144</v>
      </c>
      <c r="AY20" s="42">
        <f>COUNTIF(AY$3:AY$18,"favourite")</f>
        <v>9</v>
      </c>
      <c r="AZ20" s="42">
        <f>AY20/$B$20</f>
        <v>0.5625</v>
      </c>
      <c r="BA20" s="43"/>
      <c r="BB20" s="41" t="s">
        <v>144</v>
      </c>
      <c r="BC20" s="42">
        <f>COUNTIF(BC$3:BC$18,"favourite")</f>
        <v>12</v>
      </c>
      <c r="BD20" s="42">
        <f>BC20/$B$20</f>
        <v>0.75</v>
      </c>
      <c r="BE20" s="43"/>
      <c r="BF20" s="41" t="s">
        <v>144</v>
      </c>
      <c r="BG20" s="42">
        <f>COUNTIF(BG$3:BG$18,"favourite")</f>
        <v>8</v>
      </c>
      <c r="BH20" s="42">
        <f>BG20/$B$20</f>
        <v>0.5</v>
      </c>
      <c r="BI20" s="43"/>
      <c r="BJ20" s="41" t="s">
        <v>144</v>
      </c>
      <c r="BK20" s="42">
        <f>COUNTIF(BK$3:BK$18,"favourite")</f>
        <v>12</v>
      </c>
      <c r="BL20" s="42">
        <f>BK20/$B$20</f>
        <v>0.75</v>
      </c>
      <c r="BM20" s="43"/>
      <c r="BN20" s="41" t="s">
        <v>144</v>
      </c>
      <c r="BO20" s="42">
        <f>COUNTIF(BO$3:BO$18,"favourite")</f>
        <v>11</v>
      </c>
      <c r="BP20" s="42">
        <f>BO20/$B$20</f>
        <v>0.6875</v>
      </c>
      <c r="BQ20" s="43"/>
      <c r="BR20" s="41" t="s">
        <v>144</v>
      </c>
      <c r="BS20" s="42">
        <f>COUNTIF(BS$3:BS$18,"favourite")</f>
        <v>9</v>
      </c>
      <c r="BT20" s="42">
        <f>BS20/$B$20</f>
        <v>0.5625</v>
      </c>
      <c r="BU20" s="43"/>
      <c r="BV20" s="41" t="s">
        <v>144</v>
      </c>
      <c r="BW20" s="42">
        <f>COUNTIF(BW$3:BW$18,"favourite")</f>
        <v>10</v>
      </c>
      <c r="BX20" s="42">
        <f>BW20/$B$20</f>
        <v>0.625</v>
      </c>
      <c r="BY20" s="43"/>
      <c r="BZ20" s="41" t="s">
        <v>144</v>
      </c>
      <c r="CA20" s="42">
        <f>COUNTIF(CA$3:CA$18,"favourite")</f>
        <v>11</v>
      </c>
      <c r="CB20" s="42">
        <f>CA20/$B$20</f>
        <v>0.6875</v>
      </c>
      <c r="CC20" s="43"/>
      <c r="CD20" s="41" t="s">
        <v>144</v>
      </c>
      <c r="CE20" s="42">
        <f>COUNTIF(CE$3:CE$18,"favourite")</f>
        <v>10</v>
      </c>
      <c r="CF20" s="42">
        <f>CE20/$B$20</f>
        <v>0.625</v>
      </c>
      <c r="CG20" s="43"/>
      <c r="CH20" s="41" t="s">
        <v>144</v>
      </c>
      <c r="CI20" s="42">
        <f>COUNTIF(CI$3:CI$18,"favourite")</f>
        <v>10</v>
      </c>
      <c r="CJ20" s="42">
        <f>CI20/$B$20</f>
        <v>0.625</v>
      </c>
      <c r="CK20" s="43"/>
      <c r="CL20" s="41" t="s">
        <v>144</v>
      </c>
      <c r="CM20" s="42">
        <f>COUNTIF(CM$3:CM$18,"favourite")</f>
        <v>10</v>
      </c>
      <c r="CN20" s="42">
        <f>CM20/$B$20</f>
        <v>0.625</v>
      </c>
      <c r="CO20" s="43"/>
      <c r="CP20" s="41" t="s">
        <v>144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126</v>
      </c>
      <c r="B21" s="34">
        <f>COUNTA(N1:WZ1)/2</f>
        <v>21</v>
      </c>
      <c r="E21" t="s">
        <v>46</v>
      </c>
      <c r="F21" s="33">
        <f>COUNTIF(L3:L18,"outsider")</f>
        <v>2</v>
      </c>
      <c r="G21" s="46">
        <f>F21/$F$23</f>
        <v>0.125</v>
      </c>
      <c r="N21" s="41" t="s">
        <v>145</v>
      </c>
      <c r="O21" s="42">
        <f>COUNTIF(O$3:O$18,"outsider")</f>
        <v>1</v>
      </c>
      <c r="P21" s="42">
        <f>O21/$B$20</f>
        <v>6.25E-2</v>
      </c>
      <c r="Q21" s="42"/>
      <c r="R21" s="41" t="s">
        <v>145</v>
      </c>
      <c r="S21" s="42">
        <f>COUNTIF(S$3:S$18,"outsider")</f>
        <v>5</v>
      </c>
      <c r="T21" s="42">
        <f>S21/$B$20</f>
        <v>0.3125</v>
      </c>
      <c r="U21" s="43"/>
      <c r="V21" s="41" t="s">
        <v>145</v>
      </c>
      <c r="W21" s="42">
        <f>COUNTIF(W$3:W$18,"outsider")</f>
        <v>3</v>
      </c>
      <c r="X21" s="42">
        <f>W21/$B$20</f>
        <v>0.1875</v>
      </c>
      <c r="Y21" s="43"/>
      <c r="Z21" s="41" t="s">
        <v>145</v>
      </c>
      <c r="AA21" s="42">
        <f>COUNTIF(AA$3:AA$18,"outsider")</f>
        <v>3</v>
      </c>
      <c r="AB21" s="42">
        <f>AA21/$B$20</f>
        <v>0.1875</v>
      </c>
      <c r="AC21" s="43"/>
      <c r="AD21" s="41" t="s">
        <v>145</v>
      </c>
      <c r="AE21" s="42">
        <f>COUNTIF(AE$3:AE$18,"outsider")</f>
        <v>4</v>
      </c>
      <c r="AF21" s="42">
        <f>AE21/$B$20</f>
        <v>0.25</v>
      </c>
      <c r="AG21" s="43"/>
      <c r="AH21" s="41" t="s">
        <v>145</v>
      </c>
      <c r="AI21" s="42">
        <f>COUNTIF(AI$3:AI$18,"outsider")</f>
        <v>1</v>
      </c>
      <c r="AJ21" s="42">
        <f>AI21/$B$20</f>
        <v>6.25E-2</v>
      </c>
      <c r="AK21" s="43"/>
      <c r="AL21" s="41" t="s">
        <v>145</v>
      </c>
      <c r="AM21" s="42">
        <f>COUNTIF(AM$3:AM$18,"outsider")</f>
        <v>3</v>
      </c>
      <c r="AN21" s="42">
        <f>AM21/$B$20</f>
        <v>0.1875</v>
      </c>
      <c r="AO21" s="43"/>
      <c r="AP21" s="41" t="s">
        <v>145</v>
      </c>
      <c r="AQ21" s="42">
        <f>COUNTIF(AQ$3:AQ$18,"outsider")</f>
        <v>4</v>
      </c>
      <c r="AR21" s="42">
        <f>AQ21/$B$20</f>
        <v>0.25</v>
      </c>
      <c r="AS21" s="43"/>
      <c r="AT21" s="41" t="s">
        <v>145</v>
      </c>
      <c r="AU21" s="42">
        <f>COUNTIF(AU$3:AU$18,"outsider")</f>
        <v>3</v>
      </c>
      <c r="AV21" s="42">
        <f>AU21/$B$20</f>
        <v>0.1875</v>
      </c>
      <c r="AW21" s="43"/>
      <c r="AX21" s="41" t="s">
        <v>145</v>
      </c>
      <c r="AY21" s="42">
        <f>COUNTIF(AY$3:AY$18,"outsider")</f>
        <v>3</v>
      </c>
      <c r="AZ21" s="42">
        <f>AY21/$B$20</f>
        <v>0.1875</v>
      </c>
      <c r="BA21" s="43"/>
      <c r="BB21" s="41" t="s">
        <v>145</v>
      </c>
      <c r="BC21" s="42">
        <f>COUNTIF(BC$3:BC$18,"outsider")</f>
        <v>0</v>
      </c>
      <c r="BD21" s="42">
        <f>BC21/$B$20</f>
        <v>0</v>
      </c>
      <c r="BE21" s="43"/>
      <c r="BF21" s="41" t="s">
        <v>145</v>
      </c>
      <c r="BG21" s="42">
        <f>COUNTIF(BG$3:BG$18,"outsider")</f>
        <v>1</v>
      </c>
      <c r="BH21" s="42">
        <f>BG21/$B$20</f>
        <v>6.25E-2</v>
      </c>
      <c r="BI21" s="43"/>
      <c r="BJ21" s="41" t="s">
        <v>145</v>
      </c>
      <c r="BK21" s="42">
        <f>COUNTIF(BK$3:BK$18,"outsider")</f>
        <v>0</v>
      </c>
      <c r="BL21" s="42">
        <f>BK21/$B$20</f>
        <v>0</v>
      </c>
      <c r="BM21" s="43"/>
      <c r="BN21" s="41" t="s">
        <v>145</v>
      </c>
      <c r="BO21" s="42">
        <f>COUNTIF(BO$3:BO$18,"outsider")</f>
        <v>1</v>
      </c>
      <c r="BP21" s="42">
        <f>BO21/$B$20</f>
        <v>6.25E-2</v>
      </c>
      <c r="BQ21" s="43"/>
      <c r="BR21" s="41" t="s">
        <v>145</v>
      </c>
      <c r="BS21" s="42">
        <f>COUNTIF(BS$3:BS$18,"outsider")</f>
        <v>3</v>
      </c>
      <c r="BT21" s="42">
        <f>BS21/$B$20</f>
        <v>0.1875</v>
      </c>
      <c r="BU21" s="43"/>
      <c r="BV21" s="41" t="s">
        <v>145</v>
      </c>
      <c r="BW21" s="42">
        <f>COUNTIF(BW$3:BW$18,"outsider")</f>
        <v>4</v>
      </c>
      <c r="BX21" s="42">
        <f>BW21/$B$20</f>
        <v>0.25</v>
      </c>
      <c r="BY21" s="43"/>
      <c r="BZ21" s="41" t="s">
        <v>145</v>
      </c>
      <c r="CA21" s="42">
        <f>COUNTIF(CA$3:CA$18,"outsider")</f>
        <v>2</v>
      </c>
      <c r="CB21" s="42">
        <f>CA21/$B$20</f>
        <v>0.125</v>
      </c>
      <c r="CC21" s="43"/>
      <c r="CD21" s="41" t="s">
        <v>145</v>
      </c>
      <c r="CE21" s="42">
        <f>COUNTIF(CE$3:CE$18,"outsider")</f>
        <v>2</v>
      </c>
      <c r="CF21" s="42">
        <f>CE21/$B$20</f>
        <v>0.125</v>
      </c>
      <c r="CG21" s="43"/>
      <c r="CH21" s="41" t="s">
        <v>145</v>
      </c>
      <c r="CI21" s="42">
        <f>COUNTIF(CI$3:CI$18,"outsider")</f>
        <v>3</v>
      </c>
      <c r="CJ21" s="42">
        <f>CI21/$B$20</f>
        <v>0.1875</v>
      </c>
      <c r="CK21" s="43"/>
      <c r="CL21" s="41" t="s">
        <v>145</v>
      </c>
      <c r="CM21" s="42">
        <f>COUNTIF(CM$3:CM$18,"outsider")</f>
        <v>2</v>
      </c>
      <c r="CN21" s="42">
        <f>CM21/$B$20</f>
        <v>0.125</v>
      </c>
      <c r="CO21" s="43"/>
      <c r="CP21" s="41" t="s">
        <v>145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127</v>
      </c>
      <c r="B22" s="34">
        <f>POWER(3,B20)</f>
        <v>43046721</v>
      </c>
      <c r="E22" t="s">
        <v>42</v>
      </c>
      <c r="F22" s="33">
        <f>COUNTIF(L3:L18,"draw")</f>
        <v>2</v>
      </c>
      <c r="G22" s="46">
        <f>F22/$F$23</f>
        <v>0.125</v>
      </c>
      <c r="N22" s="41" t="s">
        <v>146</v>
      </c>
      <c r="O22" s="42">
        <f>COUNTIF(O$3:O$18,"draw")</f>
        <v>0</v>
      </c>
      <c r="P22" s="42">
        <f>O22/$B$20</f>
        <v>0</v>
      </c>
      <c r="Q22" s="42"/>
      <c r="R22" s="41" t="s">
        <v>146</v>
      </c>
      <c r="S22" s="42">
        <f>COUNTIF(S$3:S$18,"draw")</f>
        <v>2</v>
      </c>
      <c r="T22" s="42">
        <f>S22/$B$20</f>
        <v>0.125</v>
      </c>
      <c r="U22" s="43"/>
      <c r="V22" s="41" t="s">
        <v>146</v>
      </c>
      <c r="W22" s="42">
        <f>COUNTIF(W$3:W$18,"draw")</f>
        <v>5</v>
      </c>
      <c r="X22" s="42">
        <f>W22/$B$20</f>
        <v>0.3125</v>
      </c>
      <c r="Y22" s="43"/>
      <c r="Z22" s="41" t="s">
        <v>146</v>
      </c>
      <c r="AA22" s="42">
        <f>COUNTIF(AA$3:AA$18,"draw")</f>
        <v>5</v>
      </c>
      <c r="AB22" s="42">
        <f>AA22/$B$20</f>
        <v>0.3125</v>
      </c>
      <c r="AC22" s="43"/>
      <c r="AD22" s="41" t="s">
        <v>146</v>
      </c>
      <c r="AE22" s="42">
        <f>COUNTIF(AE$3:AE$18,"draw")</f>
        <v>3</v>
      </c>
      <c r="AF22" s="42">
        <f>AE22/$B$20</f>
        <v>0.1875</v>
      </c>
      <c r="AG22" s="43"/>
      <c r="AH22" s="41" t="s">
        <v>146</v>
      </c>
      <c r="AI22" s="42">
        <f>COUNTIF(AI$3:AI$18,"draw")</f>
        <v>5</v>
      </c>
      <c r="AJ22" s="42">
        <f>AI22/$B$20</f>
        <v>0.3125</v>
      </c>
      <c r="AK22" s="43"/>
      <c r="AL22" s="41" t="s">
        <v>146</v>
      </c>
      <c r="AM22" s="42">
        <f>COUNTIF(AM$3:AM$18,"draw")</f>
        <v>5</v>
      </c>
      <c r="AN22" s="42">
        <f>AM22/$B$20</f>
        <v>0.3125</v>
      </c>
      <c r="AO22" s="43"/>
      <c r="AP22" s="41" t="s">
        <v>146</v>
      </c>
      <c r="AQ22" s="42">
        <f>COUNTIF(AQ$3:AQ$18,"draw")</f>
        <v>5</v>
      </c>
      <c r="AR22" s="42">
        <f>AQ22/$B$20</f>
        <v>0.3125</v>
      </c>
      <c r="AS22" s="43"/>
      <c r="AT22" s="41" t="s">
        <v>146</v>
      </c>
      <c r="AU22" s="42">
        <f>COUNTIF(AU$3:AU$18,"draw")</f>
        <v>3</v>
      </c>
      <c r="AV22" s="42">
        <f>AU22/$B$20</f>
        <v>0.1875</v>
      </c>
      <c r="AW22" s="43"/>
      <c r="AX22" s="41" t="s">
        <v>146</v>
      </c>
      <c r="AY22" s="42">
        <f>COUNTIF(AY$3:AY$18,"draw")</f>
        <v>4</v>
      </c>
      <c r="AZ22" s="42">
        <f>AY22/$B$20</f>
        <v>0.25</v>
      </c>
      <c r="BA22" s="43"/>
      <c r="BB22" s="41" t="s">
        <v>146</v>
      </c>
      <c r="BC22" s="42">
        <f>COUNTIF(BC$3:BC$18,"draw")</f>
        <v>4</v>
      </c>
      <c r="BD22" s="42">
        <f>BC22/$B$20</f>
        <v>0.25</v>
      </c>
      <c r="BE22" s="43"/>
      <c r="BF22" s="41" t="s">
        <v>146</v>
      </c>
      <c r="BG22" s="42">
        <f>COUNTIF(BG$3:BG$18,"draw")</f>
        <v>7</v>
      </c>
      <c r="BH22" s="42">
        <f>BG22/$B$20</f>
        <v>0.4375</v>
      </c>
      <c r="BI22" s="43"/>
      <c r="BJ22" s="41" t="s">
        <v>146</v>
      </c>
      <c r="BK22" s="42">
        <f>COUNTIF(BK$3:BK$18,"draw")</f>
        <v>4</v>
      </c>
      <c r="BL22" s="42">
        <f>BK22/$B$20</f>
        <v>0.25</v>
      </c>
      <c r="BM22" s="43"/>
      <c r="BN22" s="41" t="s">
        <v>146</v>
      </c>
      <c r="BO22" s="42">
        <f>COUNTIF(BO$3:BO$18,"draw")</f>
        <v>4</v>
      </c>
      <c r="BP22" s="42">
        <f>BO22/$B$20</f>
        <v>0.25</v>
      </c>
      <c r="BQ22" s="43"/>
      <c r="BR22" s="41" t="s">
        <v>146</v>
      </c>
      <c r="BS22" s="42">
        <f>COUNTIF(BS$3:BS$18,"draw")</f>
        <v>4</v>
      </c>
      <c r="BT22" s="42">
        <f>BS22/$B$20</f>
        <v>0.25</v>
      </c>
      <c r="BU22" s="43"/>
      <c r="BV22" s="41" t="s">
        <v>146</v>
      </c>
      <c r="BW22" s="42">
        <f>COUNTIF(BW$3:BW$18,"draw")</f>
        <v>2</v>
      </c>
      <c r="BX22" s="42">
        <f>BW22/$B$20</f>
        <v>0.125</v>
      </c>
      <c r="BY22" s="43"/>
      <c r="BZ22" s="41" t="s">
        <v>146</v>
      </c>
      <c r="CA22" s="42">
        <f>COUNTIF(CA$3:CA$18,"draw")</f>
        <v>3</v>
      </c>
      <c r="CB22" s="42">
        <f>CA22/$B$20</f>
        <v>0.1875</v>
      </c>
      <c r="CC22" s="43"/>
      <c r="CD22" s="41" t="s">
        <v>146</v>
      </c>
      <c r="CE22" s="42">
        <f>COUNTIF(CE$3:CE$18,"draw")</f>
        <v>4</v>
      </c>
      <c r="CF22" s="42">
        <f>CE22/$B$20</f>
        <v>0.25</v>
      </c>
      <c r="CG22" s="43"/>
      <c r="CH22" s="41" t="s">
        <v>146</v>
      </c>
      <c r="CI22" s="42">
        <f>COUNTIF(CI$3:CI$18,"draw")</f>
        <v>3</v>
      </c>
      <c r="CJ22" s="42">
        <f>CI22/$B$20</f>
        <v>0.1875</v>
      </c>
      <c r="CK22" s="43"/>
      <c r="CL22" s="41" t="s">
        <v>146</v>
      </c>
      <c r="CM22" s="42">
        <f>COUNTIF(CM$3:CM$18,"draw")</f>
        <v>4</v>
      </c>
      <c r="CN22" s="42">
        <f>CM22/$B$20</f>
        <v>0.25</v>
      </c>
      <c r="CO22" s="43"/>
      <c r="CP22" s="41" t="s">
        <v>146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128</v>
      </c>
      <c r="B23" s="36">
        <f>B21/B22</f>
        <v>4.8784203563379423E-7</v>
      </c>
      <c r="E23" t="s">
        <v>137</v>
      </c>
      <c r="F23">
        <f>SUMPRODUCT(--(LEN(K3:K18)&gt;0))</f>
        <v>16</v>
      </c>
      <c r="N23" s="63" t="s">
        <v>147</v>
      </c>
      <c r="O23" s="111">
        <f>PRODUCT(P3:P18)</f>
        <v>2619.4399117288522</v>
      </c>
      <c r="P23" s="111"/>
      <c r="Q23" s="65"/>
      <c r="R23" s="63" t="s">
        <v>147</v>
      </c>
      <c r="S23" s="120">
        <f>PRODUCT(T3:T18)</f>
        <v>1027156.0755330956</v>
      </c>
      <c r="T23" s="120"/>
      <c r="U23" s="64"/>
      <c r="V23" s="63" t="s">
        <v>147</v>
      </c>
      <c r="W23" s="120">
        <f>PRODUCT(X3:X18)</f>
        <v>1089698.4676877775</v>
      </c>
      <c r="X23" s="120"/>
      <c r="Y23" s="64"/>
      <c r="Z23" s="63" t="s">
        <v>147</v>
      </c>
      <c r="AA23" s="120">
        <f>PRODUCT(AB3:AB18)</f>
        <v>12652581.538223241</v>
      </c>
      <c r="AB23" s="120"/>
      <c r="AC23" s="64"/>
      <c r="AD23" s="63" t="s">
        <v>147</v>
      </c>
      <c r="AE23" s="120">
        <f>PRODUCT(AF3:AF18)</f>
        <v>3955981.6552381776</v>
      </c>
      <c r="AF23" s="120"/>
      <c r="AG23" s="64"/>
      <c r="AH23" s="63" t="s">
        <v>147</v>
      </c>
      <c r="AI23" s="120">
        <f>PRODUCT(AJ3:AJ18)</f>
        <v>1238741.7304281159</v>
      </c>
      <c r="AJ23" s="120"/>
      <c r="AK23" s="64"/>
      <c r="AL23" s="63" t="s">
        <v>147</v>
      </c>
      <c r="AM23" s="120">
        <f>PRODUCT(AN3:AN18)</f>
        <v>432602.04407329729</v>
      </c>
      <c r="AN23" s="120"/>
      <c r="AO23" s="64"/>
      <c r="AP23" s="63" t="s">
        <v>147</v>
      </c>
      <c r="AQ23" s="120">
        <f>PRODUCT(AR3:AR18)</f>
        <v>802602.50071628357</v>
      </c>
      <c r="AR23" s="120"/>
      <c r="AS23" s="64"/>
      <c r="AT23" s="63" t="s">
        <v>147</v>
      </c>
      <c r="AU23" s="120">
        <f>PRODUCT(AV3:AV18)</f>
        <v>362644.35771788727</v>
      </c>
      <c r="AV23" s="120"/>
      <c r="AW23" s="64"/>
      <c r="AX23" s="63" t="s">
        <v>147</v>
      </c>
      <c r="AY23" s="120">
        <f>PRODUCT(AZ3:AZ18)</f>
        <v>470157.39423679677</v>
      </c>
      <c r="AZ23" s="120"/>
      <c r="BA23" s="64"/>
      <c r="BB23" s="63" t="s">
        <v>147</v>
      </c>
      <c r="BC23" s="120">
        <f>PRODUCT(BD3:BD18)</f>
        <v>9593.152076163844</v>
      </c>
      <c r="BD23" s="120"/>
      <c r="BE23" s="64"/>
      <c r="BF23" s="63" t="s">
        <v>147</v>
      </c>
      <c r="BG23" s="120">
        <f>PRODUCT(BH3:BH18)</f>
        <v>227856.01384852233</v>
      </c>
      <c r="BH23" s="120"/>
      <c r="BI23" s="64"/>
      <c r="BJ23" s="63" t="s">
        <v>147</v>
      </c>
      <c r="BK23" s="120">
        <f>PRODUCT(BL3:BL18)</f>
        <v>7950.5983520963418</v>
      </c>
      <c r="BL23" s="120"/>
      <c r="BM23" s="64"/>
      <c r="BN23" s="63" t="s">
        <v>147</v>
      </c>
      <c r="BO23" s="120">
        <f>PRODUCT(BP3:BP18)</f>
        <v>33996.902455796582</v>
      </c>
      <c r="BP23" s="120"/>
      <c r="BQ23" s="64"/>
      <c r="BR23" s="63" t="s">
        <v>147</v>
      </c>
      <c r="BS23" s="120">
        <f>PRODUCT(BT3:BT18)</f>
        <v>510688.20408479666</v>
      </c>
      <c r="BT23" s="120"/>
      <c r="BU23" s="64"/>
      <c r="BV23" s="63" t="s">
        <v>147</v>
      </c>
      <c r="BW23" s="120">
        <f>PRODUCT(BX3:BX18)</f>
        <v>29330.335293799188</v>
      </c>
      <c r="BX23" s="120"/>
      <c r="BY23" s="64"/>
      <c r="BZ23" s="63" t="s">
        <v>147</v>
      </c>
      <c r="CA23" s="120">
        <f>PRODUCT(CB3:CB18)</f>
        <v>134371.04418356429</v>
      </c>
      <c r="CB23" s="120"/>
      <c r="CC23" s="64"/>
      <c r="CD23" s="63" t="s">
        <v>147</v>
      </c>
      <c r="CE23" s="120">
        <f>PRODUCT(CF3:CF18)</f>
        <v>320949.94629832217</v>
      </c>
      <c r="CF23" s="120"/>
      <c r="CG23" s="64"/>
      <c r="CH23" s="63" t="s">
        <v>147</v>
      </c>
      <c r="CI23" s="120">
        <f>PRODUCT(CJ3:CJ18)</f>
        <v>3176549.4360078271</v>
      </c>
      <c r="CJ23" s="120"/>
      <c r="CK23" s="64"/>
      <c r="CL23" s="63" t="s">
        <v>147</v>
      </c>
      <c r="CM23" s="120">
        <f>PRODUCT(CN3:CN18)</f>
        <v>258812.83007621474</v>
      </c>
      <c r="CN23" s="120"/>
      <c r="CO23" s="64"/>
      <c r="CP23" s="63" t="s">
        <v>147</v>
      </c>
      <c r="CQ23" s="120">
        <f>PRODUCT(CR3:CR18)</f>
        <v>780344.23204995156</v>
      </c>
      <c r="CR23" s="120"/>
      <c r="CS23" s="64"/>
    </row>
    <row r="24" spans="1:97" x14ac:dyDescent="0.2">
      <c r="A24" t="s">
        <v>130</v>
      </c>
      <c r="B24" s="34">
        <f>COUNTIF(N25:ZP25,"BET LOST")</f>
        <v>21</v>
      </c>
      <c r="C24">
        <f>B24/B$21</f>
        <v>1</v>
      </c>
      <c r="E24" t="s">
        <v>105</v>
      </c>
      <c r="F24" s="66">
        <f>PRODUCT(M3:M18)</f>
        <v>456381.629481902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SUMPRODUCT((COUNTIF(N32:ZZ32,N32:ZZ32)-1)*(N32:ZZ32&lt;&gt;""))&gt;0</f>
        <v>0</v>
      </c>
      <c r="G25" s="37"/>
      <c r="N25" s="106" t="str">
        <f>IF(COUNTIF(Q3:Q18,"L") &gt; 0,"BET LOST",IF(COUNTIF(Q3:Q18,"W")=16,"FUCK OFF…..YOU WON",""))</f>
        <v>BET LOST</v>
      </c>
      <c r="O25" s="107"/>
      <c r="P25" s="107"/>
      <c r="Q25" s="108"/>
      <c r="R25" s="106" t="str">
        <f>IF(COUNTIF(U3:U18,"L") &gt; 0,"BET LOST",IF(COUNTIF(U3:U18,"W")=16,"FUCK OFF…..YOU WON",""))</f>
        <v>BET LOST</v>
      </c>
      <c r="S25" s="107"/>
      <c r="T25" s="107"/>
      <c r="U25" s="108"/>
      <c r="V25" s="106" t="str">
        <f>IF(COUNTIF(Y3:Y18,"L") &gt; 0,"BET LOST",IF(COUNTIF(Y3:Y18,"W")=16,"FUCK OFF…..YOU WON",""))</f>
        <v>BET LOST</v>
      </c>
      <c r="W25" s="107"/>
      <c r="X25" s="107"/>
      <c r="Y25" s="108"/>
      <c r="Z25" s="106" t="str">
        <f>IF(COUNTIF(AC3:AC18,"L") &gt; 0,"BET LOST",IF(COUNTIF(AC3:AC18,"W")=16,"FUCK OFF…..YOU WON",""))</f>
        <v>BET LOST</v>
      </c>
      <c r="AA25" s="107"/>
      <c r="AB25" s="107"/>
      <c r="AC25" s="108"/>
      <c r="AD25" s="106" t="str">
        <f>IF(COUNTIF(AG3:AG18,"L") &gt; 0,"BET LOST",IF(COUNTIF(AG3:AG18,"W")=16,"FUCK OFF…..YOU WON",""))</f>
        <v>BET LOST</v>
      </c>
      <c r="AE25" s="107"/>
      <c r="AF25" s="107"/>
      <c r="AG25" s="108"/>
      <c r="AH25" s="106" t="str">
        <f>IF(COUNTIF(AK3:AK18,"L") &gt; 0,"BET LOST",IF(COUNTIF(AK3:AK18,"W")=16,"FUCK OFF…..YOU WON",""))</f>
        <v>BET LOST</v>
      </c>
      <c r="AI25" s="107"/>
      <c r="AJ25" s="107"/>
      <c r="AK25" s="108"/>
      <c r="AL25" s="106" t="str">
        <f>IF(COUNTIF(AO3:AO18,"L") &gt; 0,"BET LOST",IF(COUNTIF(AO3:AO18,"W")=16,"FUCK OFF…..YOU WON",""))</f>
        <v>BET LOST</v>
      </c>
      <c r="AM25" s="107"/>
      <c r="AN25" s="107"/>
      <c r="AO25" s="108"/>
      <c r="AP25" s="106" t="str">
        <f>IF(COUNTIF(AS3:AS18,"L") &gt; 0,"BET LOST",IF(COUNTIF(AS3:AS18,"W")=16,"FUCK OFF…..YOU WON",""))</f>
        <v>BET LOST</v>
      </c>
      <c r="AQ25" s="107"/>
      <c r="AR25" s="107"/>
      <c r="AS25" s="108"/>
      <c r="AT25" s="106" t="str">
        <f>IF(COUNTIF(AW3:AW18,"L") &gt; 0,"BET LOST",IF(COUNTIF(AW3:AW18,"W")=16,"FUCK OFF…..YOU WON",""))</f>
        <v>BET LOST</v>
      </c>
      <c r="AU25" s="107"/>
      <c r="AV25" s="107"/>
      <c r="AW25" s="108"/>
      <c r="AX25" s="106" t="str">
        <f>IF(COUNTIF(BA3:BA18,"L") &gt; 0,"BET LOST",IF(COUNTIF(BA3:BA18,"W")=16,"FUCK OFF…..YOU WON",""))</f>
        <v>BET LOST</v>
      </c>
      <c r="AY25" s="107"/>
      <c r="AZ25" s="107"/>
      <c r="BA25" s="108"/>
      <c r="BB25" s="106" t="str">
        <f>IF(COUNTIF(BE3:BE18,"L") &gt; 0,"BET LOST",IF(COUNTIF(BE3:BE18,"W")=16,"FUCK OFF…..YOU WON",""))</f>
        <v>BET LOST</v>
      </c>
      <c r="BC25" s="107"/>
      <c r="BD25" s="107"/>
      <c r="BE25" s="108"/>
      <c r="BF25" s="106" t="str">
        <f>IF(COUNTIF(BI3:BI18,"L") &gt; 0,"BET LOST",IF(COUNTIF(BI3:BI18,"W")=16,"FUCK OFF…..YOU WON",""))</f>
        <v>BET LOST</v>
      </c>
      <c r="BG25" s="107"/>
      <c r="BH25" s="107"/>
      <c r="BI25" s="108"/>
      <c r="BJ25" s="106" t="str">
        <f>IF(COUNTIF(BM3:BM18,"L") &gt; 0,"BET LOST",IF(COUNTIF(BM3:BM18,"W")=16,"FUCK OFF…..YOU WON",""))</f>
        <v>BET LOST</v>
      </c>
      <c r="BK25" s="107"/>
      <c r="BL25" s="107"/>
      <c r="BM25" s="108"/>
      <c r="BN25" s="106" t="str">
        <f>IF(COUNTIF(BQ3:BQ18,"L") &gt; 0,"BET LOST",IF(COUNTIF(BQ3:BQ18,"W")=16,"FUCK OFF…..YOU WON",""))</f>
        <v>BET LOST</v>
      </c>
      <c r="BO25" s="107"/>
      <c r="BP25" s="107"/>
      <c r="BQ25" s="108"/>
      <c r="BR25" s="106" t="str">
        <f>IF(COUNTIF(BU3:BU18,"L") &gt; 0,"BET LOST",IF(COUNTIF(BU3:BU18,"W")=16,"FUCK OFF…..YOU WON",""))</f>
        <v>BET LOST</v>
      </c>
      <c r="BS25" s="107"/>
      <c r="BT25" s="107"/>
      <c r="BU25" s="108"/>
      <c r="BV25" s="106" t="str">
        <f>IF(COUNTIF(BY3:BY18,"L") &gt; 0,"BET LOST",IF(COUNTIF(BY3:BY18,"W")=16,"FUCK OFF…..YOU WON",""))</f>
        <v>BET LOST</v>
      </c>
      <c r="BW25" s="107"/>
      <c r="BX25" s="107"/>
      <c r="BY25" s="108"/>
      <c r="BZ25" s="106" t="str">
        <f>IF(COUNTIF(CC3:CC18,"L") &gt; 0,"BET LOST",IF(COUNTIF(CC3:CC18,"W")=16,"FUCK OFF…..YOU WON",""))</f>
        <v>BET LOST</v>
      </c>
      <c r="CA25" s="107"/>
      <c r="CB25" s="107"/>
      <c r="CC25" s="108"/>
      <c r="CD25" s="106" t="str">
        <f>IF(COUNTIF(CG3:CG18,"L") &gt; 0,"BET LOST",IF(COUNTIF(CG3:CG18,"W")=16,"FUCK OFF…..YOU WON",""))</f>
        <v>BET LOST</v>
      </c>
      <c r="CE25" s="107"/>
      <c r="CF25" s="107"/>
      <c r="CG25" s="108"/>
      <c r="CH25" s="106" t="str">
        <f>IF(COUNTIF(CK3:CK18,"L") &gt; 0,"BET LOST",IF(COUNTIF(CK3:CK18,"W")=16,"FUCK OFF…..YOU WON",""))</f>
        <v>BET LOST</v>
      </c>
      <c r="CI25" s="107"/>
      <c r="CJ25" s="107"/>
      <c r="CK25" s="108"/>
      <c r="CL25" s="106" t="str">
        <f>IF(COUNTIF(CO3:CO18,"L") &gt; 0,"BET LOST",IF(COUNTIF(CO3:CO18,"W")=16,"FUCK OFF…..YOU WON",""))</f>
        <v>BET LOST</v>
      </c>
      <c r="CM25" s="107"/>
      <c r="CN25" s="107"/>
      <c r="CO25" s="108"/>
      <c r="CP25" s="106" t="str">
        <f>IF(COUNTIF(CS3:CS18,"L") &gt; 0,"BET LOST",IF(COUNTIF(CS3:CS18,"W")=16,"FUCK OFF…..YOU WON",""))</f>
        <v>BET LOST</v>
      </c>
      <c r="CQ25" s="107"/>
      <c r="CR25" s="107"/>
      <c r="CS25" s="108"/>
    </row>
    <row r="26" spans="1:97" x14ac:dyDescent="0.2">
      <c r="A26" t="s">
        <v>132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1"/>
      <c r="V26" s="41"/>
      <c r="W26" s="42"/>
      <c r="X26" s="42"/>
      <c r="Y26" s="71"/>
      <c r="Z26" s="41"/>
      <c r="AA26" s="42"/>
      <c r="AB26" s="42"/>
      <c r="AC26" s="71"/>
      <c r="AD26" s="41"/>
      <c r="AE26" s="42"/>
      <c r="AF26" s="42"/>
      <c r="AG26" s="71"/>
      <c r="AH26" s="41"/>
      <c r="AI26" s="42"/>
      <c r="AJ26" s="42"/>
      <c r="AK26" s="71"/>
      <c r="AL26" s="41"/>
      <c r="AM26" s="42"/>
      <c r="AN26" s="42"/>
      <c r="AO26" s="71"/>
      <c r="AP26" s="41"/>
      <c r="AQ26" s="42"/>
      <c r="AR26" s="42"/>
      <c r="AS26" s="71"/>
      <c r="AT26" s="41"/>
      <c r="AU26" s="42"/>
      <c r="AV26" s="42"/>
      <c r="AW26" s="71"/>
      <c r="AX26" s="41"/>
      <c r="AY26" s="42"/>
      <c r="AZ26" s="42"/>
      <c r="BA26" s="71"/>
      <c r="BB26" s="41"/>
      <c r="BC26" s="42"/>
      <c r="BD26" s="42"/>
      <c r="BE26" s="71"/>
      <c r="BF26" s="41"/>
      <c r="BG26" s="42"/>
      <c r="BH26" s="42"/>
      <c r="BI26" s="75"/>
      <c r="BJ26" s="41"/>
      <c r="BK26" s="42"/>
      <c r="BL26" s="42"/>
      <c r="BM26" s="75"/>
      <c r="BN26" s="41"/>
      <c r="BO26" s="42"/>
      <c r="BP26" s="42"/>
      <c r="BQ26" s="75"/>
      <c r="BR26" s="41"/>
      <c r="BS26" s="42"/>
      <c r="BT26" s="42"/>
      <c r="BU26" s="78"/>
      <c r="BV26" s="41"/>
      <c r="BW26" s="42"/>
      <c r="BX26" s="42"/>
      <c r="BY26" s="78"/>
      <c r="BZ26" s="41"/>
      <c r="CA26" s="42"/>
      <c r="CB26" s="42"/>
      <c r="CC26" s="78"/>
      <c r="CD26" s="41"/>
      <c r="CE26" s="42"/>
      <c r="CF26" s="42"/>
      <c r="CG26" s="78"/>
      <c r="CH26" s="41"/>
      <c r="CI26" s="42"/>
      <c r="CJ26" s="42"/>
      <c r="CK26" s="78"/>
      <c r="CL26" s="41"/>
      <c r="CM26" s="42"/>
      <c r="CN26" s="42"/>
      <c r="CO26" s="81"/>
      <c r="CP26" s="41"/>
      <c r="CQ26" s="42"/>
      <c r="CR26" s="42"/>
      <c r="CS26" s="81"/>
    </row>
    <row r="27" spans="1:97" x14ac:dyDescent="0.2">
      <c r="N27" s="106" t="s">
        <v>133</v>
      </c>
      <c r="O27" s="107"/>
      <c r="P27" s="107"/>
      <c r="Q27" s="108"/>
      <c r="R27" s="106" t="s">
        <v>133</v>
      </c>
      <c r="S27" s="107"/>
      <c r="T27" s="107"/>
      <c r="U27" s="108"/>
      <c r="V27" s="106" t="s">
        <v>133</v>
      </c>
      <c r="W27" s="107"/>
      <c r="X27" s="107"/>
      <c r="Y27" s="108"/>
      <c r="Z27" s="106" t="s">
        <v>133</v>
      </c>
      <c r="AA27" s="107"/>
      <c r="AB27" s="107"/>
      <c r="AC27" s="108"/>
      <c r="AD27" s="106" t="s">
        <v>133</v>
      </c>
      <c r="AE27" s="107"/>
      <c r="AF27" s="107"/>
      <c r="AG27" s="108"/>
      <c r="AH27" s="106" t="s">
        <v>133</v>
      </c>
      <c r="AI27" s="107"/>
      <c r="AJ27" s="107"/>
      <c r="AK27" s="108"/>
      <c r="AL27" s="106" t="s">
        <v>133</v>
      </c>
      <c r="AM27" s="107"/>
      <c r="AN27" s="107"/>
      <c r="AO27" s="108"/>
      <c r="AP27" s="106" t="s">
        <v>133</v>
      </c>
      <c r="AQ27" s="107"/>
      <c r="AR27" s="107"/>
      <c r="AS27" s="108"/>
      <c r="AT27" s="106" t="s">
        <v>133</v>
      </c>
      <c r="AU27" s="107"/>
      <c r="AV27" s="107"/>
      <c r="AW27" s="108"/>
      <c r="AX27" s="106" t="s">
        <v>133</v>
      </c>
      <c r="AY27" s="107"/>
      <c r="AZ27" s="107"/>
      <c r="BA27" s="108"/>
      <c r="BB27" s="106" t="s">
        <v>133</v>
      </c>
      <c r="BC27" s="107"/>
      <c r="BD27" s="107"/>
      <c r="BE27" s="108"/>
      <c r="BF27" s="106" t="s">
        <v>133</v>
      </c>
      <c r="BG27" s="107"/>
      <c r="BH27" s="107"/>
      <c r="BI27" s="108"/>
      <c r="BJ27" s="106" t="s">
        <v>133</v>
      </c>
      <c r="BK27" s="107"/>
      <c r="BL27" s="107"/>
      <c r="BM27" s="108"/>
      <c r="BN27" s="106" t="s">
        <v>133</v>
      </c>
      <c r="BO27" s="107"/>
      <c r="BP27" s="107"/>
      <c r="BQ27" s="108"/>
      <c r="BR27" s="106" t="s">
        <v>133</v>
      </c>
      <c r="BS27" s="107"/>
      <c r="BT27" s="107"/>
      <c r="BU27" s="108"/>
      <c r="BV27" s="106" t="s">
        <v>133</v>
      </c>
      <c r="BW27" s="107"/>
      <c r="BX27" s="107"/>
      <c r="BY27" s="108"/>
      <c r="BZ27" s="106" t="s">
        <v>133</v>
      </c>
      <c r="CA27" s="107"/>
      <c r="CB27" s="107"/>
      <c r="CC27" s="108"/>
      <c r="CD27" s="106" t="s">
        <v>133</v>
      </c>
      <c r="CE27" s="107"/>
      <c r="CF27" s="107"/>
      <c r="CG27" s="108"/>
      <c r="CH27" s="106" t="s">
        <v>133</v>
      </c>
      <c r="CI27" s="107"/>
      <c r="CJ27" s="107"/>
      <c r="CK27" s="108"/>
      <c r="CL27" s="106" t="s">
        <v>133</v>
      </c>
      <c r="CM27" s="107"/>
      <c r="CN27" s="107"/>
      <c r="CO27" s="108"/>
      <c r="CP27" s="106" t="s">
        <v>133</v>
      </c>
      <c r="CQ27" s="107"/>
      <c r="CR27" s="107"/>
      <c r="CS27" s="108"/>
    </row>
    <row r="28" spans="1:97" x14ac:dyDescent="0.2">
      <c r="N28" s="47" t="s">
        <v>51</v>
      </c>
      <c r="O28" s="48">
        <f>COUNTIF(Q3:Q18,"W")</f>
        <v>13</v>
      </c>
      <c r="P28" s="54"/>
      <c r="Q28" s="49">
        <f>O28/$B$20</f>
        <v>0.8125</v>
      </c>
      <c r="R28" s="69" t="s">
        <v>51</v>
      </c>
      <c r="S28" s="70">
        <f>COUNTIF(U3:U18,"W")</f>
        <v>8</v>
      </c>
      <c r="T28" s="70"/>
      <c r="U28" s="71">
        <f>S28/$B$20</f>
        <v>0.5</v>
      </c>
      <c r="V28" s="69" t="s">
        <v>51</v>
      </c>
      <c r="W28" s="70">
        <f>COUNTIF(Y3:Y18,"W")</f>
        <v>9</v>
      </c>
      <c r="X28" s="70"/>
      <c r="Y28" s="71">
        <f>W28/$B$20</f>
        <v>0.5625</v>
      </c>
      <c r="Z28" s="69" t="s">
        <v>51</v>
      </c>
      <c r="AA28" s="70">
        <f>COUNTIF(AC3:AC18,"W")</f>
        <v>9</v>
      </c>
      <c r="AB28" s="70"/>
      <c r="AC28" s="71">
        <f>AA28/$B$20</f>
        <v>0.5625</v>
      </c>
      <c r="AD28" s="69" t="s">
        <v>51</v>
      </c>
      <c r="AE28" s="70">
        <f>COUNTIF(AG3:AG18,"W")</f>
        <v>8</v>
      </c>
      <c r="AF28" s="70"/>
      <c r="AG28" s="71">
        <f>AE28/$B$20</f>
        <v>0.5</v>
      </c>
      <c r="AH28" s="69" t="s">
        <v>51</v>
      </c>
      <c r="AI28" s="70">
        <f>COUNTIF(AK3:AK18,"W")</f>
        <v>9</v>
      </c>
      <c r="AJ28" s="70"/>
      <c r="AK28" s="71">
        <f>AI28/$B$20</f>
        <v>0.5625</v>
      </c>
      <c r="AL28" s="69" t="s">
        <v>51</v>
      </c>
      <c r="AM28" s="70">
        <f>COUNTIF(AO3:AO18,"W")</f>
        <v>8</v>
      </c>
      <c r="AN28" s="70"/>
      <c r="AO28" s="71">
        <f>AM28/$B$20</f>
        <v>0.5</v>
      </c>
      <c r="AP28" s="69" t="s">
        <v>51</v>
      </c>
      <c r="AQ28" s="70">
        <f>COUNTIF(AS3:AS18,"W")</f>
        <v>8</v>
      </c>
      <c r="AR28" s="70"/>
      <c r="AS28" s="71">
        <f>AQ28/$B$20</f>
        <v>0.5</v>
      </c>
      <c r="AT28" s="69" t="s">
        <v>51</v>
      </c>
      <c r="AU28" s="70">
        <f>COUNTIF(AW3:AW18,"W")</f>
        <v>8</v>
      </c>
      <c r="AV28" s="70"/>
      <c r="AW28" s="71">
        <f>AU28/$B$20</f>
        <v>0.5</v>
      </c>
      <c r="AX28" s="69" t="s">
        <v>51</v>
      </c>
      <c r="AY28" s="70">
        <f>COUNTIF(BA3:BA18,"W")</f>
        <v>10</v>
      </c>
      <c r="AZ28" s="70"/>
      <c r="BA28" s="71">
        <f>AY28/$B$20</f>
        <v>0.625</v>
      </c>
      <c r="BB28" s="69" t="s">
        <v>51</v>
      </c>
      <c r="BC28" s="70">
        <f>COUNTIF(BE3:BE18,"W")</f>
        <v>10</v>
      </c>
      <c r="BD28" s="70"/>
      <c r="BE28" s="71">
        <f>BC28/$B$20</f>
        <v>0.625</v>
      </c>
      <c r="BF28" s="73" t="s">
        <v>51</v>
      </c>
      <c r="BG28" s="74">
        <f>COUNTIF(BI3:BI18,"W")</f>
        <v>10</v>
      </c>
      <c r="BH28" s="74"/>
      <c r="BI28" s="75">
        <f>BG28/$B$20</f>
        <v>0.625</v>
      </c>
      <c r="BJ28" s="73" t="s">
        <v>51</v>
      </c>
      <c r="BK28" s="74">
        <f>COUNTIF(BM3:BM18,"W")</f>
        <v>11</v>
      </c>
      <c r="BL28" s="74"/>
      <c r="BM28" s="75">
        <f>BK28/$B$20</f>
        <v>0.6875</v>
      </c>
      <c r="BN28" s="73" t="s">
        <v>51</v>
      </c>
      <c r="BO28" s="74">
        <f>COUNTIF(BQ3:BQ18,"W")</f>
        <v>10</v>
      </c>
      <c r="BP28" s="74"/>
      <c r="BQ28" s="75">
        <f>BO28/$B$20</f>
        <v>0.625</v>
      </c>
      <c r="BR28" s="76" t="s">
        <v>51</v>
      </c>
      <c r="BS28" s="77">
        <f>COUNTIF(BU3:BU18,"W")</f>
        <v>8</v>
      </c>
      <c r="BT28" s="77"/>
      <c r="BU28" s="78">
        <f>BS28/$B$20</f>
        <v>0.5</v>
      </c>
      <c r="BV28" s="76" t="s">
        <v>51</v>
      </c>
      <c r="BW28" s="77">
        <f>COUNTIF(BY3:BY18,"W")</f>
        <v>9</v>
      </c>
      <c r="BX28" s="77"/>
      <c r="BY28" s="78">
        <f>BW28/$B$20</f>
        <v>0.5625</v>
      </c>
      <c r="BZ28" s="76" t="s">
        <v>51</v>
      </c>
      <c r="CA28" s="77">
        <f>COUNTIF(CC3:CC18,"W")</f>
        <v>11</v>
      </c>
      <c r="CB28" s="77"/>
      <c r="CC28" s="78">
        <f>CA28/$B$20</f>
        <v>0.6875</v>
      </c>
      <c r="CD28" s="76" t="s">
        <v>51</v>
      </c>
      <c r="CE28" s="77">
        <f>COUNTIF(CG3:CG18,"W")</f>
        <v>10</v>
      </c>
      <c r="CF28" s="77"/>
      <c r="CG28" s="78">
        <f>CE28/$B$20</f>
        <v>0.625</v>
      </c>
      <c r="CH28" s="76" t="s">
        <v>51</v>
      </c>
      <c r="CI28" s="77">
        <f>COUNTIF(CK3:CK18,"W")</f>
        <v>7</v>
      </c>
      <c r="CJ28" s="77"/>
      <c r="CK28" s="78">
        <f>CI28/$B$20</f>
        <v>0.4375</v>
      </c>
      <c r="CL28" s="79" t="s">
        <v>51</v>
      </c>
      <c r="CM28" s="80">
        <f>COUNTIF(CO3:CO18,"W")</f>
        <v>10</v>
      </c>
      <c r="CN28" s="80"/>
      <c r="CO28" s="81">
        <f>CM28/$B$20</f>
        <v>0.625</v>
      </c>
      <c r="CP28" s="79" t="s">
        <v>51</v>
      </c>
      <c r="CQ28" s="80">
        <f>COUNTIF(CS3:CS18,"W")</f>
        <v>8</v>
      </c>
      <c r="CR28" s="80"/>
      <c r="CS28" s="81">
        <f>CQ28/$B$20</f>
        <v>0.5</v>
      </c>
    </row>
    <row r="29" spans="1:97" x14ac:dyDescent="0.2">
      <c r="A29" s="1">
        <v>1998</v>
      </c>
      <c r="B29" s="53" t="s">
        <v>143</v>
      </c>
      <c r="C29" s="1">
        <v>2</v>
      </c>
      <c r="E29" s="1">
        <v>2002</v>
      </c>
      <c r="F29" s="68" t="s">
        <v>143</v>
      </c>
      <c r="G29" s="1">
        <v>2</v>
      </c>
      <c r="N29" s="47" t="s">
        <v>53</v>
      </c>
      <c r="O29" s="48">
        <f>COUNTIF(Q3:Q18,"L")</f>
        <v>3</v>
      </c>
      <c r="P29" s="54"/>
      <c r="Q29" s="49">
        <f>O29/$B$20</f>
        <v>0.1875</v>
      </c>
      <c r="R29" s="69" t="s">
        <v>53</v>
      </c>
      <c r="S29" s="70">
        <f>COUNTIF(U3:U18,"L")</f>
        <v>8</v>
      </c>
      <c r="T29" s="70"/>
      <c r="U29" s="71">
        <f>S29/$B$20</f>
        <v>0.5</v>
      </c>
      <c r="V29" s="69" t="s">
        <v>53</v>
      </c>
      <c r="W29" s="70">
        <f>COUNTIF(Y3:Y18,"L")</f>
        <v>7</v>
      </c>
      <c r="X29" s="70"/>
      <c r="Y29" s="71">
        <f>W29/$B$20</f>
        <v>0.4375</v>
      </c>
      <c r="Z29" s="69" t="s">
        <v>53</v>
      </c>
      <c r="AA29" s="70">
        <f>COUNTIF(AC3:AC18,"L")</f>
        <v>7</v>
      </c>
      <c r="AB29" s="70"/>
      <c r="AC29" s="71">
        <f>AA29/$B$20</f>
        <v>0.4375</v>
      </c>
      <c r="AD29" s="69" t="s">
        <v>53</v>
      </c>
      <c r="AE29" s="70">
        <f>COUNTIF(AG3:AG18,"L")</f>
        <v>8</v>
      </c>
      <c r="AF29" s="70"/>
      <c r="AG29" s="71">
        <f>AE29/$B$20</f>
        <v>0.5</v>
      </c>
      <c r="AH29" s="69" t="s">
        <v>53</v>
      </c>
      <c r="AI29" s="70">
        <f>COUNTIF(AK3:AK18,"L")</f>
        <v>7</v>
      </c>
      <c r="AJ29" s="70"/>
      <c r="AK29" s="71">
        <f>AI29/$B$20</f>
        <v>0.4375</v>
      </c>
      <c r="AL29" s="69" t="s">
        <v>53</v>
      </c>
      <c r="AM29" s="70">
        <f>COUNTIF(AO3:AO18,"L")</f>
        <v>8</v>
      </c>
      <c r="AN29" s="70"/>
      <c r="AO29" s="71">
        <f>AM29/$B$20</f>
        <v>0.5</v>
      </c>
      <c r="AP29" s="69" t="s">
        <v>53</v>
      </c>
      <c r="AQ29" s="70">
        <f>COUNTIF(AS3:AS18,"L")</f>
        <v>8</v>
      </c>
      <c r="AR29" s="70"/>
      <c r="AS29" s="71">
        <f>AQ29/$B$20</f>
        <v>0.5</v>
      </c>
      <c r="AT29" s="69" t="s">
        <v>53</v>
      </c>
      <c r="AU29" s="70">
        <f>COUNTIF(AW3:AW18,"L")</f>
        <v>8</v>
      </c>
      <c r="AV29" s="70"/>
      <c r="AW29" s="71">
        <f>AU29/$B$20</f>
        <v>0.5</v>
      </c>
      <c r="AX29" s="69" t="s">
        <v>53</v>
      </c>
      <c r="AY29" s="70">
        <f>COUNTIF(BA3:BA18,"L")</f>
        <v>6</v>
      </c>
      <c r="AZ29" s="70"/>
      <c r="BA29" s="71">
        <f>AY29/$B$20</f>
        <v>0.375</v>
      </c>
      <c r="BB29" s="69" t="s">
        <v>53</v>
      </c>
      <c r="BC29" s="70">
        <f>COUNTIF(BE3:BE18,"L")</f>
        <v>6</v>
      </c>
      <c r="BD29" s="70"/>
      <c r="BE29" s="71">
        <f>BC29/$B$20</f>
        <v>0.375</v>
      </c>
      <c r="BF29" s="73" t="s">
        <v>53</v>
      </c>
      <c r="BG29" s="74">
        <f>COUNTIF(BI3:BI18,"L")</f>
        <v>6</v>
      </c>
      <c r="BH29" s="74"/>
      <c r="BI29" s="75">
        <f>BG29/$B$20</f>
        <v>0.375</v>
      </c>
      <c r="BJ29" s="73" t="s">
        <v>53</v>
      </c>
      <c r="BK29" s="74">
        <f>COUNTIF(BM3:BM18,"L")</f>
        <v>5</v>
      </c>
      <c r="BL29" s="74"/>
      <c r="BM29" s="75">
        <f>BK29/$B$20</f>
        <v>0.3125</v>
      </c>
      <c r="BN29" s="73" t="s">
        <v>53</v>
      </c>
      <c r="BO29" s="74">
        <f>COUNTIF(BQ3:BQ18,"L")</f>
        <v>6</v>
      </c>
      <c r="BP29" s="74"/>
      <c r="BQ29" s="75">
        <f>BO29/$B$20</f>
        <v>0.375</v>
      </c>
      <c r="BR29" s="76" t="s">
        <v>53</v>
      </c>
      <c r="BS29" s="77">
        <f>COUNTIF(BU3:BU18,"L")</f>
        <v>8</v>
      </c>
      <c r="BT29" s="77"/>
      <c r="BU29" s="78">
        <f>BS29/$B$20</f>
        <v>0.5</v>
      </c>
      <c r="BV29" s="76" t="s">
        <v>53</v>
      </c>
      <c r="BW29" s="77">
        <f>COUNTIF(BY3:BY18,"L")</f>
        <v>7</v>
      </c>
      <c r="BX29" s="77"/>
      <c r="BY29" s="78">
        <f>BW29/$B$20</f>
        <v>0.4375</v>
      </c>
      <c r="BZ29" s="76" t="s">
        <v>53</v>
      </c>
      <c r="CA29" s="77">
        <f>COUNTIF(CC3:CC18,"L")</f>
        <v>5</v>
      </c>
      <c r="CB29" s="77"/>
      <c r="CC29" s="78">
        <f>CA29/$B$20</f>
        <v>0.3125</v>
      </c>
      <c r="CD29" s="76" t="s">
        <v>53</v>
      </c>
      <c r="CE29" s="77">
        <f>COUNTIF(CG3:CG18,"L")</f>
        <v>6</v>
      </c>
      <c r="CF29" s="77"/>
      <c r="CG29" s="78">
        <f>CE29/$B$20</f>
        <v>0.375</v>
      </c>
      <c r="CH29" s="76" t="s">
        <v>53</v>
      </c>
      <c r="CI29" s="77">
        <f>COUNTIF(CK3:CK18,"L")</f>
        <v>9</v>
      </c>
      <c r="CJ29" s="77"/>
      <c r="CK29" s="78">
        <f>CI29/$B$20</f>
        <v>0.5625</v>
      </c>
      <c r="CL29" s="79" t="s">
        <v>53</v>
      </c>
      <c r="CM29" s="80">
        <f>COUNTIF(CO3:CO18,"L")</f>
        <v>6</v>
      </c>
      <c r="CN29" s="80"/>
      <c r="CO29" s="81">
        <f>CM29/$B$20</f>
        <v>0.375</v>
      </c>
      <c r="CP29" s="79" t="s">
        <v>53</v>
      </c>
      <c r="CQ29" s="80">
        <f>COUNTIF(CS3:CS18,"L")</f>
        <v>8</v>
      </c>
      <c r="CR29" s="80"/>
      <c r="CS29" s="81">
        <f>CQ29/$B$20</f>
        <v>0.5</v>
      </c>
    </row>
    <row r="30" spans="1:97" x14ac:dyDescent="0.2">
      <c r="A30" t="s">
        <v>45</v>
      </c>
      <c r="B30">
        <f t="array" ref="B30">COUNTIFS('All Group Data'!$A$2:$A$1048,A29,'All Group Data'!$P$2:$P$1048,"favourite",'All Group Data'!$C$2:$C$1048,C29)</f>
        <v>8</v>
      </c>
      <c r="C30">
        <f>B30/B33</f>
        <v>0.5</v>
      </c>
      <c r="E30" t="s">
        <v>45</v>
      </c>
      <c r="F30">
        <f t="array" ref="F30">COUNTIFS('All Group Data'!$A$2:$A$1048,E29,'All Group Data'!$P$2:$P$1048,"favourite",'All Group Data'!$C$2:$C$1048,G29)</f>
        <v>7</v>
      </c>
      <c r="G30">
        <f>F30/F33</f>
        <v>0.4375</v>
      </c>
      <c r="N30" s="47" t="s">
        <v>135</v>
      </c>
      <c r="O30" s="48">
        <f>COUNTIF(Q3:Q18,"")</f>
        <v>0</v>
      </c>
      <c r="P30" s="54"/>
      <c r="Q30" s="49">
        <f>O30/$B$20</f>
        <v>0</v>
      </c>
      <c r="R30" s="69" t="s">
        <v>135</v>
      </c>
      <c r="S30" s="70">
        <f>COUNTIF(U3:U18,"")</f>
        <v>0</v>
      </c>
      <c r="T30" s="70"/>
      <c r="U30" s="71">
        <f>S30/$B$20</f>
        <v>0</v>
      </c>
      <c r="V30" s="69" t="s">
        <v>135</v>
      </c>
      <c r="W30" s="70">
        <f>COUNTIF(Y3:Y18,"")</f>
        <v>0</v>
      </c>
      <c r="X30" s="70"/>
      <c r="Y30" s="71">
        <f>W30/$B$20</f>
        <v>0</v>
      </c>
      <c r="Z30" s="69" t="s">
        <v>135</v>
      </c>
      <c r="AA30" s="70">
        <f>COUNTIF(AC3:AC18,"")</f>
        <v>0</v>
      </c>
      <c r="AB30" s="70"/>
      <c r="AC30" s="71">
        <f>AA30/$B$20</f>
        <v>0</v>
      </c>
      <c r="AD30" s="69" t="s">
        <v>135</v>
      </c>
      <c r="AE30" s="70">
        <f>COUNTIF(AG3:AG18,"")</f>
        <v>0</v>
      </c>
      <c r="AF30" s="70"/>
      <c r="AG30" s="71">
        <f>AE30/$B$20</f>
        <v>0</v>
      </c>
      <c r="AH30" s="69" t="s">
        <v>135</v>
      </c>
      <c r="AI30" s="70">
        <f>COUNTIF(AK3:AK18,"")</f>
        <v>0</v>
      </c>
      <c r="AJ30" s="70"/>
      <c r="AK30" s="71">
        <f>AI30/$B$20</f>
        <v>0</v>
      </c>
      <c r="AL30" s="69" t="s">
        <v>135</v>
      </c>
      <c r="AM30" s="70">
        <f>COUNTIF(AO3:AO18,"")</f>
        <v>0</v>
      </c>
      <c r="AN30" s="70"/>
      <c r="AO30" s="71">
        <f>AM30/$B$20</f>
        <v>0</v>
      </c>
      <c r="AP30" s="69" t="s">
        <v>135</v>
      </c>
      <c r="AQ30" s="70">
        <f>COUNTIF(AS3:AS18,"")</f>
        <v>0</v>
      </c>
      <c r="AR30" s="70"/>
      <c r="AS30" s="71">
        <f>AQ30/$B$20</f>
        <v>0</v>
      </c>
      <c r="AT30" s="69" t="s">
        <v>135</v>
      </c>
      <c r="AU30" s="70">
        <f>COUNTIF(AW3:AW18,"")</f>
        <v>0</v>
      </c>
      <c r="AV30" s="70"/>
      <c r="AW30" s="71">
        <f>AU30/$B$20</f>
        <v>0</v>
      </c>
      <c r="AX30" s="69" t="s">
        <v>135</v>
      </c>
      <c r="AY30" s="70">
        <f>COUNTIF(BA3:BA18,"")</f>
        <v>0</v>
      </c>
      <c r="AZ30" s="70"/>
      <c r="BA30" s="71">
        <f>AY30/$B$20</f>
        <v>0</v>
      </c>
      <c r="BB30" s="69" t="s">
        <v>135</v>
      </c>
      <c r="BC30" s="70">
        <f>COUNTIF(BE3:BE18,"")</f>
        <v>0</v>
      </c>
      <c r="BD30" s="70"/>
      <c r="BE30" s="71">
        <f>BC30/$B$20</f>
        <v>0</v>
      </c>
      <c r="BF30" s="73" t="s">
        <v>135</v>
      </c>
      <c r="BG30" s="74">
        <f>COUNTIF(BI3:BI18,"")</f>
        <v>0</v>
      </c>
      <c r="BH30" s="74"/>
      <c r="BI30" s="75">
        <f>BG30/$B$20</f>
        <v>0</v>
      </c>
      <c r="BJ30" s="73" t="s">
        <v>135</v>
      </c>
      <c r="BK30" s="74">
        <f>COUNTIF(BM3:BM18,"")</f>
        <v>0</v>
      </c>
      <c r="BL30" s="74"/>
      <c r="BM30" s="75">
        <f>BK30/$B$20</f>
        <v>0</v>
      </c>
      <c r="BN30" s="73" t="s">
        <v>135</v>
      </c>
      <c r="BO30" s="74">
        <f>COUNTIF(BQ3:BQ18,"")</f>
        <v>0</v>
      </c>
      <c r="BP30" s="74"/>
      <c r="BQ30" s="75">
        <f>BO30/$B$20</f>
        <v>0</v>
      </c>
      <c r="BR30" s="76" t="s">
        <v>135</v>
      </c>
      <c r="BS30" s="77">
        <f>COUNTIF(BU3:BU18,"")</f>
        <v>0</v>
      </c>
      <c r="BT30" s="77"/>
      <c r="BU30" s="78">
        <f>BS30/$B$20</f>
        <v>0</v>
      </c>
      <c r="BV30" s="76" t="s">
        <v>135</v>
      </c>
      <c r="BW30" s="77">
        <f>COUNTIF(BY3:BY18,"")</f>
        <v>0</v>
      </c>
      <c r="BX30" s="77"/>
      <c r="BY30" s="78">
        <f>BW30/$B$20</f>
        <v>0</v>
      </c>
      <c r="BZ30" s="76" t="s">
        <v>135</v>
      </c>
      <c r="CA30" s="77">
        <f>COUNTIF(CC3:CC18,"")</f>
        <v>0</v>
      </c>
      <c r="CB30" s="77"/>
      <c r="CC30" s="78">
        <f>CA30/$B$20</f>
        <v>0</v>
      </c>
      <c r="CD30" s="76" t="s">
        <v>135</v>
      </c>
      <c r="CE30" s="77">
        <f>COUNTIF(CG3:CG18,"")</f>
        <v>0</v>
      </c>
      <c r="CF30" s="77"/>
      <c r="CG30" s="78">
        <f>CE30/$B$20</f>
        <v>0</v>
      </c>
      <c r="CH30" s="76" t="s">
        <v>135</v>
      </c>
      <c r="CI30" s="77">
        <f>COUNTIF(CK3:CK18,"")</f>
        <v>0</v>
      </c>
      <c r="CJ30" s="77"/>
      <c r="CK30" s="78">
        <f>CI30/$B$20</f>
        <v>0</v>
      </c>
      <c r="CL30" s="79" t="s">
        <v>135</v>
      </c>
      <c r="CM30" s="80">
        <f>COUNTIF(CO3:CO18,"")</f>
        <v>0</v>
      </c>
      <c r="CN30" s="80"/>
      <c r="CO30" s="81">
        <f>CM30/$B$20</f>
        <v>0</v>
      </c>
      <c r="CP30" s="79" t="s">
        <v>135</v>
      </c>
      <c r="CQ30" s="80">
        <f>COUNTIF(CS3:CS18,"")</f>
        <v>0</v>
      </c>
      <c r="CR30" s="80"/>
      <c r="CS30" s="81">
        <f>CQ30/$B$20</f>
        <v>0</v>
      </c>
    </row>
    <row r="31" spans="1:97" x14ac:dyDescent="0.2">
      <c r="A31" t="s">
        <v>46</v>
      </c>
      <c r="B31">
        <f t="array" ref="B31">COUNTIFS('All Group Data'!$A$2:$A$1048,A29,'All Group Data'!$P$2:$P$1048,"outsider",'All Group Data'!$C$2:$C$1048,C29)</f>
        <v>2</v>
      </c>
      <c r="C31">
        <f>B31/B33</f>
        <v>0.125</v>
      </c>
      <c r="E31" t="s">
        <v>46</v>
      </c>
      <c r="F31">
        <f t="array" ref="F31">COUNTIFS('All Group Data'!$A$2:$A$1048,E29,'All Group Data'!$P$2:$P$1048,"outsider",'All Group Data'!$C$2:$C$1048,G29)</f>
        <v>4</v>
      </c>
      <c r="G31">
        <f>F31/F33</f>
        <v>0.25</v>
      </c>
      <c r="N31" s="41"/>
      <c r="O31" s="70"/>
      <c r="P31" s="42"/>
      <c r="Q31" s="43"/>
      <c r="R31" s="41"/>
      <c r="S31" s="70"/>
      <c r="T31" s="42"/>
      <c r="U31" s="43"/>
      <c r="V31" s="41"/>
      <c r="W31" s="70"/>
      <c r="X31" s="42"/>
      <c r="Y31" s="43"/>
      <c r="Z31" s="41"/>
      <c r="AA31" s="70"/>
      <c r="AB31" s="42"/>
      <c r="AC31" s="43"/>
      <c r="AD31" s="41"/>
      <c r="AE31" s="70"/>
      <c r="AF31" s="42"/>
      <c r="AG31" s="43"/>
      <c r="AH31" s="41"/>
      <c r="AI31" s="70"/>
      <c r="AJ31" s="42"/>
      <c r="AK31" s="43"/>
      <c r="AL31" s="41"/>
      <c r="AM31" s="70"/>
      <c r="AN31" s="42"/>
      <c r="AO31" s="43"/>
      <c r="AP31" s="41"/>
      <c r="AQ31" s="70"/>
      <c r="AR31" s="42"/>
      <c r="AS31" s="43"/>
      <c r="AT31" s="41"/>
      <c r="AU31" s="70"/>
      <c r="AV31" s="42"/>
      <c r="AW31" s="43"/>
      <c r="AX31" s="41"/>
      <c r="AY31" s="70"/>
      <c r="AZ31" s="42"/>
      <c r="BA31" s="43"/>
      <c r="BB31" s="41"/>
      <c r="BC31" s="70"/>
      <c r="BD31" s="42"/>
      <c r="BE31" s="43"/>
      <c r="BF31" s="41"/>
      <c r="BG31" s="74"/>
      <c r="BH31" s="42"/>
      <c r="BI31" s="43"/>
      <c r="BJ31" s="41"/>
      <c r="BK31" s="74"/>
      <c r="BL31" s="42"/>
      <c r="BM31" s="43"/>
      <c r="BN31" s="41"/>
      <c r="BO31" s="74"/>
      <c r="BP31" s="42"/>
      <c r="BQ31" s="43"/>
      <c r="BR31" s="41"/>
      <c r="BS31" s="77"/>
      <c r="BT31" s="42"/>
      <c r="BU31" s="43"/>
      <c r="BV31" s="41"/>
      <c r="BW31" s="77"/>
      <c r="BX31" s="42"/>
      <c r="BY31" s="43"/>
      <c r="BZ31" s="41"/>
      <c r="CA31" s="77"/>
      <c r="CB31" s="42"/>
      <c r="CC31" s="43"/>
      <c r="CD31" s="41"/>
      <c r="CE31" s="77"/>
      <c r="CF31" s="42"/>
      <c r="CG31" s="43"/>
      <c r="CH31" s="41"/>
      <c r="CI31" s="77"/>
      <c r="CJ31" s="42"/>
      <c r="CK31" s="43"/>
      <c r="CL31" s="41"/>
      <c r="CM31" s="80"/>
      <c r="CN31" s="42"/>
      <c r="CO31" s="43"/>
      <c r="CP31" s="41"/>
      <c r="CQ31" s="80"/>
      <c r="CR31" s="42"/>
      <c r="CS31" s="43"/>
    </row>
    <row r="32" spans="1:97" x14ac:dyDescent="0.2">
      <c r="A32" t="s">
        <v>42</v>
      </c>
      <c r="B32">
        <f t="array" ref="B32">COUNTIFS('All Group Data'!$A$2:$A$1048,A29,'All Group Data'!$P$2:$P$1048,"draw",'All Group Data'!$C$2:$C$1048,C29)</f>
        <v>6</v>
      </c>
      <c r="C32">
        <f>B32/B33</f>
        <v>0.375</v>
      </c>
      <c r="E32" t="s">
        <v>42</v>
      </c>
      <c r="F32">
        <f t="array" ref="F32">COUNTIFS('All Group Data'!$A$2:$A$1048,E29,'All Group Data'!$P$2:$P$1048,"draw",'All Group Data'!$C$2:$C$1048,G29)</f>
        <v>5</v>
      </c>
      <c r="G32">
        <f>F32/F33</f>
        <v>0.3125</v>
      </c>
      <c r="N32" s="106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107"/>
      <c r="P32" s="107"/>
      <c r="Q32" s="108"/>
      <c r="R32" s="106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107"/>
      <c r="T32" s="107"/>
      <c r="U32" s="108"/>
      <c r="V32" s="106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107"/>
      <c r="X32" s="107"/>
      <c r="Y32" s="108"/>
      <c r="Z32" s="106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107"/>
      <c r="AB32" s="107"/>
      <c r="AC32" s="108"/>
      <c r="AD32" s="106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107"/>
      <c r="AF32" s="107"/>
      <c r="AG32" s="108"/>
      <c r="AH32" s="106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107"/>
      <c r="AJ32" s="107"/>
      <c r="AK32" s="108"/>
      <c r="AL32" s="106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107"/>
      <c r="AN32" s="107"/>
      <c r="AO32" s="108"/>
      <c r="AP32" s="106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107"/>
      <c r="AR32" s="107"/>
      <c r="AS32" s="108"/>
      <c r="AT32" s="106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107"/>
      <c r="AV32" s="107"/>
      <c r="AW32" s="108"/>
      <c r="AX32" s="106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107"/>
      <c r="AZ32" s="107"/>
      <c r="BA32" s="108"/>
      <c r="BB32" s="106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107"/>
      <c r="BD32" s="107"/>
      <c r="BE32" s="108"/>
      <c r="BF32" s="106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107"/>
      <c r="BH32" s="107"/>
      <c r="BI32" s="108"/>
      <c r="BJ32" s="106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107"/>
      <c r="BL32" s="107"/>
      <c r="BM32" s="108"/>
      <c r="BN32" s="106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107"/>
      <c r="BP32" s="107"/>
      <c r="BQ32" s="108"/>
      <c r="BR32" s="106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107"/>
      <c r="BT32" s="107"/>
      <c r="BU32" s="108"/>
      <c r="BV32" s="106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107"/>
      <c r="BX32" s="107"/>
      <c r="BY32" s="108"/>
      <c r="BZ32" s="106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107"/>
      <c r="CB32" s="107"/>
      <c r="CC32" s="108"/>
      <c r="CD32" s="106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107"/>
      <c r="CF32" s="107"/>
      <c r="CG32" s="108"/>
      <c r="CH32" s="106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107"/>
      <c r="CJ32" s="107"/>
      <c r="CK32" s="108"/>
      <c r="CL32" s="106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107"/>
      <c r="CN32" s="107"/>
      <c r="CO32" s="108"/>
      <c r="CP32" s="106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107"/>
      <c r="CR32" s="107"/>
      <c r="CS32" s="108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4">
        <f t="array" ref="B34">PRODUCT(IF(('All Group Data'!$A$2:$A$1000=A29)*('All Group Data'!$C$2:$C$1000=C29),'All Group Data'!$L$2:$L$1000))</f>
        <v>1408.5928508059158</v>
      </c>
      <c r="C34" s="114"/>
      <c r="E34" t="s">
        <v>140</v>
      </c>
      <c r="F34" s="114">
        <f t="array" ref="F34">PRODUCT(IF(('All Group Data'!$A$2:$A$1000=E29)*('All Group Data'!$C$2:$C$1000=G29),'All Group Data'!$L$2:$L$1000))</f>
        <v>16656.140052047624</v>
      </c>
      <c r="G34" s="114"/>
    </row>
    <row r="35" spans="1:7" x14ac:dyDescent="0.2">
      <c r="A35" t="s">
        <v>141</v>
      </c>
      <c r="B35" s="114">
        <f t="array" ref="B35">PRODUCT(IF(('All Group Data'!$A$2:$A$1000=A29)*('All Group Data'!$C$2:$C$1000=C29),'All Group Data'!$N$2:$N$1000))</f>
        <v>3639780821409.9072</v>
      </c>
      <c r="C35" s="114"/>
      <c r="E35" t="s">
        <v>141</v>
      </c>
      <c r="F35" s="114">
        <f t="array" ref="F35">PRODUCT(IF(('All Group Data'!$A$2:$A$1000=E29)*('All Group Data'!$C$2:$C$1000=G29),'All Group Data'!$N$2:$N$1000))</f>
        <v>94338471044.212509</v>
      </c>
      <c r="G35" s="114"/>
    </row>
    <row r="36" spans="1:7" x14ac:dyDescent="0.2">
      <c r="A36" t="s">
        <v>142</v>
      </c>
      <c r="B36" s="114">
        <f t="array" ref="B36">PRODUCT(IF(('All Group Data'!$A$2:$A$1000=A29)*('All Group Data'!$C$2:$C$1000=C29),'All Group Data'!$R$2:$R$1000))</f>
        <v>147223.12631249541</v>
      </c>
      <c r="C36" s="114"/>
      <c r="E36" t="s">
        <v>142</v>
      </c>
      <c r="F36" s="114">
        <f t="array" ref="F36">PRODUCT(IF(('All Group Data'!$A$2:$A$1000=E29)*('All Group Data'!$C$2:$C$1000=G29),'All Group Data'!$R$2:$R$1000))</f>
        <v>3143306.5268659522</v>
      </c>
      <c r="G36" s="114"/>
    </row>
    <row r="39" spans="1:7" x14ac:dyDescent="0.2">
      <c r="A39" s="1">
        <v>2006</v>
      </c>
      <c r="B39" s="68" t="s">
        <v>143</v>
      </c>
      <c r="C39" s="1">
        <v>2</v>
      </c>
      <c r="E39" s="1">
        <v>2010</v>
      </c>
      <c r="F39" s="53" t="s">
        <v>143</v>
      </c>
      <c r="G39" s="1">
        <v>2</v>
      </c>
    </row>
    <row r="40" spans="1:7" x14ac:dyDescent="0.2">
      <c r="A40" t="s">
        <v>45</v>
      </c>
      <c r="B40">
        <f t="array" ref="B40">COUNTIFS('All Group Data'!$A$2:$A$1048,A39,'All Group Data'!$P$2:$P$1048,"favourite",'All Group Data'!$C$2:$C$1048,C39)</f>
        <v>11</v>
      </c>
      <c r="C40">
        <f>B40/B43</f>
        <v>0.6875</v>
      </c>
      <c r="E40" t="s">
        <v>45</v>
      </c>
      <c r="F40">
        <f t="array" ref="F40">COUNTIFS('All Group Data'!$A$2:$A$1048,E39,'All Group Data'!$P$2:$P$1048,"favourite",'All Group Data'!$C$2:$C$1048,G39)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Data'!$A$2:$A$1048,A39,'All Group Data'!$P$2:$P$1048,"outsider",'All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Data'!$P$2:$P$1048,"outsider",'All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Data'!$P$2:$P$1048,"draw",'All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Data'!$P$2:$P$1048,"draw",'All Group Data'!$C$2:$C$1048,G39)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4">
        <f t="array" ref="B44">PRODUCT(IF(('All Group Data'!$A$2:$A$1000=A39)*('All Group Data'!$C$2:$C$1000=C39),'All Group Data'!$L$2:$L$1000))</f>
        <v>317.61588773231529</v>
      </c>
      <c r="C44" s="114"/>
      <c r="E44" t="s">
        <v>140</v>
      </c>
      <c r="F44" s="114">
        <f t="array" ref="F44">PRODUCT(IF(('All Group Data'!$A$2:$A$1000=E39)*('All Group Data'!$C$2:$C$1000=G39),'All Group Data'!$L$2:$L$1000))</f>
        <v>8688.3925828836473</v>
      </c>
      <c r="G44" s="114"/>
    </row>
    <row r="45" spans="1:7" x14ac:dyDescent="0.2">
      <c r="A45" t="s">
        <v>141</v>
      </c>
      <c r="B45" s="114">
        <f t="array" ref="B45">PRODUCT(IF(('All Group Data'!$A$2:$A$1000=A39)*('All Group Data'!$C$2:$C$1000=C39),'All Group Data'!$N$2:$N$1000))</f>
        <v>389505870508.86908</v>
      </c>
      <c r="C45" s="114"/>
      <c r="E45" t="s">
        <v>141</v>
      </c>
      <c r="F45" s="114">
        <f t="array" ref="F45">PRODUCT(IF(('All Group Data'!$A$2:$A$1000=E39)*('All Group Data'!$C$2:$C$1000=G39),'All Group Data'!$N$2:$N$1000))</f>
        <v>3546622907802.2202</v>
      </c>
      <c r="G45" s="114"/>
    </row>
    <row r="46" spans="1:7" x14ac:dyDescent="0.2">
      <c r="A46" t="s">
        <v>142</v>
      </c>
      <c r="B46" s="114">
        <f t="array" ref="B46">PRODUCT(IF(('All Group Data'!$A$2:$A$1000=A39)*('All Group Data'!$C$2:$C$1000=C39),'All Group Data'!$R$2:$R$1000))</f>
        <v>12285.136084254134</v>
      </c>
      <c r="C46" s="114"/>
      <c r="E46" t="s">
        <v>142</v>
      </c>
      <c r="F46" s="114">
        <f t="array" ref="F46">PRODUCT(IF(('All Group Data'!$A$2:$A$1000=E39)*('All Group Data'!$C$2:$C$1000=G39),'All Group Data'!$R$2:$R$1000))</f>
        <v>4787089.3809397221</v>
      </c>
      <c r="G46" s="114"/>
    </row>
    <row r="49" spans="1:7" x14ac:dyDescent="0.2">
      <c r="A49" s="1">
        <v>2014</v>
      </c>
      <c r="B49" s="53" t="s">
        <v>143</v>
      </c>
      <c r="C49" s="1">
        <v>2</v>
      </c>
      <c r="E49" s="1">
        <v>2018</v>
      </c>
      <c r="F49" s="53" t="s">
        <v>143</v>
      </c>
      <c r="G49" s="1">
        <v>2</v>
      </c>
    </row>
    <row r="50" spans="1:7" x14ac:dyDescent="0.2">
      <c r="A50" t="s">
        <v>45</v>
      </c>
      <c r="B50">
        <f t="array" ref="B50">COUNTIFS('All Group Data'!$A$2:$A$1048,A49,'All Group Data'!$P$2:$P$1048,"favourite",'All Group Data'!$C$2:$C$1048,C49)</f>
        <v>7</v>
      </c>
      <c r="C50">
        <f>B50/B53</f>
        <v>0.4375</v>
      </c>
      <c r="E50" t="s">
        <v>45</v>
      </c>
      <c r="F50">
        <f t="array" ref="F50">COUNTIFS('All Group Data'!$A$2:$A$1048,E49,'All Group Data'!$P$2:$P$1048,"favourite",'All Group Data'!$C$2:$C$1048,G49)</f>
        <v>12</v>
      </c>
      <c r="G50">
        <f>F50/F53</f>
        <v>0.75</v>
      </c>
    </row>
    <row r="51" spans="1:7" x14ac:dyDescent="0.2">
      <c r="A51" t="s">
        <v>46</v>
      </c>
      <c r="B51">
        <f t="array" ref="B51">COUNTIFS('All Group Data'!$A$2:$A$1048,A49,'All Group Data'!$P$2:$P$1048,"outsider",'All Group Data'!$C$2:$C$1048,C49)</f>
        <v>5</v>
      </c>
      <c r="C51">
        <f>B51/B53</f>
        <v>0.3125</v>
      </c>
      <c r="E51" t="s">
        <v>46</v>
      </c>
      <c r="F51">
        <f t="array" ref="F51">COUNTIFS('All Group Data'!$A$2:$A$1048,E49,'All Group Data'!$P$2:$P$1048,"outsider",'All Group Data'!$C$2:$C$1048,G49)</f>
        <v>2</v>
      </c>
      <c r="G51">
        <f>F51/F53</f>
        <v>0.125</v>
      </c>
    </row>
    <row r="52" spans="1:7" x14ac:dyDescent="0.2">
      <c r="A52" t="s">
        <v>42</v>
      </c>
      <c r="B52">
        <f t="array" ref="B52">COUNTIFS('All Group Data'!$A$2:$A$1048,A49,'All Group Data'!$P$2:$P$1048,"draw",'All Group Data'!$C$2:$C$1048,C49)</f>
        <v>4</v>
      </c>
      <c r="C52">
        <f>B52/B53</f>
        <v>0.25</v>
      </c>
      <c r="E52" t="s">
        <v>42</v>
      </c>
      <c r="F52">
        <f t="array" ref="F52">COUNTIFS('All Group Data'!$A$2:$A$1048,E49,'All Group Data'!$P$2:$P$1048,"draw",'All Group Data'!$C$2:$C$1048,G49)</f>
        <v>2</v>
      </c>
      <c r="G52">
        <f>F52/F53</f>
        <v>0.125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4">
        <f t="array" ref="B54">PRODUCT(IF(('All Group Data'!$A$2:$A$1000=A49)*('All Group Data'!$C$2:$C$1000=C49),'All Group Data'!$L$2:$L$1000))</f>
        <v>5361.5902287373165</v>
      </c>
      <c r="C54" s="114"/>
      <c r="E54" t="s">
        <v>140</v>
      </c>
      <c r="F54" s="114">
        <f t="array" ref="F54">PRODUCT(IF(('All Group Data'!$A$2:$A$1000=E49)*('All Group Data'!$C$2:$C$1000=G49),'All Group Data'!$L$2:$L$1000))</f>
        <v>2460.4024885167432</v>
      </c>
      <c r="G54" s="114"/>
    </row>
    <row r="55" spans="1:7" x14ac:dyDescent="0.2">
      <c r="A55" t="s">
        <v>141</v>
      </c>
      <c r="B55" s="114">
        <f t="array" ref="B55">PRODUCT(IF(('All Group Data'!$A$2:$A$1000=A49)*('All Group Data'!$C$2:$C$1000=C49),'All Group Data'!$N$2:$N$1000))</f>
        <v>1209970440695.5322</v>
      </c>
      <c r="C55" s="114"/>
      <c r="E55" t="s">
        <v>141</v>
      </c>
      <c r="F55" s="114">
        <f t="array" ref="F55">PRODUCT(IF(('All Group Data'!$A$2:$A$1000=E49)*('All Group Data'!$C$2:$C$1000=G49),'All Group Data'!$N$2:$N$1000))</f>
        <v>50890395596040</v>
      </c>
      <c r="G55" s="114"/>
    </row>
    <row r="56" spans="1:7" x14ac:dyDescent="0.2">
      <c r="A56" t="s">
        <v>142</v>
      </c>
      <c r="B56" s="114">
        <f t="array" ref="B56">PRODUCT(IF(('All Group Data'!$A$2:$A$1000=A49)*('All Group Data'!$C$2:$C$1000=C49),'All Group Data'!$R$2:$R$1000))</f>
        <v>24239009.588290974</v>
      </c>
      <c r="C56" s="114"/>
      <c r="E56" t="s">
        <v>142</v>
      </c>
      <c r="F56" s="114">
        <f t="array" ref="F56">PRODUCT(IF(($F$23=$B$20)*('All Group Data'!$A$2:$A$1000=E49)*('All Group Data'!$C$2:$C$1000=G49),'All Group Data'!$R$2:$R$1000))</f>
        <v>15506.70257398683</v>
      </c>
      <c r="G56" s="114"/>
    </row>
  </sheetData>
  <mergeCells count="158"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101" t="s">
        <v>95</v>
      </c>
      <c r="B1" s="101" t="s">
        <v>70</v>
      </c>
      <c r="C1" s="101" t="s">
        <v>69</v>
      </c>
      <c r="D1" s="101" t="s">
        <v>66</v>
      </c>
      <c r="E1" s="101" t="s">
        <v>65</v>
      </c>
      <c r="F1" s="118" t="s">
        <v>123</v>
      </c>
      <c r="G1" s="118" t="s">
        <v>124</v>
      </c>
      <c r="H1" s="116" t="s">
        <v>125</v>
      </c>
      <c r="I1" s="116" t="s">
        <v>7</v>
      </c>
      <c r="J1" s="116" t="s">
        <v>136</v>
      </c>
      <c r="K1" s="115" t="s">
        <v>150</v>
      </c>
      <c r="L1" s="122" t="s">
        <v>151</v>
      </c>
      <c r="M1" s="123"/>
      <c r="N1" s="124">
        <v>1</v>
      </c>
      <c r="O1" s="125"/>
      <c r="P1" s="122" t="s">
        <v>151</v>
      </c>
      <c r="Q1" s="123"/>
      <c r="R1" s="124">
        <f>N1+1</f>
        <v>2</v>
      </c>
      <c r="S1" s="125"/>
      <c r="T1" s="122" t="s">
        <v>151</v>
      </c>
      <c r="U1" s="123"/>
      <c r="V1" s="124">
        <f>R1+1</f>
        <v>3</v>
      </c>
      <c r="W1" s="125"/>
      <c r="X1" s="122" t="s">
        <v>151</v>
      </c>
      <c r="Y1" s="123"/>
      <c r="Z1" s="124">
        <f>V1+1</f>
        <v>4</v>
      </c>
      <c r="AA1" s="125"/>
      <c r="AB1" s="122" t="s">
        <v>151</v>
      </c>
      <c r="AC1" s="123"/>
      <c r="AD1" s="124">
        <f>Z1+1</f>
        <v>5</v>
      </c>
      <c r="AE1" s="125"/>
      <c r="AF1" s="122" t="s">
        <v>151</v>
      </c>
      <c r="AG1" s="123"/>
      <c r="AH1" s="124">
        <f>AD1+1</f>
        <v>6</v>
      </c>
      <c r="AI1" s="125"/>
      <c r="AJ1" s="122" t="s">
        <v>151</v>
      </c>
      <c r="AK1" s="123"/>
      <c r="AL1" s="124">
        <f>AH1+1</f>
        <v>7</v>
      </c>
      <c r="AM1" s="125"/>
    </row>
    <row r="2" spans="1:39" x14ac:dyDescent="0.2">
      <c r="A2" s="101"/>
      <c r="B2" s="101"/>
      <c r="C2" s="101"/>
      <c r="D2" s="101"/>
      <c r="E2" s="101"/>
      <c r="F2" s="101"/>
      <c r="G2" s="101"/>
      <c r="H2" s="117"/>
      <c r="I2" s="116"/>
      <c r="J2" s="116"/>
      <c r="K2" s="115"/>
      <c r="L2" s="56" t="s">
        <v>121</v>
      </c>
      <c r="M2" s="57" t="s">
        <v>122</v>
      </c>
      <c r="N2" s="57" t="s">
        <v>148</v>
      </c>
      <c r="O2" s="58" t="s">
        <v>7</v>
      </c>
      <c r="P2" s="56" t="s">
        <v>121</v>
      </c>
      <c r="Q2" s="57" t="s">
        <v>122</v>
      </c>
      <c r="R2" s="57" t="s">
        <v>148</v>
      </c>
      <c r="S2" s="58" t="s">
        <v>7</v>
      </c>
      <c r="T2" s="56" t="s">
        <v>121</v>
      </c>
      <c r="U2" s="57" t="s">
        <v>122</v>
      </c>
      <c r="V2" s="57" t="s">
        <v>148</v>
      </c>
      <c r="W2" s="58" t="s">
        <v>7</v>
      </c>
      <c r="X2" s="50" t="s">
        <v>121</v>
      </c>
      <c r="Y2" s="51" t="s">
        <v>122</v>
      </c>
      <c r="Z2" s="57" t="s">
        <v>148</v>
      </c>
      <c r="AA2" s="52" t="s">
        <v>7</v>
      </c>
      <c r="AB2" s="56" t="s">
        <v>121</v>
      </c>
      <c r="AC2" s="57" t="s">
        <v>122</v>
      </c>
      <c r="AD2" s="57" t="s">
        <v>148</v>
      </c>
      <c r="AE2" s="58" t="s">
        <v>7</v>
      </c>
      <c r="AF2" s="50" t="s">
        <v>121</v>
      </c>
      <c r="AG2" s="51" t="s">
        <v>122</v>
      </c>
      <c r="AH2" s="57" t="s">
        <v>148</v>
      </c>
      <c r="AI2" s="52" t="s">
        <v>7</v>
      </c>
      <c r="AJ2" s="47" t="s">
        <v>121</v>
      </c>
      <c r="AK2" s="48" t="s">
        <v>122</v>
      </c>
      <c r="AL2" s="54" t="s">
        <v>148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85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Data'!$Q$1:$Q$1000,MATCH(A3&amp;B3&amp;C3,'All Group Data'!$A$1:$A$1000&amp;'All Group Data'!$B$1:$B$1000&amp;'All Group Data'!$C$1:$C$1000,0))</f>
        <v>Russia</v>
      </c>
      <c r="J3" t="str">
        <f>IF(I3="","",IF(I3=D3,"favourite",IF(I3=E3,"outsider","draw")))</f>
        <v>favourite</v>
      </c>
      <c r="K3">
        <f>IF(J3="","",IF(J3="favourite",SUMIFS('All Group Data'!$L2:$L1000,'All Group Data'!$A2:$A1000,$A3,'All Group Data'!$C$2:$C$1000,$C3,'All Group Data'!$B$2:$B$1000,$B3),IF(J3="outsider",SUMIFS('All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Data'!$L$2:$L$1000,'All Group Data'!$A$2:$A$1000,$A3,'All Group Data'!$C$2:$C$1000,$C3,'All Group Data'!$B$2:$B$1000,$B3),IF(M3="outsider",SUMIFS('All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O3" s="55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Data'!$L$2:$L$1000,'All Group Data'!$A$2:$A$1000,$A3,'All Group Data'!$C$2:$C$1000,$C3,'All Group Data'!$B$2:$B$1000,$B3),IF(Q3="outsider",SUMIFS('All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S3" s="55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Data'!$L$2:$L$1000,'All Group Data'!$A$2:$A$1000,$A3,'All Group Data'!$C$2:$C$1000,$C3,'All Group Data'!$B$2:$B$1000,$B3),IF(U3="outsider",SUMIFS('All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W3" s="55" t="str">
        <f t="shared" ref="W3:W18" si="5">IF($I3="","",IF($I3=T3,"W","L"))</f>
        <v>W</v>
      </c>
      <c r="X3" s="45" t="s">
        <v>85</v>
      </c>
      <c r="Y3" s="42" t="str">
        <f t="shared" ref="Y3:Y18" si="6">IF(X3="","",IF(X3=$D3,"favourite",IF(X3=$E3,"outsider","draw")))</f>
        <v>outsider</v>
      </c>
      <c r="Z3" s="42">
        <f>IF(Y3="","",IF(Y3="favourite",SUMIFS('All Group Data'!$L$2:$L$1000,'All Group Data'!$A$2:$A$1000,$A3,'All Group Data'!$C$2:$C$1000,$C3,'All Group Data'!$B$2:$B$1000,$B3),IF(Y3="outsider",SUMIFS('All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9</v>
      </c>
      <c r="AA3" s="55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Data'!$L$2:$L$1000,'All Group Data'!$A$2:$A$1000,$A3,'All Group Data'!$C$2:$C$1000,$C3,'All Group Data'!$B$2:$B$1000,$B3),IF(AC3="outsider",SUMIFS('All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E3" s="55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Data'!$L$2:$L$1000,'All Group Data'!$A$2:$A$1000,$A3,'All Group Data'!$C$2:$C$1000,$C3,'All Group Data'!$B$2:$B$1000,$B3),IF(AG3="outsider",SUMIFS('All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4</v>
      </c>
      <c r="AI3" s="55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Data'!$L$2:$L$1000,'All Group Data'!$A$2:$A$1000,$A3,'All Group Data'!$C$2:$C$1000,$C3,'All Group Data'!$B$2:$B$1000,$B3),IF(AK3="outsider",SUMIFS('All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M3" s="55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86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Data'!$Q$1:$Q$1000,MATCH(A4&amp;B4&amp;C4,'All Group Data'!$A$1:$A$1000&amp;'All Group Data'!$B$1:$B$1000&amp;'All Group Data'!$C$1:$C$1000,0))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Data'!$L3:$L1001,'All Group Data'!$A3:$A1001,$A4,'All Group Data'!$C$2:$C$1000,$C4,'All Group Data'!$B$2:$B$1000,$B4),IF(J4="outsider",SUMIFS('All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Data'!$L$2:$L$1000,'All Group Data'!$A$2:$A$1000,$A4,'All Group Data'!$C$2:$C$1000,$C4,'All Group Data'!$B$2:$B$1000,$B4),IF(M4="outsider",SUMIFS('All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O4" s="55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Data'!$L$2:$L$1000,'All Group Data'!$A$2:$A$1000,$A4,'All Group Data'!$C$2:$C$1000,$C4,'All Group Data'!$B$2:$B$1000,$B4),IF(Q4="outsider",SUMIFS('All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S4" s="55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Data'!$L$2:$L$1000,'All Group Data'!$A$2:$A$1000,$A4,'All Group Data'!$C$2:$C$1000,$C4,'All Group Data'!$B$2:$B$1000,$B4),IF(U4="outsider",SUMIFS('All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W4" s="55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Data'!$L$2:$L$1000,'All Group Data'!$A$2:$A$1000,$A4,'All Group Data'!$C$2:$C$1000,$C4,'All Group Data'!$B$2:$B$1000,$B4),IF(Y4="outsider",SUMIFS('All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3.5</v>
      </c>
      <c r="AA4" s="55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Data'!$L$2:$L$1000,'All Group Data'!$A$2:$A$1000,$A4,'All Group Data'!$C$2:$C$1000,$C4,'All Group Data'!$B$2:$B$1000,$B4),IF(AC4="outsider",SUMIFS('All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E4" s="55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Data'!$L$2:$L$1000,'All Group Data'!$A$2:$A$1000,$A4,'All Group Data'!$C$2:$C$1000,$C4,'All Group Data'!$B$2:$B$1000,$B4),IF(AG4="outsider",SUMIFS('All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I4" s="55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Data'!$L$2:$L$1000,'All Group Data'!$A$2:$A$1000,$A4,'All Group Data'!$C$2:$C$1000,$C4,'All Group Data'!$B$2:$B$1000,$B4),IF(AK4="outsider",SUMIFS('All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M4" s="55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87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Data'!$Q$1:$Q$1000,MATCH(A5&amp;B5&amp;C5,'All Group Data'!$A$1:$A$1000&amp;'All Group Data'!$B$1:$B$1000&amp;'All Group Data'!$C$1:$C$1000,0))</f>
        <v>Iran</v>
      </c>
      <c r="J5" t="str">
        <f t="shared" si="17"/>
        <v>outsider</v>
      </c>
      <c r="K5">
        <f>IF(J5="","",IF(J5="favourite",SUMIFS('All Group Data'!$L4:$L1002,'All Group Data'!$A4:$A1002,$A5,'All Group Data'!$C$2:$C$1000,$C5,'All Group Data'!$B$2:$B$1000,$B5),IF(J5="outsider",SUMIFS('All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>14</v>
      </c>
      <c r="L5" s="45" t="s">
        <v>87</v>
      </c>
      <c r="M5" s="42" t="str">
        <f t="shared" si="0"/>
        <v>favourite</v>
      </c>
      <c r="N5" s="42">
        <f>IF(M5="","",IF(M5="favourite",SUMIFS('All Group Data'!$L$2:$L$1000,'All Group Data'!$A$2:$A$1000,$A5,'All Group Data'!$C$2:$C$1000,$C5,'All Group Data'!$B$2:$B$1000,$B5),IF(M5="outsider",SUMIFS('All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O5" s="55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Data'!$L$2:$L$1000,'All Group Data'!$A$2:$A$1000,$A5,'All Group Data'!$C$2:$C$1000,$C5,'All Group Data'!$B$2:$B$1000,$B5),IF(Q5="outsider",SUMIFS('All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S5" s="55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Data'!$L$2:$L$1000,'All Group Data'!$A$2:$A$1000,$A5,'All Group Data'!$C$2:$C$1000,$C5,'All Group Data'!$B$2:$B$1000,$B5),IF(U5="outsider",SUMIFS('All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W5" s="55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Data'!$L$2:$L$1000,'All Group Data'!$A$2:$A$1000,$A5,'All Group Data'!$C$2:$C$1000,$C5,'All Group Data'!$B$2:$B$1000,$B5),IF(Y5="outsider",SUMIFS('All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A5" s="55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Data'!$L$2:$L$1000,'All Group Data'!$A$2:$A$1000,$A5,'All Group Data'!$C$2:$C$1000,$C5,'All Group Data'!$B$2:$B$1000,$B5),IF(AC5="outsider",SUMIFS('All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E5" s="55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Data'!$L$2:$L$1000,'All Group Data'!$A$2:$A$1000,$A5,'All Group Data'!$C$2:$C$1000,$C5,'All Group Data'!$B$2:$B$1000,$B5),IF(AG5="outsider",SUMIFS('All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I5" s="55" t="str">
        <f t="shared" si="11"/>
        <v>L</v>
      </c>
      <c r="AJ5" s="45" t="s">
        <v>87</v>
      </c>
      <c r="AK5" s="42" t="str">
        <f t="shared" si="12"/>
        <v>favourite</v>
      </c>
      <c r="AL5" s="42">
        <f>IF(AK5="","",IF(AK5="favourite",SUMIFS('All Group Data'!$L$2:$L$1000,'All Group Data'!$A$2:$A$1000,$A5,'All Group Data'!$C$2:$C$1000,$C5,'All Group Data'!$B$2:$B$1000,$B5),IF(AK5="outsider",SUMIFS('All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AM5" s="55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Data'!$Q$1:$Q$1000,MATCH(A6&amp;B6&amp;C6,'All Group Data'!$A$1:$A$1000&amp;'All Group Data'!$B$1:$B$1000&amp;'All Group Data'!$C$1:$C$1000,0))</f>
        <v>Draw</v>
      </c>
      <c r="J6" t="str">
        <f t="shared" si="17"/>
        <v>draw</v>
      </c>
      <c r="K6">
        <f>IF(J6="","",IF(J6="favourite",SUMIFS('All Group Data'!$L5:$L1003,'All Group Data'!$A5:$A1003,$A6,'All Group Data'!$C$2:$C$1000,$C6,'All Group Data'!$B$2:$B$1000,$B6),IF(J6="outsider",SUMIFS('All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Data'!$L$2:$L$1000,'All Group Data'!$A$2:$A$1000,$A6,'All Group Data'!$C$2:$C$1000,$C6,'All Group Data'!$B$2:$B$1000,$B6),IF(M6="outsider",SUMIFS('All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O6" s="55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Data'!$L$2:$L$1000,'All Group Data'!$A$2:$A$1000,$A6,'All Group Data'!$C$2:$C$1000,$C6,'All Group Data'!$B$2:$B$1000,$B6),IF(Q6="outsider",SUMIFS('All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S6" s="55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Data'!$L$2:$L$1000,'All Group Data'!$A$2:$A$1000,$A6,'All Group Data'!$C$2:$C$1000,$C6,'All Group Data'!$B$2:$B$1000,$B6),IF(U6="outsider",SUMIFS('All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3.25</v>
      </c>
      <c r="W6" s="55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Data'!$L$2:$L$1000,'All Group Data'!$A$2:$A$1000,$A6,'All Group Data'!$C$2:$C$1000,$C6,'All Group Data'!$B$2:$B$1000,$B6),IF(Y6="outsider",SUMIFS('All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A6" s="55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Data'!$L$2:$L$1000,'All Group Data'!$A$2:$A$1000,$A6,'All Group Data'!$C$2:$C$1000,$C6,'All Group Data'!$B$2:$B$1000,$B6),IF(AC6="outsider",SUMIFS('All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E6" s="55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Data'!$L$2:$L$1000,'All Group Data'!$A$2:$A$1000,$A6,'All Group Data'!$C$2:$C$1000,$C6,'All Group Data'!$B$2:$B$1000,$B6),IF(AG6="outsider",SUMIFS('All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I6" s="55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Data'!$L$2:$L$1000,'All Group Data'!$A$2:$A$1000,$A6,'All Group Data'!$C$2:$C$1000,$C6,'All Group Data'!$B$2:$B$1000,$B6),IF(AK6="outsider",SUMIFS('All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M6" s="55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Data'!$Q$1:$Q$1000,MATCH(A7&amp;B7&amp;C7,'All Group Data'!$A$1:$A$1000&amp;'All Group Data'!$B$1:$B$1000&amp;'All Group Data'!$C$1:$C$1000,0))</f>
        <v>France</v>
      </c>
      <c r="J7" t="str">
        <f t="shared" si="17"/>
        <v>favourite</v>
      </c>
      <c r="K7">
        <f>IF(J7="","",IF(J7="favourite",SUMIFS('All Group Data'!$L6:$L1004,'All Group Data'!$A6:$A1004,$A7,'All Group Data'!$C$2:$C$1000,$C7,'All Group Data'!$B$2:$B$1000,$B7),IF(J7="outsider",SUMIFS('All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Data'!$L$2:$L$1000,'All Group Data'!$A$2:$A$1000,$A7,'All Group Data'!$C$2:$C$1000,$C7,'All Group Data'!$B$2:$B$1000,$B7),IF(M7="outsider",SUMIFS('All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O7" s="55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Data'!$L$2:$L$1000,'All Group Data'!$A$2:$A$1000,$A7,'All Group Data'!$C$2:$C$1000,$C7,'All Group Data'!$B$2:$B$1000,$B7),IF(Q7="outsider",SUMIFS('All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S7" s="55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Data'!$L$2:$L$1000,'All Group Data'!$A$2:$A$1000,$A7,'All Group Data'!$C$2:$C$1000,$C7,'All Group Data'!$B$2:$B$1000,$B7),IF(U7="outsider",SUMIFS('All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W7" s="55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Data'!$L$2:$L$1000,'All Group Data'!$A$2:$A$1000,$A7,'All Group Data'!$C$2:$C$1000,$C7,'All Group Data'!$B$2:$B$1000,$B7),IF(Y7="outsider",SUMIFS('All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A7" s="55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Data'!$L$2:$L$1000,'All Group Data'!$A$2:$A$1000,$A7,'All Group Data'!$C$2:$C$1000,$C7,'All Group Data'!$B$2:$B$1000,$B7),IF(AC7="outsider",SUMIFS('All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E7" s="55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Data'!$L$2:$L$1000,'All Group Data'!$A$2:$A$1000,$A7,'All Group Data'!$C$2:$C$1000,$C7,'All Group Data'!$B$2:$B$1000,$B7),IF(AG7="outsider",SUMIFS('All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I7" s="55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Data'!$L$2:$L$1000,'All Group Data'!$A$2:$A$1000,$A7,'All Group Data'!$C$2:$C$1000,$C7,'All Group Data'!$B$2:$B$1000,$B7),IF(AK7="outsider",SUMIFS('All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M7" s="55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89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Data'!$Q$1:$Q$1000,MATCH(A8&amp;B8&amp;C8,'All Group Data'!$A$1:$A$1000&amp;'All Group Data'!$B$1:$B$1000&amp;'All Group Data'!$C$1:$C$1000,0))</f>
        <v>Draw</v>
      </c>
      <c r="J8" t="str">
        <f t="shared" si="17"/>
        <v>draw</v>
      </c>
      <c r="K8">
        <f>IF(J8="","",IF(J8="favourite",SUMIFS('All Group Data'!$L7:$L1005,'All Group Data'!$A7:$A1005,$A8,'All Group Data'!$C$2:$C$1000,$C8,'All Group Data'!$B$2:$B$1000,$B8),IF(J8="outsider",SUMIFS('All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Data'!$L$2:$L$1000,'All Group Data'!$A$2:$A$1000,$A8,'All Group Data'!$C$2:$C$1000,$C8,'All Group Data'!$B$2:$B$1000,$B8),IF(M8="outsider",SUMIFS('All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O8" s="55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Data'!$L$2:$L$1000,'All Group Data'!$A$2:$A$1000,$A8,'All Group Data'!$C$2:$C$1000,$C8,'All Group Data'!$B$2:$B$1000,$B8),IF(Q8="outsider",SUMIFS('All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S8" s="55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Data'!$L$2:$L$1000,'All Group Data'!$A$2:$A$1000,$A8,'All Group Data'!$C$2:$C$1000,$C8,'All Group Data'!$B$2:$B$1000,$B8),IF(U8="outsider",SUMIFS('All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W8" s="55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Data'!$L$2:$L$1000,'All Group Data'!$A$2:$A$1000,$A8,'All Group Data'!$C$2:$C$1000,$C8,'All Group Data'!$B$2:$B$1000,$B8),IF(Y8="outsider",SUMIFS('All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A8" s="55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Data'!$L$2:$L$1000,'All Group Data'!$A$2:$A$1000,$A8,'All Group Data'!$C$2:$C$1000,$C8,'All Group Data'!$B$2:$B$1000,$B8),IF(AC8="outsider",SUMIFS('All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E8" s="55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Data'!$L$2:$L$1000,'All Group Data'!$A$2:$A$1000,$A8,'All Group Data'!$C$2:$C$1000,$C8,'All Group Data'!$B$2:$B$1000,$B8),IF(AG8="outsider",SUMIFS('All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I8" s="55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Data'!$L$2:$L$1000,'All Group Data'!$A$2:$A$1000,$A8,'All Group Data'!$C$2:$C$1000,$C8,'All Group Data'!$B$2:$B$1000,$B8),IF(AK8="outsider",SUMIFS('All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M8" s="55" t="str">
        <f t="shared" si="13"/>
        <v>L</v>
      </c>
    </row>
    <row r="9" spans="1:39" x14ac:dyDescent="0.2">
      <c r="A9" s="61">
        <v>2018</v>
      </c>
      <c r="B9" s="61">
        <f t="shared" si="14"/>
        <v>7</v>
      </c>
      <c r="C9" s="61">
        <v>1</v>
      </c>
      <c r="D9" s="61" t="s">
        <v>74</v>
      </c>
      <c r="E9" s="61" t="s">
        <v>88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Data'!$Q$1:$Q$1000,MATCH(A9&amp;B9&amp;C9,'All Group Data'!$A$1:$A$1000&amp;'All Group Data'!$B$1:$B$1000&amp;'All Group Data'!$C$1:$C$1000,0))</f>
        <v>Denmark</v>
      </c>
      <c r="J9" t="str">
        <f t="shared" si="17"/>
        <v>favourite</v>
      </c>
      <c r="K9">
        <f>IF(J9="","",IF(J9="favourite",SUMIFS('All Group Data'!$L8:$L1006,'All Group Data'!$A8:$A1006,$A9,'All Group Data'!$C$2:$C$1000,$C9,'All Group Data'!$B$2:$B$1000,$B9),IF(J9="outsider",SUMIFS('All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Data'!$L$2:$L$1000,'All Group Data'!$A$2:$A$1000,$A9,'All Group Data'!$C$2:$C$1000,$C9,'All Group Data'!$B$2:$B$1000,$B9),IF(M9="outsider",SUMIFS('All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O9" s="55" t="str">
        <f t="shared" si="1"/>
        <v>W</v>
      </c>
      <c r="P9" s="45" t="s">
        <v>88</v>
      </c>
      <c r="Q9" s="42" t="str">
        <f t="shared" ref="Q9" si="28">IF(P9="","",IF(P9=$D9,"favourite",IF(P9=$E9,"outsider","draw")))</f>
        <v>outsider</v>
      </c>
      <c r="R9" s="42">
        <f>IF(Q9="","",IF(Q9="favourite",SUMIFS('All Group Data'!$L$2:$L$1000,'All Group Data'!$A$2:$A$1000,$A9,'All Group Data'!$C$2:$C$1000,$C9,'All Group Data'!$B$2:$B$1000,$B9),IF(Q9="outsider",SUMIFS('All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S9" s="55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Data'!$L$2:$L$1000,'All Group Data'!$A$2:$A$1000,$A9,'All Group Data'!$C$2:$C$1000,$C9,'All Group Data'!$B$2:$B$1000,$B9),IF(U9="outsider",SUMIFS('All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W9" s="55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Data'!$L$2:$L$1000,'All Group Data'!$A$2:$A$1000,$A9,'All Group Data'!$C$2:$C$1000,$C9,'All Group Data'!$B$2:$B$1000,$B9),IF(Y9="outsider",SUMIFS('All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A9" s="55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Data'!$L$2:$L$1000,'All Group Data'!$A$2:$A$1000,$A9,'All Group Data'!$C$2:$C$1000,$C9,'All Group Data'!$B$2:$B$1000,$B9),IF(AC9="outsider",SUMIFS('All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55" t="str">
        <f t="shared" si="9"/>
        <v>L</v>
      </c>
      <c r="AF9" s="45" t="s">
        <v>88</v>
      </c>
      <c r="AG9" s="42" t="str">
        <f t="shared" si="10"/>
        <v>outsider</v>
      </c>
      <c r="AH9" s="42">
        <f>IF(AG9="","",IF(AG9="favourite",SUMIFS('All Group Data'!$L$2:$L$1000,'All Group Data'!$A$2:$A$1000,$A9,'All Group Data'!$C$2:$C$1000,$C9,'All Group Data'!$B$2:$B$1000,$B9),IF(AG9="outsider",SUMIFS('All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55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Data'!$L$2:$L$1000,'All Group Data'!$A$2:$A$1000,$A9,'All Group Data'!$C$2:$C$1000,$C9,'All Group Data'!$B$2:$B$1000,$B9),IF(AK9="outsider",SUMIFS('All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M9" s="55" t="str">
        <f t="shared" si="13"/>
        <v>W</v>
      </c>
    </row>
    <row r="10" spans="1:39" x14ac:dyDescent="0.2">
      <c r="A10" s="61">
        <v>2018</v>
      </c>
      <c r="B10" s="61">
        <f t="shared" si="14"/>
        <v>8</v>
      </c>
      <c r="C10" s="61">
        <v>1</v>
      </c>
      <c r="D10" s="61" t="s">
        <v>9</v>
      </c>
      <c r="E10" s="61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Data'!$Q$1:$Q$1000,MATCH(A10&amp;B10&amp;C10,'All Group Data'!$A$1:$A$1000&amp;'All Group Data'!$B$1:$B$1000&amp;'All Group Data'!$C$1:$C$1000,0))</f>
        <v>Croatia</v>
      </c>
      <c r="J10" t="str">
        <f t="shared" si="17"/>
        <v>favourite</v>
      </c>
      <c r="K10">
        <f>IF(J10="","",IF(J10="favourite",SUMIFS('All Group Data'!$L9:$L1007,'All Group Data'!$A9:$A1007,$A10,'All Group Data'!$C$2:$C$1000,$C10,'All Group Data'!$B$2:$B$1000,$B10),IF(J10="outsider",SUMIFS('All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Data'!$L$2:$L$1000,'All Group Data'!$A$2:$A$1000,$A10,'All Group Data'!$C$2:$C$1000,$C10,'All Group Data'!$B$2:$B$1000,$B10),IF(M10="outsider",SUMIFS('All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O10" s="55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Data'!$L$2:$L$1000,'All Group Data'!$A$2:$A$1000,$A10,'All Group Data'!$C$2:$C$1000,$C10,'All Group Data'!$B$2:$B$1000,$B10),IF(Q10="outsider",SUMIFS('All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S10" s="55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Data'!$L$2:$L$1000,'All Group Data'!$A$2:$A$1000,$A10,'All Group Data'!$C$2:$C$1000,$C10,'All Group Data'!$B$2:$B$1000,$B10),IF(U10="outsider",SUMIFS('All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W10" s="55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Data'!$L$2:$L$1000,'All Group Data'!$A$2:$A$1000,$A10,'All Group Data'!$C$2:$C$1000,$C10,'All Group Data'!$B$2:$B$1000,$B10),IF(Y10="outsider",SUMIFS('All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A10" s="55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Data'!$L$2:$L$1000,'All Group Data'!$A$2:$A$1000,$A10,'All Group Data'!$C$2:$C$1000,$C10,'All Group Data'!$B$2:$B$1000,$B10),IF(AC10="outsider",SUMIFS('All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E10" s="55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Data'!$L$2:$L$1000,'All Group Data'!$A$2:$A$1000,$A10,'All Group Data'!$C$2:$C$1000,$C10,'All Group Data'!$B$2:$B$1000,$B10),IF(AG10="outsider",SUMIFS('All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I10" s="55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Data'!$L$2:$L$1000,'All Group Data'!$A$2:$A$1000,$A10,'All Group Data'!$C$2:$C$1000,$C10,'All Group Data'!$B$2:$B$1000,$B10),IF(AK10="outsider",SUMIFS('All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M10" s="55" t="str">
        <f t="shared" si="13"/>
        <v>W</v>
      </c>
    </row>
    <row r="11" spans="1:39" x14ac:dyDescent="0.2">
      <c r="A11" s="61">
        <v>2018</v>
      </c>
      <c r="B11" s="61">
        <f t="shared" si="14"/>
        <v>9</v>
      </c>
      <c r="C11" s="61">
        <v>1</v>
      </c>
      <c r="D11" s="61" t="s">
        <v>73</v>
      </c>
      <c r="E11" s="61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Data'!$Q$1:$Q$1000,MATCH(A11&amp;B11&amp;C11,'All Group Data'!$A$1:$A$1000&amp;'All Group Data'!$B$1:$B$1000&amp;'All Group Data'!$C$1:$C$1000,0))</f>
        <v>Serbia</v>
      </c>
      <c r="J11" t="str">
        <f t="shared" si="17"/>
        <v>favourite</v>
      </c>
      <c r="K11">
        <f>IF(J11="","",IF(J11="favourite",SUMIFS('All Group Data'!$L10:$L1008,'All Group Data'!$A10:$A1008,$A11,'All Group Data'!$C$2:$C$1000,$C11,'All Group Data'!$B$2:$B$1000,$B11),IF(J11="outsider",SUMIFS('All Group Data'!$N10:$N1008,'All Group Data'!$A10:$A1008,$A11,'All Group Data'!$C$2:$C$1000,$C11,'All Group Data'!$B$2:$B$1000,$B11),SUMIFS('All Group Data'!$I10:$I1008,'All Group Data'!$A10:$A1008,$A11,'All Group Data'!$C$2:$C$1000,$C11,'All Group Data'!$B$2:$B$1000,$B11))))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Data'!$L$2:$L$1000,'All Group Data'!$A$2:$A$1000,$A11,'All Group Data'!$C$2:$C$1000,$C11,'All Group Data'!$B$2:$B$1000,$B11),IF(M11="outsider",SUMIFS('All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O11" s="55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Data'!$L$2:$L$1000,'All Group Data'!$A$2:$A$1000,$A11,'All Group Data'!$C$2:$C$1000,$C11,'All Group Data'!$B$2:$B$1000,$B11),IF(Q11="outsider",SUMIFS('All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S11" s="55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Data'!$L$2:$L$1000,'All Group Data'!$A$2:$A$1000,$A11,'All Group Data'!$C$2:$C$1000,$C11,'All Group Data'!$B$2:$B$1000,$B11),IF(U11="outsider",SUMIFS('All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W11" s="55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Data'!$L$2:$L$1000,'All Group Data'!$A$2:$A$1000,$A11,'All Group Data'!$C$2:$C$1000,$C11,'All Group Data'!$B$2:$B$1000,$B11),IF(Y11="outsider",SUMIFS('All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A11" s="55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Data'!$L$2:$L$1000,'All Group Data'!$A$2:$A$1000,$A11,'All Group Data'!$C$2:$C$1000,$C11,'All Group Data'!$B$2:$B$1000,$B11),IF(AC11="outsider",SUMIFS('All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E11" s="55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Data'!$L$2:$L$1000,'All Group Data'!$A$2:$A$1000,$A11,'All Group Data'!$C$2:$C$1000,$C11,'All Group Data'!$B$2:$B$1000,$B11),IF(AG11="outsider",SUMIFS('All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I11" s="55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Data'!$L$2:$L$1000,'All Group Data'!$A$2:$A$1000,$A11,'All Group Data'!$C$2:$C$1000,$C11,'All Group Data'!$B$2:$B$1000,$B11),IF(AK11="outsider",SUMIFS('All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AM11" s="55" t="str">
        <f t="shared" si="13"/>
        <v>W</v>
      </c>
    </row>
    <row r="12" spans="1:39" x14ac:dyDescent="0.2">
      <c r="A12" s="61">
        <v>2018</v>
      </c>
      <c r="B12" s="61">
        <f t="shared" si="14"/>
        <v>10</v>
      </c>
      <c r="C12" s="61">
        <v>1</v>
      </c>
      <c r="D12" s="61" t="s">
        <v>30</v>
      </c>
      <c r="E12" s="61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Data'!$Q$1:$Q$1000,MATCH(A12&amp;B12&amp;C12,'All Group Data'!$A$1:$A$1000&amp;'All Group Data'!$B$1:$B$1000&amp;'All Group Data'!$C$1:$C$1000,0))</f>
        <v>Mexico</v>
      </c>
      <c r="J12" t="str">
        <f t="shared" si="17"/>
        <v>outsider</v>
      </c>
      <c r="K12">
        <f>IF(J12="","",IF(J12="favourite",SUMIFS('All Group Data'!$L11:$L1009,'All Group Data'!$A11:$A1009,$A12,'All Group Data'!$C$2:$C$1000,$C12,'All Group Data'!$B$2:$B$1000,$B12),IF(J12="outsider",SUMIFS('All Group Data'!$N11:$N1009,'All Group Data'!$A11:$A1009,$A12,'All Group Data'!$C$2:$C$1000,$C12,'All Group Data'!$B$2:$B$1000,$B12),SUMIFS('All Group Data'!$I11:$I1009,'All Group Data'!$A11:$A1009,$A12,'All Group Data'!$C$2:$C$1000,$C12,'All Group Data'!$B$2:$B$1000,$B12))))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Data'!$L$2:$L$1000,'All Group Data'!$A$2:$A$1000,$A12,'All Group Data'!$C$2:$C$1000,$C12,'All Group Data'!$B$2:$B$1000,$B12),IF(M12="outsider",SUMIFS('All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O12" s="55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Data'!$L$2:$L$1000,'All Group Data'!$A$2:$A$1000,$A12,'All Group Data'!$C$2:$C$1000,$C12,'All Group Data'!$B$2:$B$1000,$B12),IF(Q12="outsider",SUMIFS('All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S12" s="55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Data'!$L$2:$L$1000,'All Group Data'!$A$2:$A$1000,$A12,'All Group Data'!$C$2:$C$1000,$C12,'All Group Data'!$B$2:$B$1000,$B12),IF(U12="outsider",SUMIFS('All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W12" s="55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Data'!$L$2:$L$1000,'All Group Data'!$A$2:$A$1000,$A12,'All Group Data'!$C$2:$C$1000,$C12,'All Group Data'!$B$2:$B$1000,$B12),IF(Y12="outsider",SUMIFS('All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A12" s="55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Data'!$L$2:$L$1000,'All Group Data'!$A$2:$A$1000,$A12,'All Group Data'!$C$2:$C$1000,$C12,'All Group Data'!$B$2:$B$1000,$B12),IF(AC12="outsider",SUMIFS('All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E12" s="55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Data'!$L$2:$L$1000,'All Group Data'!$A$2:$A$1000,$A12,'All Group Data'!$C$2:$C$1000,$C12,'All Group Data'!$B$2:$B$1000,$B12),IF(AG12="outsider",SUMIFS('All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7.5</v>
      </c>
      <c r="AI12" s="55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Data'!$L$2:$L$1000,'All Group Data'!$A$2:$A$1000,$A12,'All Group Data'!$C$2:$C$1000,$C12,'All Group Data'!$B$2:$B$1000,$B12),IF(AK12="outsider",SUMIFS('All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4.2</v>
      </c>
      <c r="AM12" s="55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Data'!$Q$1:$Q$1000,MATCH(A13&amp;B13&amp;C13,'All Group Data'!$A$1:$A$1000&amp;'All Group Data'!$B$1:$B$1000&amp;'All Group Data'!$C$1:$C$1000,0))</f>
        <v>Draw</v>
      </c>
      <c r="J13" t="str">
        <f t="shared" si="17"/>
        <v>draw</v>
      </c>
      <c r="K13">
        <f>IF(J13="","",IF(J13="favourite",SUMIFS('All Group Data'!$L12:$L1010,'All Group Data'!$A12:$A1010,$A13,'All Group Data'!$C$2:$C$1000,$C13,'All Group Data'!$B$2:$B$1000,$B13),IF(J13="outsider",SUMIFS('All Group Data'!$N12:$N1010,'All Group Data'!$A12:$A1010,$A13,'All Group Data'!$C$2:$C$1000,$C13,'All Group Data'!$B$2:$B$1000,$B13),SUMIFS('All Group Data'!$I12:$I1010,'All Group Data'!$A12:$A1010,$A13,'All Group Data'!$C$2:$C$1000,$C13,'All Group Data'!$B$2:$B$1000,$B13))))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Data'!$L$2:$L$1000,'All Group Data'!$A$2:$A$1000,$A13,'All Group Data'!$C$2:$C$1000,$C13,'All Group Data'!$B$2:$B$1000,$B13),IF(M13="outsider",SUMIFS('All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O13" s="55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Data'!$L$2:$L$1000,'All Group Data'!$A$2:$A$1000,$A13,'All Group Data'!$C$2:$C$1000,$C13,'All Group Data'!$B$2:$B$1000,$B13),IF(Q13="outsider",SUMIFS('All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S13" s="55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Data'!$L$2:$L$1000,'All Group Data'!$A$2:$A$1000,$A13,'All Group Data'!$C$2:$C$1000,$C13,'All Group Data'!$B$2:$B$1000,$B13),IF(U13="outsider",SUMIFS('All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W13" s="55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Data'!$L$2:$L$1000,'All Group Data'!$A$2:$A$1000,$A13,'All Group Data'!$C$2:$C$1000,$C13,'All Group Data'!$B$2:$B$1000,$B13),IF(Y13="outsider",SUMIFS('All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A13" s="55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Data'!$L$2:$L$1000,'All Group Data'!$A$2:$A$1000,$A13,'All Group Data'!$C$2:$C$1000,$C13,'All Group Data'!$B$2:$B$1000,$B13),IF(AC13="outsider",SUMIFS('All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E13" s="55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Data'!$L$2:$L$1000,'All Group Data'!$A$2:$A$1000,$A13,'All Group Data'!$C$2:$C$1000,$C13,'All Group Data'!$B$2:$B$1000,$B13),IF(AG13="outsider",SUMIFS('All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I13" s="55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Data'!$L$2:$L$1000,'All Group Data'!$A$2:$A$1000,$A13,'All Group Data'!$C$2:$C$1000,$C13,'All Group Data'!$B$2:$B$1000,$B13),IF(AK13="outsider",SUMIFS('All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M13" s="55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90</v>
      </c>
      <c r="E14" t="s">
        <v>97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Data'!$Q$1:$Q$1000,MATCH(A14&amp;B14&amp;C14,'All Group Data'!$A$1:$A$1000&amp;'All Group Data'!$B$1:$B$1000&amp;'All Group Data'!$C$1:$C$1000,0))</f>
        <v>Sweden</v>
      </c>
      <c r="J14" t="str">
        <f t="shared" si="17"/>
        <v>favourite</v>
      </c>
      <c r="K14">
        <f>IF(J14="","",IF(J14="favourite",SUMIFS('All Group Data'!$L13:$L1011,'All Group Data'!$A13:$A1011,$A14,'All Group Data'!$C$2:$C$1000,$C14,'All Group Data'!$B$2:$B$1000,$B14),IF(J14="outsider",SUMIFS('All Group Data'!$N13:$N1011,'All Group Data'!$A13:$A1011,$A14,'All Group Data'!$C$2:$C$1000,$C14,'All Group Data'!$B$2:$B$1000,$B14),SUMIFS('All Group Data'!$I13:$I1011,'All Group Data'!$A13:$A1011,$A14,'All Group Data'!$C$2:$C$1000,$C14,'All Group Data'!$B$2:$B$1000,$B14))))</f>
        <v>2</v>
      </c>
      <c r="L14" s="45" t="s">
        <v>90</v>
      </c>
      <c r="M14" s="42" t="str">
        <f t="shared" si="0"/>
        <v>favourite</v>
      </c>
      <c r="N14" s="42">
        <f>IF(M14="","",IF(M14="favourite",SUMIFS('All Group Data'!$L$2:$L$1000,'All Group Data'!$A$2:$A$1000,$A14,'All Group Data'!$C$2:$C$1000,$C14,'All Group Data'!$B$2:$B$1000,$B14),IF(M14="outsider",SUMIFS('All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O14" s="55" t="str">
        <f t="shared" si="1"/>
        <v>W</v>
      </c>
      <c r="P14" s="45" t="s">
        <v>90</v>
      </c>
      <c r="Q14" s="42" t="str">
        <f t="shared" si="32"/>
        <v>favourite</v>
      </c>
      <c r="R14" s="42">
        <f>IF(Q14="","",IF(Q14="favourite",SUMIFS('All Group Data'!$L$2:$L$1000,'All Group Data'!$A$2:$A$1000,$A14,'All Group Data'!$C$2:$C$1000,$C14,'All Group Data'!$B$2:$B$1000,$B14),IF(Q14="outsider",SUMIFS('All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S14" s="55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Data'!$L$2:$L$1000,'All Group Data'!$A$2:$A$1000,$A14,'All Group Data'!$C$2:$C$1000,$C14,'All Group Data'!$B$2:$B$1000,$B14),IF(U14="outsider",SUMIFS('All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W14" s="55" t="str">
        <f t="shared" si="5"/>
        <v>L</v>
      </c>
      <c r="X14" s="45" t="s">
        <v>90</v>
      </c>
      <c r="Y14" s="42" t="str">
        <f t="shared" si="6"/>
        <v>favourite</v>
      </c>
      <c r="Z14" s="42">
        <f>IF(Y14="","",IF(Y14="favourite",SUMIFS('All Group Data'!$L$2:$L$1000,'All Group Data'!$A$2:$A$1000,$A14,'All Group Data'!$C$2:$C$1000,$C14,'All Group Data'!$B$2:$B$1000,$B14),IF(Y14="outsider",SUMIFS('All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A14" s="55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Data'!$L$2:$L$1000,'All Group Data'!$A$2:$A$1000,$A14,'All Group Data'!$C$2:$C$1000,$C14,'All Group Data'!$B$2:$B$1000,$B14),IF(AC14="outsider",SUMIFS('All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E14" s="55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Data'!$L$2:$L$1000,'All Group Data'!$A$2:$A$1000,$A14,'All Group Data'!$C$2:$C$1000,$C14,'All Group Data'!$B$2:$B$1000,$B14),IF(AG14="outsider",SUMIFS('All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I14" s="55" t="str">
        <f t="shared" si="11"/>
        <v>L</v>
      </c>
      <c r="AJ14" s="45" t="s">
        <v>90</v>
      </c>
      <c r="AK14" s="42" t="str">
        <f t="shared" si="12"/>
        <v>favourite</v>
      </c>
      <c r="AL14" s="42">
        <f>IF(AK14="","",IF(AK14="favourite",SUMIFS('All Group Data'!$L$2:$L$1000,'All Group Data'!$A$2:$A$1000,$A14,'All Group Data'!$C$2:$C$1000,$C14,'All Group Data'!$B$2:$B$1000,$B14),IF(AK14="outsider",SUMIFS('All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M14" s="55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91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Data'!$Q$1:$Q$1000,MATCH(A15&amp;B15&amp;C15,'All Group Data'!$A$1:$A$1000&amp;'All Group Data'!$B$1:$B$1000&amp;'All Group Data'!$C$1:$C$1000,0))</f>
        <v>Belgium</v>
      </c>
      <c r="J15" t="str">
        <f t="shared" si="17"/>
        <v>favourite</v>
      </c>
      <c r="K15">
        <f>IF(J15="","",IF(J15="favourite",SUMIFS('All Group Data'!$L14:$L1012,'All Group Data'!$A14:$A1012,$A15,'All Group Data'!$C$2:$C$1000,$C15,'All Group Data'!$B$2:$B$1000,$B15),IF(J15="outsider",SUMIFS('All Group Data'!$N14:$N1012,'All Group Data'!$A14:$A1012,$A15,'All Group Data'!$C$2:$C$1000,$C15,'All Group Data'!$B$2:$B$1000,$B15),SUMIFS('All Group Data'!$I14:$I1012,'All Group Data'!$A14:$A1012,$A15,'All Group Data'!$C$2:$C$1000,$C15,'All Group Data'!$B$2:$B$1000,$B15))))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Data'!$L$2:$L$1000,'All Group Data'!$A$2:$A$1000,$A15,'All Group Data'!$C$2:$C$1000,$C15,'All Group Data'!$B$2:$B$1000,$B15),IF(M15="outsider",SUMIFS('All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O15" s="55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Data'!$L$2:$L$1000,'All Group Data'!$A$2:$A$1000,$A15,'All Group Data'!$C$2:$C$1000,$C15,'All Group Data'!$B$2:$B$1000,$B15),IF(Q15="outsider",SUMIFS('All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S15" s="55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Data'!$L$2:$L$1000,'All Group Data'!$A$2:$A$1000,$A15,'All Group Data'!$C$2:$C$1000,$C15,'All Group Data'!$B$2:$B$1000,$B15),IF(U15="outsider",SUMIFS('All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W15" s="55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Data'!$L$2:$L$1000,'All Group Data'!$A$2:$A$1000,$A15,'All Group Data'!$C$2:$C$1000,$C15,'All Group Data'!$B$2:$B$1000,$B15),IF(Y15="outsider",SUMIFS('All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A15" s="55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Data'!$L$2:$L$1000,'All Group Data'!$A$2:$A$1000,$A15,'All Group Data'!$C$2:$C$1000,$C15,'All Group Data'!$B$2:$B$1000,$B15),IF(AC15="outsider",SUMIFS('All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E15" s="55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Data'!$L$2:$L$1000,'All Group Data'!$A$2:$A$1000,$A15,'All Group Data'!$C$2:$C$1000,$C15,'All Group Data'!$B$2:$B$1000,$B15),IF(AG15="outsider",SUMIFS('All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I15" s="55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Data'!$L$2:$L$1000,'All Group Data'!$A$2:$A$1000,$A15,'All Group Data'!$C$2:$C$1000,$C15,'All Group Data'!$B$2:$B$1000,$B15),IF(AK15="outsider",SUMIFS('All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M15" s="55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92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Data'!$Q$1:$Q$1000,MATCH(A16&amp;B16&amp;C16,'All Group Data'!$A$1:$A$1000&amp;'All Group Data'!$B$1:$B$1000&amp;'All Group Data'!$C$1:$C$1000,0))</f>
        <v>England</v>
      </c>
      <c r="J16" t="str">
        <f t="shared" si="17"/>
        <v>favourite</v>
      </c>
      <c r="K16">
        <f>IF(J16="","",IF(J16="favourite",SUMIFS('All Group Data'!$L15:$L1013,'All Group Data'!$A15:$A1013,$A16,'All Group Data'!$C$2:$C$1000,$C16,'All Group Data'!$B$2:$B$1000,$B16),IF(J16="outsider",SUMIFS('All Group Data'!$N15:$N1013,'All Group Data'!$A15:$A1013,$A16,'All Group Data'!$C$2:$C$1000,$C16,'All Group Data'!$B$2:$B$1000,$B16),SUMIFS('All Group Data'!$I15:$I1013,'All Group Data'!$A15:$A1013,$A16,'All Group Data'!$C$2:$C$1000,$C16,'All Group Data'!$B$2:$B$1000,$B16))))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Data'!$L$2:$L$1000,'All Group Data'!$A$2:$A$1000,$A16,'All Group Data'!$C$2:$C$1000,$C16,'All Group Data'!$B$2:$B$1000,$B16),IF(M16="outsider",SUMIFS('All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O16" s="55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Data'!$L$2:$L$1000,'All Group Data'!$A$2:$A$1000,$A16,'All Group Data'!$C$2:$C$1000,$C16,'All Group Data'!$B$2:$B$1000,$B16),IF(Q16="outsider",SUMIFS('All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S16" s="55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Data'!$L$2:$L$1000,'All Group Data'!$A$2:$A$1000,$A16,'All Group Data'!$C$2:$C$1000,$C16,'All Group Data'!$B$2:$B$1000,$B16),IF(U16="outsider",SUMIFS('All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W16" s="55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Data'!$L$2:$L$1000,'All Group Data'!$A$2:$A$1000,$A16,'All Group Data'!$C$2:$C$1000,$C16,'All Group Data'!$B$2:$B$1000,$B16),IF(Y16="outsider",SUMIFS('All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A16" s="55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Data'!$L$2:$L$1000,'All Group Data'!$A$2:$A$1000,$A16,'All Group Data'!$C$2:$C$1000,$C16,'All Group Data'!$B$2:$B$1000,$B16),IF(AC16="outsider",SUMIFS('All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E16" s="55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Data'!$L$2:$L$1000,'All Group Data'!$A$2:$A$1000,$A16,'All Group Data'!$C$2:$C$1000,$C16,'All Group Data'!$B$2:$B$1000,$B16),IF(AG16="outsider",SUMIFS('All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I16" s="55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Data'!$L$2:$L$1000,'All Group Data'!$A$2:$A$1000,$A16,'All Group Data'!$C$2:$C$1000,$C16,'All Group Data'!$B$2:$B$1000,$B16),IF(AK16="outsider",SUMIFS('All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M16" s="55" t="str">
        <f t="shared" si="13"/>
        <v>W</v>
      </c>
    </row>
    <row r="17" spans="1:39" x14ac:dyDescent="0.2">
      <c r="A17" s="61">
        <v>2018</v>
      </c>
      <c r="B17" s="61">
        <f t="shared" si="14"/>
        <v>15</v>
      </c>
      <c r="C17" s="61">
        <v>1</v>
      </c>
      <c r="D17" s="61" t="s">
        <v>16</v>
      </c>
      <c r="E17" s="61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Data'!$Q$1:$Q$1000,MATCH(A17&amp;B17&amp;C17,'All Group Data'!$A$1:$A$1000&amp;'All Group Data'!$B$1:$B$1000&amp;'All Group Data'!$C$1:$C$1000,0))</f>
        <v>Japan</v>
      </c>
      <c r="J17" t="str">
        <f t="shared" si="17"/>
        <v>outsider</v>
      </c>
      <c r="K17">
        <f>IF(J17="","",IF(J17="favourite",SUMIFS('All Group Data'!$L16:$L1014,'All Group Data'!$A16:$A1014,$A17,'All Group Data'!$C$2:$C$1000,$C17,'All Group Data'!$B$2:$B$1000,$B17),IF(J17="outsider",SUMIFS('All Group Data'!$N16:$N1014,'All Group Data'!$A16:$A1014,$A17,'All Group Data'!$C$2:$C$1000,$C17,'All Group Data'!$B$2:$B$1000,$B17),SUMIFS('All Group Data'!$I16:$I1014,'All Group Data'!$A16:$A1014,$A17,'All Group Data'!$C$2:$C$1000,$C17,'All Group Data'!$B$2:$B$1000,$B17))))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Data'!$L$2:$L$1000,'All Group Data'!$A$2:$A$1000,$A17,'All Group Data'!$C$2:$C$1000,$C17,'All Group Data'!$B$2:$B$1000,$B17),IF(M17="outsider",SUMIFS('All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O17" s="55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Data'!$L$2:$L$1000,'All Group Data'!$A$2:$A$1000,$A17,'All Group Data'!$C$2:$C$1000,$C17,'All Group Data'!$B$2:$B$1000,$B17),IF(Q17="outsider",SUMIFS('All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S17" s="55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Data'!$L$2:$L$1000,'All Group Data'!$A$2:$A$1000,$A17,'All Group Data'!$C$2:$C$1000,$C17,'All Group Data'!$B$2:$B$1000,$B17),IF(U17="outsider",SUMIFS('All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W17" s="55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Data'!$L$2:$L$1000,'All Group Data'!$A$2:$A$1000,$A17,'All Group Data'!$C$2:$C$1000,$C17,'All Group Data'!$B$2:$B$1000,$B17),IF(Y17="outsider",SUMIFS('All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A17" s="55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Data'!$L$2:$L$1000,'All Group Data'!$A$2:$A$1000,$A17,'All Group Data'!$C$2:$C$1000,$C17,'All Group Data'!$B$2:$B$1000,$B17),IF(AC17="outsider",SUMIFS('All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E17" s="55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Data'!$L$2:$L$1000,'All Group Data'!$A$2:$A$1000,$A17,'All Group Data'!$C$2:$C$1000,$C17,'All Group Data'!$B$2:$B$1000,$B17),IF(AG17="outsider",SUMIFS('All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I17" s="55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Data'!$L$2:$L$1000,'All Group Data'!$A$2:$A$1000,$A17,'All Group Data'!$C$2:$C$1000,$C17,'All Group Data'!$B$2:$B$1000,$B17),IF(AK17="outsider",SUMIFS('All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M17" s="55" t="str">
        <f t="shared" si="13"/>
        <v>L</v>
      </c>
    </row>
    <row r="18" spans="1:39" x14ac:dyDescent="0.2">
      <c r="A18" s="61">
        <v>2018</v>
      </c>
      <c r="B18" s="61">
        <f t="shared" si="14"/>
        <v>16</v>
      </c>
      <c r="C18" s="61">
        <v>1</v>
      </c>
      <c r="D18" s="61" t="s">
        <v>93</v>
      </c>
      <c r="E18" s="61" t="s">
        <v>94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Data'!$Q$1:$Q$1000,MATCH(A18&amp;B18&amp;C18,'All Group Data'!$A$1:$A$1000&amp;'All Group Data'!$B$1:$B$1000&amp;'All Group Data'!$C$1:$C$1000,0))</f>
        <v>Senegal</v>
      </c>
      <c r="J18" t="str">
        <f t="shared" si="17"/>
        <v>outsider</v>
      </c>
      <c r="K18">
        <f>IF(J18="","",IF(J18="favourite",SUMIFS('All Group Data'!$L17:$L1015,'All Group Data'!$A17:$A1015,$A18,'All Group Data'!$C$2:$C$1000,$C18,'All Group Data'!$B$2:$B$1000,$B18),IF(J18="outsider",SUMIFS('All Group Data'!$N17:$N1015,'All Group Data'!$A17:$A1015,$A18,'All Group Data'!$C$2:$C$1000,$C18,'All Group Data'!$B$2:$B$1000,$B18),SUMIFS('All Group Data'!$I17:$I1015,'All Group Data'!$A17:$A1015,$A18,'All Group Data'!$C$2:$C$1000,$C18,'All Group Data'!$B$2:$B$1000,$B18))))</f>
        <v>3.5</v>
      </c>
      <c r="L18" s="45" t="s">
        <v>93</v>
      </c>
      <c r="M18" s="42" t="str">
        <f t="shared" si="0"/>
        <v>favourite</v>
      </c>
      <c r="N18" s="42">
        <f>IF(M18="","",IF(M18="favourite",SUMIFS('All Group Data'!$L$2:$L$1000,'All Group Data'!$A$2:$A$1000,$A18,'All Group Data'!$C$2:$C$1000,$C18,'All Group Data'!$B$2:$B$1000,$B18),IF(M18="outsider",SUMIFS('All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O18" s="55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Data'!$L$2:$L$1000,'All Group Data'!$A$2:$A$1000,$A18,'All Group Data'!$C$2:$C$1000,$C18,'All Group Data'!$B$2:$B$1000,$B18),IF(Q18="outsider",SUMIFS('All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S18" s="55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Data'!$L$2:$L$1000,'All Group Data'!$A$2:$A$1000,$A18,'All Group Data'!$C$2:$C$1000,$C18,'All Group Data'!$B$2:$B$1000,$B18),IF(U18="outsider",SUMIFS('All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W18" s="55" t="str">
        <f t="shared" si="5"/>
        <v>L</v>
      </c>
      <c r="X18" s="45" t="s">
        <v>93</v>
      </c>
      <c r="Y18" s="42" t="str">
        <f t="shared" si="6"/>
        <v>favourite</v>
      </c>
      <c r="Z18" s="42">
        <f>IF(Y18="","",IF(Y18="favourite",SUMIFS('All Group Data'!$L$2:$L$1000,'All Group Data'!$A$2:$A$1000,$A18,'All Group Data'!$C$2:$C$1000,$C18,'All Group Data'!$B$2:$B$1000,$B18),IF(Y18="outsider",SUMIFS('All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A18" s="55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Data'!$L$2:$L$1000,'All Group Data'!$A$2:$A$1000,$A18,'All Group Data'!$C$2:$C$1000,$C18,'All Group Data'!$B$2:$B$1000,$B18),IF(AC18="outsider",SUMIFS('All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AE18" s="55" t="str">
        <f t="shared" si="9"/>
        <v>L</v>
      </c>
      <c r="AF18" s="45" t="s">
        <v>94</v>
      </c>
      <c r="AG18" s="42" t="str">
        <f t="shared" si="10"/>
        <v>outsider</v>
      </c>
      <c r="AH18" s="42">
        <f>IF(AG18="","",IF(AG18="favourite",SUMIFS('All Group Data'!$L$2:$L$1000,'All Group Data'!$A$2:$A$1000,$A18,'All Group Data'!$C$2:$C$1000,$C18,'All Group Data'!$B$2:$B$1000,$B18),IF(AG18="outsider",SUMIFS('All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I18" s="55" t="str">
        <f t="shared" si="11"/>
        <v>W</v>
      </c>
      <c r="AJ18" s="45" t="s">
        <v>94</v>
      </c>
      <c r="AK18" s="42" t="str">
        <f t="shared" si="12"/>
        <v>outsider</v>
      </c>
      <c r="AL18" s="42">
        <f>IF(AK18="","",IF(AK18="favourite",SUMIFS('All Group Data'!$L$2:$L$1000,'All Group Data'!$A$2:$A$1000,$A18,'All Group Data'!$C$2:$C$1000,$C18,'All Group Data'!$B$2:$B$1000,$B18),IF(AK18="outsider",SUMIFS('All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M18" s="55" t="str">
        <f t="shared" si="13"/>
        <v>W</v>
      </c>
    </row>
    <row r="19" spans="1:39" x14ac:dyDescent="0.2">
      <c r="E19" s="101" t="s">
        <v>149</v>
      </c>
      <c r="F19" s="101"/>
      <c r="G19" s="101"/>
      <c r="L19" s="38"/>
      <c r="M19" s="39"/>
      <c r="N19" s="39"/>
      <c r="O19" s="58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8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126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8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8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128</v>
      </c>
      <c r="B23" s="36">
        <f>B21/B22</f>
        <v>1.6261401187793143E-7</v>
      </c>
      <c r="E23" t="s">
        <v>137</v>
      </c>
      <c r="F23">
        <f>SUMPRODUCT(--(LEN(I3:I18)&gt;0))</f>
        <v>16</v>
      </c>
      <c r="L23" s="129">
        <v>2917</v>
      </c>
      <c r="M23" s="130"/>
      <c r="N23" s="59"/>
      <c r="O23" s="58"/>
      <c r="P23" s="129">
        <v>15792</v>
      </c>
      <c r="Q23" s="130"/>
      <c r="R23" s="59"/>
      <c r="S23" s="40"/>
      <c r="T23" s="129">
        <v>29616</v>
      </c>
      <c r="U23" s="130"/>
      <c r="V23" s="59"/>
      <c r="W23" s="40"/>
      <c r="X23" s="129">
        <v>230033</v>
      </c>
      <c r="Y23" s="130"/>
      <c r="Z23" s="59"/>
      <c r="AA23" s="40"/>
      <c r="AB23" s="129">
        <v>37020</v>
      </c>
      <c r="AC23" s="130"/>
      <c r="AD23" s="59"/>
      <c r="AE23" s="40"/>
      <c r="AF23" s="129">
        <v>554044</v>
      </c>
      <c r="AG23" s="130"/>
      <c r="AH23" s="59"/>
      <c r="AI23" s="40"/>
      <c r="AJ23" s="129">
        <v>12148</v>
      </c>
      <c r="AK23" s="130"/>
      <c r="AL23" s="59"/>
      <c r="AM23" s="40"/>
    </row>
    <row r="24" spans="1:39" x14ac:dyDescent="0.2">
      <c r="A24" t="s">
        <v>130</v>
      </c>
      <c r="B24" s="34">
        <f>COUNTIF(L25:ZZ25,"BET LOST")</f>
        <v>7</v>
      </c>
      <c r="C24">
        <f>B24/B$21</f>
        <v>1</v>
      </c>
      <c r="E24" t="s">
        <v>105</v>
      </c>
      <c r="F24" s="66">
        <f>PRODUCT(K3:K18)</f>
        <v>65866942.678571932</v>
      </c>
      <c r="L24" s="38"/>
      <c r="M24" s="67"/>
      <c r="N24" s="67"/>
      <c r="O24" s="58"/>
      <c r="P24" s="38"/>
      <c r="Q24" s="67"/>
      <c r="R24" s="67"/>
      <c r="S24" s="40"/>
      <c r="T24" s="38"/>
      <c r="U24" s="67"/>
      <c r="V24" s="67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131</v>
      </c>
      <c r="B25" s="35">
        <f>B21-B24-B26</f>
        <v>0</v>
      </c>
      <c r="C25">
        <f>B25/B$21</f>
        <v>0</v>
      </c>
      <c r="G25" s="37"/>
      <c r="L25" s="126" t="str">
        <f>IF(COUNTIF(O3:O18,"L") &gt; 0,"BET LOST",IF(COUNTIF(O3:O18,"W")=16,"FUCK OFF…..YOU WON",""))</f>
        <v>BET LOST</v>
      </c>
      <c r="M25" s="127"/>
      <c r="N25" s="127"/>
      <c r="O25" s="128"/>
      <c r="P25" s="126" t="str">
        <f>IF(COUNTIF(S3:S18,"L") &gt; 0,"BET LOST",IF(COUNTIF(S3:S18,"W")=16,"FUCK OFF…..YOU WON",""))</f>
        <v>BET LOST</v>
      </c>
      <c r="Q25" s="127"/>
      <c r="R25" s="127"/>
      <c r="S25" s="128"/>
      <c r="T25" s="126" t="str">
        <f>IF(COUNTIF(W3:W18,"L") &gt; 0,"BET LOST",IF(COUNTIF(W3:W18,"W")=16,"FUCK OFF…..YOU WON",""))</f>
        <v>BET LOST</v>
      </c>
      <c r="U25" s="127"/>
      <c r="V25" s="127"/>
      <c r="W25" s="128"/>
      <c r="X25" s="126" t="str">
        <f>IF(COUNTIF(AA3:AA18,"L") &gt; 0,"BET LOST",IF(COUNTIF(AA3:AA18,"W")=16,"FUCK OFF…..YOU WON",""))</f>
        <v>BET LOST</v>
      </c>
      <c r="Y25" s="127"/>
      <c r="Z25" s="127"/>
      <c r="AA25" s="128"/>
      <c r="AB25" s="126" t="str">
        <f>IF(COUNTIF(AE3:AE18,"L") &gt; 0,"BET LOST",IF(COUNTIF(AE3:AE18,"W")=16,"FUCK OFF…..YOU WON",""))</f>
        <v>BET LOST</v>
      </c>
      <c r="AC25" s="127"/>
      <c r="AD25" s="127"/>
      <c r="AE25" s="128"/>
      <c r="AF25" s="126" t="str">
        <f>IF(COUNTIF(AI3:AI18,"L") &gt; 0,"BET LOST",IF(COUNTIF(AI3:AI18,"W")=16,"FUCK OFF…..YOU WON",""))</f>
        <v>BET LOST</v>
      </c>
      <c r="AG25" s="127"/>
      <c r="AH25" s="127"/>
      <c r="AI25" s="128"/>
      <c r="AJ25" s="126" t="str">
        <f>IF(COUNTIF(AM3:AM18,"L") &gt; 0,"BET LOST",IF(COUNTIF(AM3:AM18,"W")=16,"FUCK OFF…..YOU WON",""))</f>
        <v>BET LOST</v>
      </c>
      <c r="AK25" s="127"/>
      <c r="AL25" s="127"/>
      <c r="AM25" s="128"/>
    </row>
    <row r="26" spans="1:39" x14ac:dyDescent="0.2">
      <c r="A26" t="s">
        <v>132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8"/>
      <c r="P26" s="38"/>
      <c r="Q26" s="39"/>
      <c r="R26" s="39"/>
      <c r="S26" s="58"/>
      <c r="T26" s="38"/>
      <c r="U26" s="39"/>
      <c r="V26" s="39"/>
      <c r="W26" s="58"/>
      <c r="X26" s="38"/>
      <c r="Y26" s="39"/>
      <c r="Z26" s="39"/>
      <c r="AA26" s="58"/>
      <c r="AB26" s="38"/>
      <c r="AC26" s="39"/>
      <c r="AD26" s="39"/>
      <c r="AE26" s="58"/>
      <c r="AF26" s="38"/>
      <c r="AG26" s="39"/>
      <c r="AH26" s="39"/>
      <c r="AI26" s="58"/>
      <c r="AJ26" s="38"/>
      <c r="AK26" s="39"/>
      <c r="AL26" s="39"/>
      <c r="AM26" s="58"/>
    </row>
    <row r="27" spans="1:39" x14ac:dyDescent="0.2">
      <c r="L27" s="126" t="s">
        <v>133</v>
      </c>
      <c r="M27" s="127"/>
      <c r="N27" s="127"/>
      <c r="O27" s="128"/>
      <c r="P27" s="126" t="s">
        <v>133</v>
      </c>
      <c r="Q27" s="127"/>
      <c r="R27" s="127"/>
      <c r="S27" s="128"/>
      <c r="T27" s="126" t="s">
        <v>133</v>
      </c>
      <c r="U27" s="127"/>
      <c r="V27" s="127"/>
      <c r="W27" s="128"/>
      <c r="X27" s="126" t="s">
        <v>133</v>
      </c>
      <c r="Y27" s="127"/>
      <c r="Z27" s="127"/>
      <c r="AA27" s="128"/>
      <c r="AB27" s="126" t="s">
        <v>133</v>
      </c>
      <c r="AC27" s="127"/>
      <c r="AD27" s="127"/>
      <c r="AE27" s="128"/>
      <c r="AF27" s="126" t="s">
        <v>133</v>
      </c>
      <c r="AG27" s="127"/>
      <c r="AH27" s="127"/>
      <c r="AI27" s="128"/>
      <c r="AJ27" s="126" t="s">
        <v>133</v>
      </c>
      <c r="AK27" s="127"/>
      <c r="AL27" s="127"/>
      <c r="AM27" s="128"/>
    </row>
    <row r="28" spans="1:39" x14ac:dyDescent="0.2">
      <c r="L28" s="56" t="s">
        <v>51</v>
      </c>
      <c r="M28" s="57">
        <f>COUNTIF(O3:O18,"W")</f>
        <v>9</v>
      </c>
      <c r="N28" s="57"/>
      <c r="O28" s="58">
        <f>M28/$B$20</f>
        <v>0.5625</v>
      </c>
      <c r="P28" s="56" t="s">
        <v>51</v>
      </c>
      <c r="Q28" s="57">
        <f>COUNTIF(S3:S18,"W")</f>
        <v>8</v>
      </c>
      <c r="R28" s="57"/>
      <c r="S28" s="58">
        <f>Q28/$B$20</f>
        <v>0.5</v>
      </c>
      <c r="T28" s="56" t="s">
        <v>51</v>
      </c>
      <c r="U28" s="57">
        <f>COUNTIF(W3:W18,"W")</f>
        <v>7</v>
      </c>
      <c r="V28" s="57"/>
      <c r="W28" s="58">
        <f>U28/$B$20</f>
        <v>0.4375</v>
      </c>
      <c r="X28" s="56" t="s">
        <v>51</v>
      </c>
      <c r="Y28" s="57">
        <f>COUNTIF(AA3:AA18,"W")</f>
        <v>6</v>
      </c>
      <c r="Z28" s="57"/>
      <c r="AA28" s="58">
        <f>Y28/$B$20</f>
        <v>0.375</v>
      </c>
      <c r="AB28" s="56" t="s">
        <v>51</v>
      </c>
      <c r="AC28" s="57">
        <f>COUNTIF(AE3:AE18,"W")</f>
        <v>6</v>
      </c>
      <c r="AD28" s="57"/>
      <c r="AE28" s="58">
        <f>AC28/$B$20</f>
        <v>0.375</v>
      </c>
      <c r="AF28" s="56" t="s">
        <v>51</v>
      </c>
      <c r="AG28" s="57">
        <f>COUNTIF(AI3:AI18,"W")</f>
        <v>7</v>
      </c>
      <c r="AH28" s="57"/>
      <c r="AI28" s="58">
        <f>AG28/$B$20</f>
        <v>0.4375</v>
      </c>
      <c r="AJ28" s="56" t="s">
        <v>51</v>
      </c>
      <c r="AK28" s="57">
        <f>COUNTIF(AM3:AM18,"W")</f>
        <v>10</v>
      </c>
      <c r="AL28" s="57"/>
      <c r="AM28" s="58">
        <f>AK28/$B$20</f>
        <v>0.625</v>
      </c>
    </row>
    <row r="29" spans="1:39" x14ac:dyDescent="0.2">
      <c r="A29" s="1">
        <v>1998</v>
      </c>
      <c r="B29" s="53" t="s">
        <v>143</v>
      </c>
      <c r="C29" s="1">
        <v>1</v>
      </c>
      <c r="E29" s="1">
        <v>2002</v>
      </c>
      <c r="F29" s="68" t="s">
        <v>143</v>
      </c>
      <c r="G29" s="1">
        <v>1</v>
      </c>
      <c r="L29" s="56" t="s">
        <v>53</v>
      </c>
      <c r="M29" s="57">
        <f>COUNTIF(O3:O18,"L")</f>
        <v>7</v>
      </c>
      <c r="N29" s="57"/>
      <c r="O29" s="58">
        <f>M29/$B$20</f>
        <v>0.4375</v>
      </c>
      <c r="P29" s="56" t="s">
        <v>53</v>
      </c>
      <c r="Q29" s="57">
        <f>COUNTIF(S3:S18,"L")</f>
        <v>8</v>
      </c>
      <c r="R29" s="57"/>
      <c r="S29" s="58">
        <f>Q29/$B$20</f>
        <v>0.5</v>
      </c>
      <c r="T29" s="56" t="s">
        <v>53</v>
      </c>
      <c r="U29" s="57">
        <f>COUNTIF(W3:W18,"L")</f>
        <v>9</v>
      </c>
      <c r="V29" s="57"/>
      <c r="W29" s="58">
        <f>U29/$B$20</f>
        <v>0.5625</v>
      </c>
      <c r="X29" s="56" t="s">
        <v>53</v>
      </c>
      <c r="Y29" s="57">
        <f>COUNTIF(AA3:AA18,"L")</f>
        <v>10</v>
      </c>
      <c r="Z29" s="57"/>
      <c r="AA29" s="58">
        <f>Y29/$B$20</f>
        <v>0.625</v>
      </c>
      <c r="AB29" s="56" t="s">
        <v>53</v>
      </c>
      <c r="AC29" s="57">
        <f>COUNTIF(AE3:AE18,"L")</f>
        <v>10</v>
      </c>
      <c r="AD29" s="57"/>
      <c r="AE29" s="58">
        <f>AC29/$B$20</f>
        <v>0.625</v>
      </c>
      <c r="AF29" s="56" t="s">
        <v>53</v>
      </c>
      <c r="AG29" s="57">
        <f>COUNTIF(AI3:AI18,"L")</f>
        <v>9</v>
      </c>
      <c r="AH29" s="57"/>
      <c r="AI29" s="58">
        <f>AG29/$B$20</f>
        <v>0.5625</v>
      </c>
      <c r="AJ29" s="56" t="s">
        <v>53</v>
      </c>
      <c r="AK29" s="57">
        <f>COUNTIF(AM3:AM18,"L")</f>
        <v>6</v>
      </c>
      <c r="AL29" s="57"/>
      <c r="AM29" s="58">
        <f>AK29/$B$20</f>
        <v>0.375</v>
      </c>
    </row>
    <row r="30" spans="1:39" x14ac:dyDescent="0.2">
      <c r="A30" t="s">
        <v>45</v>
      </c>
      <c r="B30">
        <f t="array" ref="B30">COUNTIFS('All Group Data'!$A$2:$A$1048,A29,'All Group Data'!$P$2:$P$1048,"favourite",'All Group Data'!$C$2:$C$1048,C29)</f>
        <v>10</v>
      </c>
      <c r="C30">
        <f>B30/B33</f>
        <v>0.625</v>
      </c>
      <c r="E30" t="s">
        <v>45</v>
      </c>
      <c r="F30">
        <f t="array" ref="F30">COUNTIFS('All Group Data'!$A$2:$A$1048,E29,'All Group Data'!$P$2:$P$1048,"favourite",'All Group Data'!$C$2:$C$1048,G29)</f>
        <v>7</v>
      </c>
      <c r="G30">
        <f>F30/F33</f>
        <v>0.4375</v>
      </c>
      <c r="L30" s="56" t="s">
        <v>135</v>
      </c>
      <c r="M30" s="57">
        <f>COUNTIF(O3:O18,"")</f>
        <v>0</v>
      </c>
      <c r="N30" s="57"/>
      <c r="O30" s="58">
        <f>M30/$B$20</f>
        <v>0</v>
      </c>
      <c r="P30" s="56" t="s">
        <v>135</v>
      </c>
      <c r="Q30" s="57">
        <f>COUNTIF(S3:S18,"")</f>
        <v>0</v>
      </c>
      <c r="R30" s="57"/>
      <c r="S30" s="58">
        <f>Q30/$B$20</f>
        <v>0</v>
      </c>
      <c r="T30" s="56" t="s">
        <v>135</v>
      </c>
      <c r="U30" s="57">
        <f>COUNTIF(W3:W18,"")</f>
        <v>0</v>
      </c>
      <c r="V30" s="57"/>
      <c r="W30" s="58">
        <f>U30/$B$20</f>
        <v>0</v>
      </c>
      <c r="X30" s="56" t="s">
        <v>135</v>
      </c>
      <c r="Y30" s="57">
        <f>COUNTIF(AA3:AA18,"")</f>
        <v>0</v>
      </c>
      <c r="Z30" s="57"/>
      <c r="AA30" s="58">
        <f>Y30/$B$20</f>
        <v>0</v>
      </c>
      <c r="AB30" s="56" t="s">
        <v>135</v>
      </c>
      <c r="AC30" s="57">
        <f>COUNTIF(AE3:AE18,"")</f>
        <v>0</v>
      </c>
      <c r="AD30" s="57"/>
      <c r="AE30" s="58">
        <f>AC30/$B$20</f>
        <v>0</v>
      </c>
      <c r="AF30" s="56" t="s">
        <v>135</v>
      </c>
      <c r="AG30" s="57">
        <f>COUNTIF(AI3:AI18,"")</f>
        <v>0</v>
      </c>
      <c r="AH30" s="57"/>
      <c r="AI30" s="58">
        <f>AG30/$B$20</f>
        <v>0</v>
      </c>
      <c r="AJ30" s="56" t="s">
        <v>135</v>
      </c>
      <c r="AK30" s="57">
        <f>COUNTIF(AM3:AM18,"")</f>
        <v>0</v>
      </c>
      <c r="AL30" s="57"/>
      <c r="AM30" s="58">
        <f>AK30/$B$20</f>
        <v>0</v>
      </c>
    </row>
    <row r="31" spans="1:39" x14ac:dyDescent="0.2">
      <c r="A31" t="s">
        <v>46</v>
      </c>
      <c r="B31">
        <f t="array" ref="B31">COUNTIFS('All Group Data'!$A$2:$A$1048,A29,'All Group Data'!$P$2:$P$1048,"outsider",'All Group Data'!$C$2:$C$1048,C29)</f>
        <v>1</v>
      </c>
      <c r="C31">
        <f>B31/B33</f>
        <v>6.25E-2</v>
      </c>
      <c r="E31" t="s">
        <v>46</v>
      </c>
      <c r="F31">
        <f t="array" ref="F31">COUNTIFS('All Group Data'!$A$2:$A$1048,E29,'All Group Data'!$P$2:$P$1048,"outsider",'All Group Data'!$C$2:$C$1048,G29)</f>
        <v>4</v>
      </c>
      <c r="G31">
        <f>F31/F33</f>
        <v>0.25</v>
      </c>
      <c r="L31" s="38"/>
      <c r="M31" s="72"/>
      <c r="N31" s="39"/>
      <c r="O31" s="40"/>
      <c r="P31" s="38"/>
      <c r="Q31" s="72"/>
      <c r="R31" s="39"/>
      <c r="S31" s="40"/>
      <c r="T31" s="38"/>
      <c r="U31" s="72"/>
      <c r="V31" s="39"/>
      <c r="W31" s="40"/>
      <c r="X31" s="38"/>
      <c r="Y31" s="72"/>
      <c r="Z31" s="39"/>
      <c r="AA31" s="40"/>
      <c r="AB31" s="38"/>
      <c r="AC31" s="72"/>
      <c r="AD31" s="39"/>
      <c r="AE31" s="40"/>
      <c r="AF31" s="38"/>
      <c r="AG31" s="72"/>
      <c r="AH31" s="39"/>
      <c r="AI31" s="40"/>
      <c r="AJ31" s="38"/>
      <c r="AK31" s="72"/>
      <c r="AL31" s="39"/>
      <c r="AM31" s="40"/>
    </row>
    <row r="32" spans="1:39" x14ac:dyDescent="0.2">
      <c r="A32" t="s">
        <v>42</v>
      </c>
      <c r="B32">
        <f t="array" ref="B32">COUNTIFS('All Group Data'!$A$2:$A$1048,A29,'All Group Data'!$P$2:$P$1048,"draw",'All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Data'!$P$2:$P$1048,"draw",'All Group Data'!$C$2:$C$1048,G29)</f>
        <v>5</v>
      </c>
      <c r="G32">
        <f>F32/F33</f>
        <v>0.3125</v>
      </c>
      <c r="L32" s="12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27"/>
      <c r="N32" s="127"/>
      <c r="O32" s="128"/>
      <c r="P32" s="12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27"/>
      <c r="R32" s="127"/>
      <c r="S32" s="128"/>
      <c r="T32" s="12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27"/>
      <c r="V32" s="127"/>
      <c r="W32" s="128"/>
      <c r="X32" s="12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27"/>
      <c r="Z32" s="127"/>
      <c r="AA32" s="128"/>
      <c r="AB32" s="12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27"/>
      <c r="AD32" s="127"/>
      <c r="AE32" s="128"/>
      <c r="AF32" s="12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27"/>
      <c r="AH32" s="127"/>
      <c r="AI32" s="128"/>
      <c r="AJ32" s="12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27"/>
      <c r="AL32" s="127"/>
      <c r="AM32" s="128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4">
        <f t="array" ref="B34">PRODUCT(IF(('All Group Data'!$A$2:$A$1000=A29)*('All Group Data'!$C$2:$C$1000=C29),'All Group Data'!$L$2:$L$1000))</f>
        <v>644.41366619105577</v>
      </c>
      <c r="C34" s="114"/>
      <c r="E34" t="s">
        <v>140</v>
      </c>
      <c r="F34" s="114">
        <f t="array" ref="F34">PRODUCT(IF(('All Group Data'!$A$2:$A$1000=E29)*('All Group Data'!$C$2:$C$1000=G29),'All Group Data'!$L$2:$L$1000))</f>
        <v>15004.059693533092</v>
      </c>
      <c r="G34" s="114"/>
    </row>
    <row r="35" spans="1:7" x14ac:dyDescent="0.2">
      <c r="A35" t="s">
        <v>141</v>
      </c>
      <c r="B35" s="114">
        <f t="array" ref="B35">PRODUCT(IF(('All Group Data'!$A$2:$A$1000=A29)*('All Group Data'!$C$2:$C$1000=C29),'All Group Data'!$N$2:$N$1000))</f>
        <v>907336018051.19629</v>
      </c>
      <c r="C35" s="114"/>
      <c r="E35" t="s">
        <v>141</v>
      </c>
      <c r="F35" s="114">
        <f t="array" ref="F35">PRODUCT(IF(('All Group Data'!$A$2:$A$1000=E29)*('All Group Data'!$C$2:$C$1000=G29),'All Group Data'!$N$2:$N$1000))</f>
        <v>165375651311.87216</v>
      </c>
      <c r="G35" s="114"/>
    </row>
    <row r="36" spans="1:7" x14ac:dyDescent="0.2">
      <c r="A36" t="s">
        <v>142</v>
      </c>
      <c r="B36" s="114">
        <f t="array" ref="B36">PRODUCT(IF(('All Group Data'!$A$2:$A$1000=A29)*('All Group Data'!$C$2:$C$1000=C29),'All Group Data'!$R$2:$R$1000))</f>
        <v>56873.279673704288</v>
      </c>
      <c r="C36" s="114"/>
      <c r="E36" t="s">
        <v>142</v>
      </c>
      <c r="F36" s="114">
        <f t="array" ref="F36">PRODUCT(IF(('All Group Data'!$A$2:$A$1000=E29)*('All Group Data'!$C$2:$C$1000=G29),'All Group Data'!$R$2:$R$1000))</f>
        <v>7689538.1632051896</v>
      </c>
      <c r="G36" s="114"/>
    </row>
    <row r="39" spans="1:7" x14ac:dyDescent="0.2">
      <c r="A39" s="1">
        <v>2006</v>
      </c>
      <c r="B39" s="53" t="s">
        <v>143</v>
      </c>
      <c r="C39" s="1">
        <v>1</v>
      </c>
      <c r="E39" s="1">
        <v>2010</v>
      </c>
      <c r="F39" s="53" t="s">
        <v>143</v>
      </c>
      <c r="G39" s="1">
        <v>1</v>
      </c>
    </row>
    <row r="40" spans="1:7" x14ac:dyDescent="0.2">
      <c r="A40" t="s">
        <v>45</v>
      </c>
      <c r="B40">
        <f t="array" ref="B40">COUNTIFS('All Group Data'!$A$2:$A$1048,A39,'All Group Data'!$P$2:$P$1048,"favourite",'All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Data'!$P$2:$P$1048,"favourite",'All Group Data'!$C$2:$C$1048,G39)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Data'!$A$2:$A$1048,A39,'All Group Data'!$P$2:$P$1048,"outsider",'All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Data'!$P$2:$P$1048,"outsider",'All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Data'!$P$2:$P$1048,"draw",'All Group Data'!$C$2:$C$1048,C39)</f>
        <v>3</v>
      </c>
      <c r="C42">
        <f>B42/B43</f>
        <v>0.1875</v>
      </c>
      <c r="E42" t="s">
        <v>42</v>
      </c>
      <c r="F42">
        <f t="array" ref="F42">COUNTIFS('All Group Data'!$A$2:$A$1048,E39,'All Group Data'!$P$2:$P$1048,"draw",'All Group Data'!$C$2:$C$1048,G39)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4">
        <f t="array" ref="B44">PRODUCT(IF(('All Group Data'!$A$2:$A$1000=A39)*('All Group Data'!$C$2:$C$1000=C39),'All Group Data'!$L$2:$L$1000))</f>
        <v>967.40393289725273</v>
      </c>
      <c r="C44" s="114"/>
      <c r="E44" t="s">
        <v>140</v>
      </c>
      <c r="F44" s="114">
        <f t="array" ref="F44">PRODUCT(IF(('All Group Data'!$A$2:$A$1000=E39)*('All Group Data'!$C$2:$C$1000=G39),'All Group Data'!$L$2:$L$1000))</f>
        <v>11215.556562958271</v>
      </c>
      <c r="G44" s="114"/>
    </row>
    <row r="45" spans="1:7" x14ac:dyDescent="0.2">
      <c r="A45" t="s">
        <v>141</v>
      </c>
      <c r="B45" s="114">
        <f t="array" ref="B45">PRODUCT(IF(('All Group Data'!$A$2:$A$1000=A39)*('All Group Data'!$C$2:$C$1000=C39),'All Group Data'!$N$2:$N$1000))</f>
        <v>105637923104.09114</v>
      </c>
      <c r="C45" s="114"/>
      <c r="E45" t="s">
        <v>141</v>
      </c>
      <c r="F45" s="114">
        <f t="array" ref="F45">PRODUCT(IF(('All Group Data'!$A$2:$A$1000=E39)*('All Group Data'!$C$2:$C$1000=G39),'All Group Data'!$N$2:$N$1000))</f>
        <v>1781309519708.1025</v>
      </c>
      <c r="G45" s="114"/>
    </row>
    <row r="46" spans="1:7" x14ac:dyDescent="0.2">
      <c r="A46" t="s">
        <v>142</v>
      </c>
      <c r="B46" s="114">
        <f t="array" ref="B46">PRODUCT(IF(('All Group Data'!$A$2:$A$1000=A39)*('All Group Data'!$C$2:$C$1000=C39),'All Group Data'!$R$2:$R$1000))</f>
        <v>18256.779578111389</v>
      </c>
      <c r="C46" s="114"/>
      <c r="E46" t="s">
        <v>142</v>
      </c>
      <c r="F46" s="114">
        <f t="array" ref="F46">PRODUCT(IF(('All Group Data'!$A$2:$A$1000=E39)*('All Group Data'!$C$2:$C$1000=G39),'All Group Data'!$R$2:$R$1000))</f>
        <v>11533205.306673054</v>
      </c>
      <c r="G46" s="114"/>
    </row>
    <row r="49" spans="1:7" x14ac:dyDescent="0.2">
      <c r="A49" s="1">
        <v>2014</v>
      </c>
      <c r="B49" s="53" t="s">
        <v>143</v>
      </c>
      <c r="C49" s="1">
        <v>1</v>
      </c>
      <c r="E49" s="1">
        <v>2018</v>
      </c>
      <c r="F49" s="53" t="s">
        <v>143</v>
      </c>
      <c r="G49" s="1">
        <v>1</v>
      </c>
    </row>
    <row r="50" spans="1:7" x14ac:dyDescent="0.2">
      <c r="A50" t="s">
        <v>45</v>
      </c>
      <c r="B50">
        <f t="array" ref="B50">COUNTIFS('All Group Data'!$A$2:$A$1048,A49,'All Group Data'!$P$2:$P$1048,"favourite",'All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Data'!$P$2:$P$1048,"favourite",'All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Data'!$P$2:$P$1048,"outsider",'All Group Data'!$C$2:$C$1048,C49)</f>
        <v>4</v>
      </c>
      <c r="C51">
        <f>B51/B53</f>
        <v>0.25</v>
      </c>
      <c r="E51" t="s">
        <v>46</v>
      </c>
      <c r="F51">
        <f t="array" ref="F51">COUNTIFS('All Group Data'!$A$2:$A$1048,E49,'All Group Data'!$P$2:$P$1048,"outsider",'All Group Data'!$C$2:$C$1048,G49)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Data'!$A$2:$A$1048,A49,'All Group Data'!$P$2:$P$1048,"draw",'All Group Data'!$C$2:$C$1048,C49)</f>
        <v>2</v>
      </c>
      <c r="C52">
        <f>B52/B53</f>
        <v>0.125</v>
      </c>
      <c r="E52" t="s">
        <v>42</v>
      </c>
      <c r="F52">
        <f t="array" ref="F52">COUNTIFS('All Group Data'!$A$2:$A$1048,E49,'All Group Data'!$P$2:$P$1048,"draw",'All Group Data'!$C$2:$C$1048,G49)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4">
        <f t="array" ref="B54">PRODUCT(IF(('All Group Data'!$A$2:$A$1000=A49)*('All Group Data'!$C$2:$C$1000=C49),'All Group Data'!$L$2:$L$1000))</f>
        <v>12446.990153750548</v>
      </c>
      <c r="C54" s="114"/>
      <c r="E54" t="s">
        <v>140</v>
      </c>
      <c r="F54" s="114">
        <f t="array" ref="F54">PRODUCT(IF(('All Group Data'!$A$2:$A$1000=E49)*('All Group Data'!$C$2:$C$1000=G49),'All Group Data'!$L$2:$L$1000))</f>
        <v>2433.1711713688624</v>
      </c>
      <c r="G54" s="114"/>
    </row>
    <row r="55" spans="1:7" x14ac:dyDescent="0.2">
      <c r="A55" t="s">
        <v>141</v>
      </c>
      <c r="B55" s="114">
        <f t="array" ref="B55">PRODUCT(IF(('All Group Data'!$A$2:$A$1000=A49)*('All Group Data'!$C$2:$C$1000=C49),'All Group Data'!$N$2:$N$1000))</f>
        <v>991753312486.05042</v>
      </c>
      <c r="C55" s="114"/>
      <c r="E55" t="s">
        <v>141</v>
      </c>
      <c r="F55" s="114">
        <f t="array" ref="F55">PRODUCT(IF(('All Group Data'!$A$2:$A$1000=E49)*('All Group Data'!$C$2:$C$1000=G49),'All Group Data'!$N$2:$N$1000))</f>
        <v>15205918009902.936</v>
      </c>
      <c r="G55" s="114"/>
    </row>
    <row r="56" spans="1:7" x14ac:dyDescent="0.2">
      <c r="A56" t="s">
        <v>142</v>
      </c>
      <c r="B56" s="114">
        <f t="array" ref="B56">PRODUCT(IF(('All Group Data'!$A$2:$A$1000=A49)*('All Group Data'!$C$2:$C$1000=C49),'All Group Data'!$R$2:$R$1000))</f>
        <v>1367570.8062395437</v>
      </c>
      <c r="C56" s="114"/>
      <c r="E56" t="s">
        <v>142</v>
      </c>
      <c r="F56" s="114">
        <f t="array" ref="F56">PRODUCT(IF(('All Group Data'!$A$2:$A$1000=E49)*('All Group Data'!$C$2:$C$1000=G49),'All Group Data'!$R$2:$R$1000))</f>
        <v>2077104.8649672482</v>
      </c>
      <c r="G56" s="114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>
      <selection activeCell="C34" sqref="C34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Data'!$D$50:$D$1048,$B4,'All Group Data'!$F$50:$F$1048,"&gt;-1")+COUNTIFS('All Group Data'!$A$50:$A$1048,$A$1,'All Group Data'!$E$50:$E$1048,$B4,'All Group Data'!$F$50:$F$1048,"&gt;-1")</f>
        <v>3</v>
      </c>
      <c r="D4" s="6">
        <f>COUNTIFS('All Group Data'!$A$50:$A$1048,$A$1,'All Group Data'!$Q$50:$Q$1048,$B4,'All Group Data'!$D$50:$D$1048,$B4)+COUNTIFS('All Group Data'!$A$50:$A$1048,$A$1,'All Group Data'!$Q$50:$Q$1048,$B4,'All Group Data'!$E$50:$E$1048,$B4)</f>
        <v>3</v>
      </c>
      <c r="E4" s="6">
        <f>COUNTIFS('All Group Data'!$A$50:$A$1048,$A$1,'All Group Data'!$Q$50:$Q$1048,"Draw",'All Group Data'!$D$50:$D$1048,$B4)+COUNTIFS('All Group Data'!$A$50:$A$1048,$A$1,'All Group Data'!$Q$50:$Q$1048,"Draw",'All Group Data'!$E$50:$E$1048,$B4)</f>
        <v>0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5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0</v>
      </c>
      <c r="I4" s="9">
        <f>G4-H4</f>
        <v>5</v>
      </c>
      <c r="J4" s="6">
        <f>(D4*3)+(E4*1)</f>
        <v>9</v>
      </c>
      <c r="K4">
        <f>COUNTIFS('All Group Data'!$A$50:$A$1048,$A$1,'All Group Data'!$K$50:$K$1048,$B4)</f>
        <v>4</v>
      </c>
      <c r="L4">
        <f>COUNTIFS('All Group Data'!$A$50:$A$1048,$A$1,'All Group Data'!$K$50:$K$1048,$B4,'All Group Data'!$Q$50:$Q$1048,$B4)</f>
        <v>3</v>
      </c>
      <c r="M4" s="2">
        <f>IF(K4=0,0,L4/K4)</f>
        <v>0.75</v>
      </c>
      <c r="N4">
        <f>COUNTIFS('All Group Data'!$A$50:$A$1048,$A$1,'All Group Data'!$M$50:$M$1048,$B4)</f>
        <v>0</v>
      </c>
      <c r="O4">
        <f>COUNTIFS('All Group Data'!$A$50:$A$1048,$A$1,'All Group Data'!$M$50:$M$1048,$B4,'All Group Data'!$Q$50:$Q$1048,$B4)</f>
        <v>0</v>
      </c>
      <c r="P4" s="2">
        <f>IF(N4=0,0,O4/N4)</f>
        <v>0</v>
      </c>
    </row>
    <row r="5" spans="1:16" x14ac:dyDescent="0.2">
      <c r="A5" s="6">
        <v>2</v>
      </c>
      <c r="B5" s="4" t="s">
        <v>38</v>
      </c>
      <c r="C5" s="6">
        <f>COUNTIFS('All Group Data'!$A$50:$A$1048,$A$1,'All Group Data'!$D$50:$D$1048,$B5,'All Group Data'!$F$50:$F$1048,"&gt;-1")+COUNTIFS('All Group Data'!$A$50:$A$1048,$A$1,'All Group Data'!$E$50:$E$1048,$B5,'All Group Data'!$F$50:$F$1048,"&gt;-1")</f>
        <v>3</v>
      </c>
      <c r="D5" s="6">
        <f>COUNTIFS('All Group Data'!$A$50:$A$1048,$A$1,'All Group Data'!$Q$50:$Q$1048,$B5,'All Group Data'!$D$50:$D$1048,$B5)+COUNTIFS('All Group Data'!$A$50:$A$1048,$A$1,'All Group Data'!$Q$50:$Q$1048,$B5,'All Group Data'!$E$50:$E$1048,$B5)</f>
        <v>2</v>
      </c>
      <c r="E5" s="6">
        <f>COUNTIFS('All Group Data'!$A$50:$A$1048,$A$1,'All Group Data'!$Q$50:$Q$1048,"Draw",'All Group Data'!$D$50:$D$1048,$B5)+COUNTIFS('All Group Data'!$A$50:$A$1048,$A$1,'All Group Data'!$Q$50:$Q$1048,"Draw",'All Group Data'!$E$50:$E$1048,$B5)</f>
        <v>0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8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4</v>
      </c>
      <c r="I5" s="9">
        <f>G5-H5</f>
        <v>4</v>
      </c>
      <c r="J5" s="6">
        <f>(D5*3)+(E5*1)</f>
        <v>6</v>
      </c>
      <c r="K5">
        <f>COUNTIFS('All Group Data'!$A$50:$A$1048,$A$1,'All Group Data'!$K$50:$K$1048,$B5)</f>
        <v>2</v>
      </c>
      <c r="L5">
        <f>COUNTIFS('All Group Data'!$A$50:$A$1048,$A$1,'All Group Data'!$K$50:$K$1048,$B5,'All Group Data'!$Q$50:$Q$1048,$B5)</f>
        <v>2</v>
      </c>
      <c r="M5" s="2">
        <f>IF(K5=0,0,L5/K5)</f>
        <v>1</v>
      </c>
      <c r="N5">
        <f>COUNTIFS('All Group Data'!$A$50:$A$1048,$A$1,'All Group Data'!$M$50:$M$1048,$B5)</f>
        <v>2</v>
      </c>
      <c r="O5">
        <f>COUNTIFS('All Group Data'!$A$50:$A$1048,$A$1,'All Group Data'!$M$50:$M$1048,$B5,'All Group Data'!$Q$50:$Q$1048,$B5)</f>
        <v>0</v>
      </c>
      <c r="P5" s="2">
        <f>IF(N5=0,0,O5/N5)</f>
        <v>0</v>
      </c>
    </row>
    <row r="6" spans="1:16" x14ac:dyDescent="0.2">
      <c r="A6" s="6">
        <v>3</v>
      </c>
      <c r="B6" s="4" t="s">
        <v>85</v>
      </c>
      <c r="C6" s="6">
        <f>COUNTIFS('All Group Data'!$A$50:$A$1048,$A$1,'All Group Data'!$D$50:$D$1048,$B6,'All Group Data'!$F$50:$F$1048,"&gt;-1")+COUNTIFS('All Group Data'!$A$50:$A$1048,$A$1,'All Group Data'!$E$50:$E$1048,$B6,'All Group Data'!$F$50:$F$1048,"&gt;-1")</f>
        <v>3</v>
      </c>
      <c r="D6" s="6">
        <f>COUNTIFS('All Group Data'!$A$50:$A$1048,$A$1,'All Group Data'!$Q$50:$Q$1048,$B6,'All Group Data'!$D$50:$D$1048,$B6)+COUNTIFS('All Group Data'!$A$50:$A$1048,$A$1,'All Group Data'!$Q$50:$Q$1048,$B6,'All Group Data'!$E$50:$E$1048,$B6)</f>
        <v>1</v>
      </c>
      <c r="E6" s="6">
        <f>COUNTIFS('All Group Data'!$A$50:$A$1048,$A$1,'All Group Data'!$Q$50:$Q$1048,"Draw",'All Group Data'!$D$50:$D$1048,$B6)+COUNTIFS('All Group Data'!$A$50:$A$1048,$A$1,'All Group Data'!$Q$50:$Q$1048,"Draw",'All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2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7</v>
      </c>
      <c r="I6" s="9">
        <f>G6-H6</f>
        <v>-5</v>
      </c>
      <c r="J6" s="6">
        <f>(D6*3)+(E6*1)</f>
        <v>3</v>
      </c>
      <c r="K6">
        <f>COUNTIFS('All Group Data'!$A$50:$A$1048,$A$1,'All Group Data'!$K$50:$K$1048,$B6)</f>
        <v>0</v>
      </c>
      <c r="L6">
        <f>COUNTIFS('All Group Data'!$A$50:$A$1048,$A$1,'All Group Data'!$K$50:$K$1048,$B6,'All Group Data'!$Q$50:$Q$1048,$B6)</f>
        <v>0</v>
      </c>
      <c r="M6" s="2">
        <f>IF(K6=0,0,L6/K6)</f>
        <v>0</v>
      </c>
      <c r="N6">
        <f>COUNTIFS('All Group Data'!$A$50:$A$1048,$A$1,'All Group Data'!$M$50:$M$1048,$B6)</f>
        <v>3</v>
      </c>
      <c r="O6">
        <f>COUNTIFS('All Group Data'!$A$50:$A$1048,$A$1,'All Group Data'!$M$50:$M$1048,$B6,'All Group Data'!$Q$50:$Q$1048,$B6)</f>
        <v>1</v>
      </c>
      <c r="P6" s="2">
        <f>IF(N6=0,0,O6/N6)</f>
        <v>0.33333333333333331</v>
      </c>
    </row>
    <row r="7" spans="1:16" x14ac:dyDescent="0.2">
      <c r="A7" s="6">
        <v>4</v>
      </c>
      <c r="B7" s="4" t="s">
        <v>86</v>
      </c>
      <c r="C7" s="6">
        <f>COUNTIFS('All Group Data'!$A$50:$A$1048,$A$1,'All Group Data'!$D$50:$D$1048,$B7,'All Group Data'!$F$50:$F$1048,"&gt;-1")+COUNTIFS('All Group Data'!$A$50:$A$1048,$A$1,'All Group Data'!$E$50:$E$1048,$B7,'All Group Data'!$F$50:$F$1048,"&gt;-1")</f>
        <v>3</v>
      </c>
      <c r="D7" s="6">
        <f>COUNTIFS('All Group Data'!$A$50:$A$1048,$A$1,'All Group Data'!$Q$50:$Q$1048,$B7,'All Group Data'!$D$50:$D$1048,$B7)+COUNTIFS('All Group Data'!$A$50:$A$1048,$A$1,'All Group Data'!$Q$50:$Q$1048,$B7,'All Group Data'!$E$50:$E$1048,$B7)</f>
        <v>0</v>
      </c>
      <c r="E7" s="6">
        <f>COUNTIFS('All Group Data'!$A$50:$A$1048,$A$1,'All Group Data'!$Q$50:$Q$1048,"Draw",'All Group Data'!$D$50:$D$1048,$B7)+COUNTIFS('All Group Data'!$A$50:$A$1048,$A$1,'All Group Data'!$Q$50:$Q$1048,"Draw",'All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2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6</v>
      </c>
      <c r="I7" s="9">
        <f>G7-H7</f>
        <v>-4</v>
      </c>
      <c r="J7" s="6">
        <f>(D7*3)+(E7*1)</f>
        <v>0</v>
      </c>
      <c r="K7">
        <f>COUNTIFS('All Group Data'!$A$50:$A$1048,$A$1,'All Group Data'!$K$50:$K$1048,$B7)</f>
        <v>1</v>
      </c>
      <c r="L7">
        <f>COUNTIFS('All Group Data'!$A$50:$A$1048,$A$1,'All Group Data'!$K$50:$K$1048,$B7,'All Group Data'!$Q$50:$Q$1048,$B7)</f>
        <v>0</v>
      </c>
      <c r="M7" s="2">
        <f>IF(K7=0,0,L7/K7)</f>
        <v>0</v>
      </c>
      <c r="N7">
        <f>COUNTIFS('All Group Data'!$A$50:$A$1048,$A$1,'All Group Data'!$M$50:$M$1048,$B7)</f>
        <v>2</v>
      </c>
      <c r="O7">
        <f>COUNTIFS('All Group Data'!$A$50:$A$1048,$A$1,'All Group Data'!$M$50:$M$1048,$B7,'All Group Data'!$Q$50:$Q$1048,$B7)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Data'!$A$50:$A$1048,$A$1,'All Group Data'!$D$50:$D$1048,$B10,'All Group Data'!$F$50:$F$1048,"&gt;-1")+COUNTIFS('All Group Data'!$A$50:$A$1048,$A$1,'All Group Data'!$E$50:$E$1048,$B10,'All Group Data'!$F$50:$F$1048,"&gt;-1")</f>
        <v>3</v>
      </c>
      <c r="D10" s="6">
        <f>COUNTIFS('All Group Data'!$A$50:$A$1048,$A$1,'All Group Data'!$Q$50:$Q$1048,$B10,'All Group Data'!$D$50:$D$1048,$B10)+COUNTIFS('All Group Data'!$A$50:$A$1048,$A$1,'All Group Data'!$Q$50:$Q$1048,$B10,'All Group Data'!$E$50:$E$1048,$B10)</f>
        <v>1</v>
      </c>
      <c r="E10" s="6">
        <f>COUNTIFS('All Group Data'!$A$50:$A$1048,$A$1,'All Group Data'!$Q$50:$Q$1048,"Draw",'All Group Data'!$D$50:$D$1048,$B10)+COUNTIFS('All Group Data'!$A$50:$A$1048,$A$1,'All Group Data'!$Q$50:$Q$1048,"Draw",'All Group Data'!$E$50:$E$1048,$B10)</f>
        <v>2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6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5</v>
      </c>
      <c r="I10" s="9">
        <f>G10-H10</f>
        <v>1</v>
      </c>
      <c r="J10" s="6">
        <f>(D10*3)+(E10*1)</f>
        <v>5</v>
      </c>
      <c r="K10">
        <f>COUNTIFS('All Group Data'!$A$50:$A$1048,$A$1,'All Group Data'!$K$50:$K$1048,$B10)</f>
        <v>4</v>
      </c>
      <c r="L10">
        <f>COUNTIFS('All Group Data'!$A$50:$A$1048,$A$1,'All Group Data'!$K$50:$K$1048,$B10,'All Group Data'!$Q$50:$Q$1048,$B10)</f>
        <v>1</v>
      </c>
      <c r="M10" s="2">
        <f>IF(K10=0,0,L10/K10)</f>
        <v>0.25</v>
      </c>
      <c r="N10">
        <f>COUNTIFS('All Group Data'!$A$50:$A$1048,$A$1,'All Group Data'!$M$50:$M$1048,$B10)</f>
        <v>0</v>
      </c>
      <c r="O10">
        <f>COUNTIFS('All Group Data'!$A$50:$A$1048,$A$1,'All Group Data'!$M$50:$M$1048,$B10,'All Group Data'!$Q$50:$Q$1048,$B10)</f>
        <v>0</v>
      </c>
      <c r="P10" s="2">
        <f>IF(N10=0,0,O10/N10)</f>
        <v>0</v>
      </c>
    </row>
    <row r="11" spans="1:16" x14ac:dyDescent="0.2">
      <c r="A11" s="6">
        <v>2</v>
      </c>
      <c r="B11" s="4" t="s">
        <v>31</v>
      </c>
      <c r="C11" s="6">
        <f>COUNTIFS('All Group Data'!$A$50:$A$1048,$A$1,'All Group Data'!$D$50:$D$1048,$B11,'All Group Data'!$F$50:$F$1048,"&gt;-1")+COUNTIFS('All Group Data'!$A$50:$A$1048,$A$1,'All Group Data'!$E$50:$E$1048,$B11,'All Group Data'!$F$50:$F$1048,"&gt;-1")</f>
        <v>3</v>
      </c>
      <c r="D11" s="6">
        <f>COUNTIFS('All Group Data'!$A$50:$A$1048,$A$1,'All Group Data'!$Q$50:$Q$1048,$B11,'All Group Data'!$D$50:$D$1048,$B11)+COUNTIFS('All Group Data'!$A$50:$A$1048,$A$1,'All Group Data'!$Q$50:$Q$1048,$B11,'All Group Data'!$E$50:$E$1048,$B11)</f>
        <v>1</v>
      </c>
      <c r="E11" s="6">
        <f>COUNTIFS('All Group Data'!$A$50:$A$1048,$A$1,'All Group Data'!$Q$50:$Q$1048,"Draw",'All Group Data'!$D$50:$D$1048,$B11)+COUNTIFS('All Group Data'!$A$50:$A$1048,$A$1,'All Group Data'!$Q$50:$Q$1048,"Draw",'All Group Data'!$E$50:$E$1048,$B11)</f>
        <v>2</v>
      </c>
      <c r="F11" s="6">
        <f>C11-D11-E11</f>
        <v>0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5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4</v>
      </c>
      <c r="I11" s="9">
        <f>G11-H11</f>
        <v>1</v>
      </c>
      <c r="J11" s="6">
        <f>(D11*3)+(E11*1)</f>
        <v>5</v>
      </c>
      <c r="K11">
        <f>COUNTIFS('All Group Data'!$A$50:$A$1048,$A$1,'All Group Data'!$K$50:$K$1048,$B11)</f>
        <v>2</v>
      </c>
      <c r="L11">
        <f>COUNTIFS('All Group Data'!$A$50:$A$1048,$A$1,'All Group Data'!$K$50:$K$1048,$B11,'All Group Data'!$Q$50:$Q$1048,$B11)</f>
        <v>1</v>
      </c>
      <c r="M11" s="2">
        <f>IF(K11=0,0,L11/K11)</f>
        <v>0.5</v>
      </c>
      <c r="N11">
        <f>COUNTIFS('All Group Data'!$A$50:$A$1048,$A$1,'All Group Data'!$M$50:$M$1048,$B11)</f>
        <v>2</v>
      </c>
      <c r="O11">
        <f>COUNTIFS('All Group Data'!$A$50:$A$1048,$A$1,'All Group Data'!$M$50:$M$1048,$B11,'All Group Data'!$Q$50:$Q$1048,$B11)</f>
        <v>0</v>
      </c>
      <c r="P11" s="2">
        <f>IF(N11=0,0,O11/N11)</f>
        <v>0</v>
      </c>
    </row>
    <row r="12" spans="1:16" x14ac:dyDescent="0.2">
      <c r="A12" s="6">
        <v>3</v>
      </c>
      <c r="B12" s="4" t="s">
        <v>32</v>
      </c>
      <c r="C12" s="6">
        <f>COUNTIFS('All Group Data'!$A$50:$A$1048,$A$1,'All Group Data'!$D$50:$D$1048,$B12,'All Group Data'!$F$50:$F$1048,"&gt;-1")+COUNTIFS('All Group Data'!$A$50:$A$1048,$A$1,'All Group Data'!$E$50:$E$1048,$B12,'All Group Data'!$F$50:$F$1048,"&gt;-1")</f>
        <v>3</v>
      </c>
      <c r="D12" s="6">
        <f>COUNTIFS('All Group Data'!$A$50:$A$1048,$A$1,'All Group Data'!$Q$50:$Q$1048,$B12,'All Group Data'!$D$50:$D$1048,$B12)+COUNTIFS('All Group Data'!$A$50:$A$1048,$A$1,'All Group Data'!$Q$50:$Q$1048,$B12,'All Group Data'!$E$50:$E$1048,$B12)</f>
        <v>1</v>
      </c>
      <c r="E12" s="6">
        <f>COUNTIFS('All Group Data'!$A$50:$A$1048,$A$1,'All Group Data'!$Q$50:$Q$1048,"Draw",'All Group Data'!$D$50:$D$1048,$B12)+COUNTIFS('All Group Data'!$A$50:$A$1048,$A$1,'All Group Data'!$Q$50:$Q$1048,"Draw",'All Group Data'!$E$50:$E$1048,$B12)</f>
        <v>1</v>
      </c>
      <c r="F12" s="6">
        <f>C12-D12-E12</f>
        <v>1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2</v>
      </c>
      <c r="I12" s="9">
        <f>G12-H12</f>
        <v>0</v>
      </c>
      <c r="J12" s="6">
        <f>(D12*3)+(E12*1)</f>
        <v>4</v>
      </c>
      <c r="K12">
        <f>COUNTIFS('All Group Data'!$A$50:$A$1048,$A$1,'All Group Data'!$K$50:$K$1048,$B12)</f>
        <v>0</v>
      </c>
      <c r="L12">
        <f>COUNTIFS('All Group Data'!$A$50:$A$1048,$A$1,'All Group Data'!$K$50:$K$1048,$B12,'All Group Data'!$Q$50:$Q$1048,$B12)</f>
        <v>0</v>
      </c>
      <c r="M12" s="2">
        <f>IF(K12=0,0,L12/K12)</f>
        <v>0</v>
      </c>
      <c r="N12">
        <f>COUNTIFS('All Group Data'!$A$50:$A$1048,$A$1,'All Group Data'!$M$50:$M$1048,$B12)</f>
        <v>3</v>
      </c>
      <c r="O12">
        <f>COUNTIFS('All Group Data'!$A$50:$A$1048,$A$1,'All Group Data'!$M$50:$M$1048,$B12,'All Group Data'!$Q$50:$Q$1048,$B12)</f>
        <v>1</v>
      </c>
      <c r="P12" s="2">
        <f>IF(N12=0,0,O12/N12)</f>
        <v>0.33333333333333331</v>
      </c>
    </row>
    <row r="13" spans="1:16" x14ac:dyDescent="0.2">
      <c r="A13" s="6">
        <v>4</v>
      </c>
      <c r="B13" s="4" t="s">
        <v>87</v>
      </c>
      <c r="C13" s="6">
        <f>COUNTIFS('All Group Data'!$A$50:$A$1048,$A$1,'All Group Data'!$D$50:$D$1048,$B13,'All Group Data'!$F$50:$F$1048,"&gt;-1")+COUNTIFS('All Group Data'!$A$50:$A$1048,$A$1,'All Group Data'!$E$50:$E$1048,$B13,'All Group Data'!$F$50:$F$1048,"&gt;-1")</f>
        <v>3</v>
      </c>
      <c r="D13" s="6">
        <f>COUNTIFS('All Group Data'!$A$50:$A$1048,$A$1,'All Group Data'!$Q$50:$Q$1048,$B13,'All Group Data'!$D$50:$D$1048,$B13)+COUNTIFS('All Group Data'!$A$50:$A$1048,$A$1,'All Group Data'!$Q$50:$Q$1048,$B13,'All Group Data'!$E$50:$E$1048,$B13)</f>
        <v>0</v>
      </c>
      <c r="E13" s="6">
        <f>COUNTIFS('All Group Data'!$A$50:$A$1048,$A$1,'All Group Data'!$Q$50:$Q$1048,"Draw",'All Group Data'!$D$50:$D$1048,$B13)+COUNTIFS('All Group Data'!$A$50:$A$1048,$A$1,'All Group Data'!$Q$50:$Q$1048,"Draw",'All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2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4</v>
      </c>
      <c r="I13" s="9">
        <f>G13-H13</f>
        <v>-2</v>
      </c>
      <c r="J13" s="6">
        <f>(D13*3)+(E13*1)</f>
        <v>1</v>
      </c>
      <c r="K13">
        <f>COUNTIFS('All Group Data'!$A$50:$A$1048,$A$1,'All Group Data'!$K$50:$K$1048,$B13)</f>
        <v>1</v>
      </c>
      <c r="L13">
        <f>COUNTIFS('All Group Data'!$A$50:$A$1048,$A$1,'All Group Data'!$K$50:$K$1048,$B13,'All Group Data'!$Q$50:$Q$1048,$B13)</f>
        <v>0</v>
      </c>
      <c r="M13" s="2">
        <f>IF(K13=0,0,L13/K13)</f>
        <v>0</v>
      </c>
      <c r="N13">
        <f>COUNTIFS('All Group Data'!$A$50:$A$1048,$A$1,'All Group Data'!$M$50:$M$1048,$B13)</f>
        <v>2</v>
      </c>
      <c r="O13">
        <f>COUNTIFS('All Group Data'!$A$50:$A$1048,$A$1,'All Group Data'!$M$50:$M$1048,$B13,'All Group Data'!$Q$50:$Q$1048,$B13)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Data'!$A$50:$A$1048,$A$1,'All Group Data'!$D$50:$D$1048,$B16,'All Group Data'!$F$50:$F$1048,"&gt;-1")+COUNTIFS('All Group Data'!$A$50:$A$1048,$A$1,'All Group Data'!$E$50:$E$1048,$B16,'All Group Data'!$F$50:$F$1048,"&gt;-1")</f>
        <v>3</v>
      </c>
      <c r="D16" s="6">
        <f>COUNTIFS('All Group Data'!$A$50:$A$1048,$A$1,'All Group Data'!$Q$50:$Q$1048,$B16,'All Group Data'!$D$50:$D$1048,$B16)+COUNTIFS('All Group Data'!$A$50:$A$1048,$A$1,'All Group Data'!$Q$50:$Q$1048,$B16,'All Group Data'!$E$50:$E$1048,$B16)</f>
        <v>2</v>
      </c>
      <c r="E16" s="6">
        <f>COUNTIFS('All Group Data'!$A$50:$A$1048,$A$1,'All Group Data'!$Q$50:$Q$1048,"Draw",'All Group Data'!$D$50:$D$1048,$B16)+COUNTIFS('All Group Data'!$A$50:$A$1048,$A$1,'All Group Data'!$Q$50:$Q$1048,"Draw",'All Group Data'!$E$50:$E$1048,$B16)</f>
        <v>1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3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1</v>
      </c>
      <c r="I16" s="9">
        <f>G16-H16</f>
        <v>2</v>
      </c>
      <c r="J16" s="6">
        <f>(D16*3)+(E16*1)</f>
        <v>7</v>
      </c>
      <c r="K16">
        <f>COUNTIFS('All Group Data'!$A$50:$A$1048,$A$1,'All Group Data'!$K$50:$K$1048,$B16)</f>
        <v>4</v>
      </c>
      <c r="L16">
        <f>COUNTIFS('All Group Data'!$A$50:$A$1048,$A$1,'All Group Data'!$K$50:$K$1048,$B16,'All Group Data'!$Q$50:$Q$1048,$B16)</f>
        <v>2</v>
      </c>
      <c r="M16" s="2">
        <f>IF(K16=0,0,L16/K16)</f>
        <v>0.5</v>
      </c>
      <c r="N16">
        <f>COUNTIFS('All Group Data'!$A$50:$A$1048,$A$1,'All Group Data'!$M$50:$M$1048,$B16)</f>
        <v>0</v>
      </c>
      <c r="O16">
        <f>COUNTIFS('All Group Data'!$A$50:$A$1048,$A$1,'All Group Data'!$M$50:$M$1048,$B16,'All Group Data'!$Q$50:$Q$1048,$B16)</f>
        <v>0</v>
      </c>
      <c r="P16" s="2">
        <f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Data'!$A$50:$A$1048,$A$1,'All Group Data'!$D$50:$D$1048,$B17,'All Group Data'!$F$50:$F$1048,"&gt;-1")+COUNTIFS('All Group Data'!$A$50:$A$1048,$A$1,'All Group Data'!$E$50:$E$1048,$B17,'All Group Data'!$F$50:$F$1048,"&gt;-1")</f>
        <v>3</v>
      </c>
      <c r="D17" s="6">
        <f>COUNTIFS('All Group Data'!$A$50:$A$1048,$A$1,'All Group Data'!$Q$50:$Q$1048,$B17,'All Group Data'!$D$50:$D$1048,$B17)+COUNTIFS('All Group Data'!$A$50:$A$1048,$A$1,'All Group Data'!$Q$50:$Q$1048,$B17,'All Group Data'!$E$50:$E$1048,$B17)</f>
        <v>1</v>
      </c>
      <c r="E17" s="6">
        <f>COUNTIFS('All Group Data'!$A$50:$A$1048,$A$1,'All Group Data'!$Q$50:$Q$1048,"Draw",'All Group Data'!$D$50:$D$1048,$B17)+COUNTIFS('All Group Data'!$A$50:$A$1048,$A$1,'All Group Data'!$Q$50:$Q$1048,"Draw",'All Group Data'!$E$50:$E$1048,$B17)</f>
        <v>2</v>
      </c>
      <c r="F17" s="6">
        <f>C17-D17-E17</f>
        <v>0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2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1</v>
      </c>
      <c r="I17" s="9">
        <f>G17-H17</f>
        <v>1</v>
      </c>
      <c r="J17" s="6">
        <f>(D17*3)+(E17*1)</f>
        <v>5</v>
      </c>
      <c r="K17">
        <f>COUNTIFS('All Group Data'!$A$50:$A$1048,$A$1,'All Group Data'!$K$50:$K$1048,$B17)</f>
        <v>2</v>
      </c>
      <c r="L17">
        <f>COUNTIFS('All Group Data'!$A$50:$A$1048,$A$1,'All Group Data'!$K$50:$K$1048,$B17,'All Group Data'!$Q$50:$Q$1048,$B17)</f>
        <v>1</v>
      </c>
      <c r="M17" s="2">
        <f>IF(K17=0,0,L17/K17)</f>
        <v>0.5</v>
      </c>
      <c r="N17">
        <f>COUNTIFS('All Group Data'!$A$50:$A$1048,$A$1,'All Group Data'!$M$50:$M$1048,$B17)</f>
        <v>2</v>
      </c>
      <c r="O17">
        <f>COUNTIFS('All Group Data'!$A$50:$A$1048,$A$1,'All Group Data'!$M$50:$M$1048,$B17,'All Group Data'!$Q$50:$Q$1048,$B17)</f>
        <v>0</v>
      </c>
      <c r="P17" s="2">
        <f>IF(N17=0,0,O17/N17)</f>
        <v>0</v>
      </c>
    </row>
    <row r="18" spans="1:16" x14ac:dyDescent="0.2">
      <c r="A18" s="6">
        <v>3</v>
      </c>
      <c r="B18" s="4" t="s">
        <v>88</v>
      </c>
      <c r="C18" s="6">
        <f>COUNTIFS('All Group Data'!$A$50:$A$1048,$A$1,'All Group Data'!$D$50:$D$1048,$B18,'All Group Data'!$F$50:$F$1048,"&gt;-1")+COUNTIFS('All Group Data'!$A$50:$A$1048,$A$1,'All Group Data'!$E$50:$E$1048,$B18,'All Group Data'!$F$50:$F$1048,"&gt;-1")</f>
        <v>3</v>
      </c>
      <c r="D18" s="6">
        <f>COUNTIFS('All Group Data'!$A$50:$A$1048,$A$1,'All Group Data'!$Q$50:$Q$1048,$B18,'All Group Data'!$D$50:$D$1048,$B18)+COUNTIFS('All Group Data'!$A$50:$A$1048,$A$1,'All Group Data'!$Q$50:$Q$1048,$B18,'All Group Data'!$E$50:$E$1048,$B18)</f>
        <v>1</v>
      </c>
      <c r="E18" s="6">
        <f>COUNTIFS('All Group Data'!$A$50:$A$1048,$A$1,'All Group Data'!$Q$50:$Q$1048,"Draw",'All Group Data'!$D$50:$D$1048,$B18)+COUNTIFS('All Group Data'!$A$50:$A$1048,$A$1,'All Group Data'!$Q$50:$Q$1048,"Draw",'All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2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2</v>
      </c>
      <c r="I18" s="9">
        <f>G18-H18</f>
        <v>0</v>
      </c>
      <c r="J18" s="6">
        <f>(D18*3)+(E18*1)</f>
        <v>3</v>
      </c>
      <c r="K18">
        <f>COUNTIFS('All Group Data'!$A$50:$A$1048,$A$1,'All Group Data'!$K$50:$K$1048,$B18)</f>
        <v>1</v>
      </c>
      <c r="L18">
        <f>COUNTIFS('All Group Data'!$A$50:$A$1048,$A$1,'All Group Data'!$K$50:$K$1048,$B18,'All Group Data'!$Q$50:$Q$1048,$B18)</f>
        <v>1</v>
      </c>
      <c r="M18" s="2">
        <f>IF(K18=0,0,L18/K18)</f>
        <v>1</v>
      </c>
      <c r="N18">
        <f>COUNTIFS('All Group Data'!$A$50:$A$1048,$A$1,'All Group Data'!$M$50:$M$1048,$B18)</f>
        <v>2</v>
      </c>
      <c r="O18">
        <f>COUNTIFS('All Group Data'!$A$50:$A$1048,$A$1,'All Group Data'!$M$50:$M$1048,$B18,'All Group Data'!$Q$50:$Q$1048,$B18)</f>
        <v>0</v>
      </c>
      <c r="P18" s="2">
        <f>IF(N18=0,0,O18/N18)</f>
        <v>0</v>
      </c>
    </row>
    <row r="19" spans="1:16" x14ac:dyDescent="0.2">
      <c r="A19" s="6">
        <v>4</v>
      </c>
      <c r="B19" s="4" t="s">
        <v>15</v>
      </c>
      <c r="C19" s="6">
        <f>COUNTIFS('All Group Data'!$A$50:$A$1048,$A$1,'All Group Data'!$D$50:$D$1048,$B19,'All Group Data'!$F$50:$F$1048,"&gt;-1")+COUNTIFS('All Group Data'!$A$50:$A$1048,$A$1,'All Group Data'!$E$50:$E$1048,$B19,'All Group Data'!$F$50:$F$1048,"&gt;-1")</f>
        <v>3</v>
      </c>
      <c r="D19" s="6">
        <f>COUNTIFS('All Group Data'!$A$50:$A$1048,$A$1,'All Group Data'!$Q$50:$Q$1048,$B19,'All Group Data'!$D$50:$D$1048,$B19)+COUNTIFS('All Group Data'!$A$50:$A$1048,$A$1,'All Group Data'!$Q$50:$Q$1048,$B19,'All Group Data'!$E$50:$E$1048,$B19)</f>
        <v>0</v>
      </c>
      <c r="E19" s="6">
        <f>COUNTIFS('All Group Data'!$A$50:$A$1048,$A$1,'All Group Data'!$Q$50:$Q$1048,"Draw",'All Group Data'!$D$50:$D$1048,$B19)+COUNTIFS('All Group Data'!$A$50:$A$1048,$A$1,'All Group Data'!$Q$50:$Q$1048,"Draw",'All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5</v>
      </c>
      <c r="I19" s="9">
        <f>G19-H19</f>
        <v>-3</v>
      </c>
      <c r="J19" s="6">
        <f>(D19*3)+(E19*1)</f>
        <v>1</v>
      </c>
      <c r="K19">
        <f>COUNTIFS('All Group Data'!$A$50:$A$1048,$A$1,'All Group Data'!$K$50:$K$1048,$B19)</f>
        <v>0</v>
      </c>
      <c r="L19">
        <f>COUNTIFS('All Group Data'!$A$50:$A$1048,$A$1,'All Group Data'!$K$50:$K$1048,$B19,'All Group Data'!$Q$50:$Q$1048,$B19)</f>
        <v>0</v>
      </c>
      <c r="M19" s="2">
        <f>IF(K19=0,0,L19/K19)</f>
        <v>0</v>
      </c>
      <c r="N19">
        <f>COUNTIFS('All Group Data'!$A$50:$A$1048,$A$1,'All Group Data'!$M$50:$M$1048,$B19)</f>
        <v>3</v>
      </c>
      <c r="O19">
        <f>COUNTIFS('All Group Data'!$A$50:$A$1048,$A$1,'All Group Data'!$M$50:$M$1048,$B19,'All Group Data'!$Q$50:$Q$1048,$B19)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9</v>
      </c>
      <c r="C22" s="6">
        <f>COUNTIFS('All Group Data'!$A$50:$A$1048,$A$1,'All Group Data'!$D$50:$D$1048,$B22,'All Group Data'!$F$50:$F$1048,"&gt;-1")+COUNTIFS('All Group Data'!$A$50:$A$1048,$A$1,'All Group Data'!$E$50:$E$1048,$B22,'All Group Data'!$F$50:$F$1048,"&gt;-1")</f>
        <v>3</v>
      </c>
      <c r="D22" s="6">
        <f>COUNTIFS('All Group Data'!$A$50:$A$1048,$A$1,'All Group Data'!$Q$50:$Q$1048,$B22,'All Group Data'!$D$50:$D$1048,$B22)+COUNTIFS('All Group Data'!$A$50:$A$1048,$A$1,'All Group Data'!$Q$50:$Q$1048,$B22,'All Group Data'!$E$50:$E$1048,$B22)</f>
        <v>3</v>
      </c>
      <c r="E22" s="6">
        <f>COUNTIFS('All Group Data'!$A$50:$A$1048,$A$1,'All Group Data'!$Q$50:$Q$1048,"Draw",'All Group Data'!$D$50:$D$1048,$B22)+COUNTIFS('All Group Data'!$A$50:$A$1048,$A$1,'All Group Data'!$Q$50:$Q$1048,"Draw",'All Group Data'!$E$50:$E$1048,$B22)</f>
        <v>0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7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1</v>
      </c>
      <c r="I22" s="9">
        <f>G22-H22</f>
        <v>6</v>
      </c>
      <c r="J22" s="6">
        <f>(D22*3)+(E22*1)</f>
        <v>9</v>
      </c>
      <c r="K22">
        <f>COUNTIFS('All Group Data'!$A$50:$A$1048,$A$1,'All Group Data'!$K$50:$K$1048,$B22)</f>
        <v>3</v>
      </c>
      <c r="L22">
        <f>COUNTIFS('All Group Data'!$A$50:$A$1048,$A$1,'All Group Data'!$K$50:$K$1048,$B22,'All Group Data'!$Q$50:$Q$1048,$B22)</f>
        <v>2</v>
      </c>
      <c r="M22" s="2">
        <f>IF(K22=0,0,L22/K22)</f>
        <v>0.66666666666666663</v>
      </c>
      <c r="N22">
        <f>COUNTIFS('All Group Data'!$A$50:$A$1048,$A$1,'All Group Data'!$M$50:$M$1048,$B22)</f>
        <v>1</v>
      </c>
      <c r="O22">
        <f>COUNTIFS('All Group Data'!$A$50:$A$1048,$A$1,'All Group Data'!$M$50:$M$1048,$B22,'All Group Data'!$Q$50:$Q$1048,$B22)</f>
        <v>1</v>
      </c>
      <c r="P22" s="2">
        <f>IF(N22=0,0,O22/N22)</f>
        <v>1</v>
      </c>
    </row>
    <row r="23" spans="1:16" x14ac:dyDescent="0.2">
      <c r="A23" s="6">
        <v>2</v>
      </c>
      <c r="B23" s="4" t="s">
        <v>28</v>
      </c>
      <c r="C23" s="6">
        <f>COUNTIFS('All Group Data'!$A$50:$A$1048,$A$1,'All Group Data'!$D$50:$D$1048,$B23,'All Group Data'!$F$50:$F$1048,"&gt;-1")+COUNTIFS('All Group Data'!$A$50:$A$1048,$A$1,'All Group Data'!$E$50:$E$1048,$B23,'All Group Data'!$F$50:$F$1048,"&gt;-1")</f>
        <v>3</v>
      </c>
      <c r="D23" s="6">
        <f>COUNTIFS('All Group Data'!$A$50:$A$1048,$A$1,'All Group Data'!$Q$50:$Q$1048,$B23,'All Group Data'!$D$50:$D$1048,$B23)+COUNTIFS('All Group Data'!$A$50:$A$1048,$A$1,'All Group Data'!$Q$50:$Q$1048,$B23,'All Group Data'!$E$50:$E$1048,$B23)</f>
        <v>1</v>
      </c>
      <c r="E23" s="6">
        <f>COUNTIFS('All Group Data'!$A$50:$A$1048,$A$1,'All Group Data'!$Q$50:$Q$1048,"Draw",'All Group Data'!$D$50:$D$1048,$B23)+COUNTIFS('All Group Data'!$A$50:$A$1048,$A$1,'All Group Data'!$Q$50:$Q$1048,"Draw",'All Group Data'!$E$50:$E$1048,$B23)</f>
        <v>1</v>
      </c>
      <c r="F23" s="6">
        <f>C23-D23-E23</f>
        <v>1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3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5</v>
      </c>
      <c r="I23" s="9">
        <f>G23-H23</f>
        <v>-2</v>
      </c>
      <c r="J23" s="6">
        <f>(D23*3)+(E23*1)</f>
        <v>4</v>
      </c>
      <c r="K23">
        <f>COUNTIFS('All Group Data'!$A$50:$A$1048,$A$1,'All Group Data'!$K$50:$K$1048,$B23)</f>
        <v>3</v>
      </c>
      <c r="L23">
        <f>COUNTIFS('All Group Data'!$A$50:$A$1048,$A$1,'All Group Data'!$K$50:$K$1048,$B23,'All Group Data'!$Q$50:$Q$1048,$B23)</f>
        <v>1</v>
      </c>
      <c r="M23" s="2">
        <f>IF(K23=0,0,L23/K23)</f>
        <v>0.33333333333333331</v>
      </c>
      <c r="N23">
        <f>COUNTIFS('All Group Data'!$A$50:$A$1048,$A$1,'All Group Data'!$M$50:$M$1048,$B23)</f>
        <v>1</v>
      </c>
      <c r="O23">
        <f>COUNTIFS('All Group Data'!$A$50:$A$1048,$A$1,'All Group Data'!$M$50:$M$1048,$B23,'All Group Data'!$Q$50:$Q$1048,$B23)</f>
        <v>0</v>
      </c>
      <c r="P23" s="2">
        <f>IF(N23=0,0,O23/N23)</f>
        <v>0</v>
      </c>
    </row>
    <row r="24" spans="1:16" x14ac:dyDescent="0.2">
      <c r="A24" s="6">
        <v>3</v>
      </c>
      <c r="B24" s="4" t="s">
        <v>33</v>
      </c>
      <c r="C24" s="6">
        <f>COUNTIFS('All Group Data'!$A$50:$A$1048,$A$1,'All Group Data'!$D$50:$D$1048,$B24,'All Group Data'!$F$50:$F$1048,"&gt;-1")+COUNTIFS('All Group Data'!$A$50:$A$1048,$A$1,'All Group Data'!$E$50:$E$1048,$B24,'All Group Data'!$F$50:$F$1048,"&gt;-1")</f>
        <v>3</v>
      </c>
      <c r="D24" s="6">
        <f>COUNTIFS('All Group Data'!$A$50:$A$1048,$A$1,'All Group Data'!$Q$50:$Q$1048,$B24,'All Group Data'!$D$50:$D$1048,$B24)+COUNTIFS('All Group Data'!$A$50:$A$1048,$A$1,'All Group Data'!$Q$50:$Q$1048,$B24,'All Group Data'!$E$50:$E$1048,$B24)</f>
        <v>1</v>
      </c>
      <c r="E24" s="6">
        <f>COUNTIFS('All Group Data'!$A$50:$A$1048,$A$1,'All Group Data'!$Q$50:$Q$1048,"Draw",'All Group Data'!$D$50:$D$1048,$B24)+COUNTIFS('All Group Data'!$A$50:$A$1048,$A$1,'All Group Data'!$Q$50:$Q$1048,"Draw",'All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4</v>
      </c>
      <c r="I24" s="9">
        <f>G24-H24</f>
        <v>-1</v>
      </c>
      <c r="J24" s="6">
        <f>(D24*3)+(E24*1)</f>
        <v>3</v>
      </c>
      <c r="K24">
        <f>COUNTIFS('All Group Data'!$A$50:$A$1048,$A$1,'All Group Data'!$K$50:$K$1048,$B24)</f>
        <v>0</v>
      </c>
      <c r="L24">
        <f>COUNTIFS('All Group Data'!$A$50:$A$1048,$A$1,'All Group Data'!$K$50:$K$1048,$B24,'All Group Data'!$Q$50:$Q$1048,$B24)</f>
        <v>0</v>
      </c>
      <c r="M24" s="2">
        <f>IF(K24=0,0,L24/K24)</f>
        <v>0</v>
      </c>
      <c r="N24">
        <f>COUNTIFS('All Group Data'!$A$50:$A$1048,$A$1,'All Group Data'!$M$50:$M$1048,$B24)</f>
        <v>3</v>
      </c>
      <c r="O24">
        <f>COUNTIFS('All Group Data'!$A$50:$A$1048,$A$1,'All Group Data'!$M$50:$M$1048,$B24,'All Group Data'!$Q$50:$Q$1048,$B24)</f>
        <v>1</v>
      </c>
      <c r="P24" s="2">
        <f>IF(N24=0,0,O24/N24)</f>
        <v>0.33333333333333331</v>
      </c>
    </row>
    <row r="25" spans="1:16" x14ac:dyDescent="0.2">
      <c r="A25" s="6">
        <v>4</v>
      </c>
      <c r="B25" s="4" t="s">
        <v>89</v>
      </c>
      <c r="C25" s="6">
        <f>COUNTIFS('All Group Data'!$A$50:$A$1048,$A$1,'All Group Data'!$D$50:$D$1048,$B25,'All Group Data'!$F$50:$F$1048,"&gt;-1")+COUNTIFS('All Group Data'!$A$50:$A$1048,$A$1,'All Group Data'!$E$50:$E$1048,$B25,'All Group Data'!$F$50:$F$1048,"&gt;-1")</f>
        <v>3</v>
      </c>
      <c r="D25" s="6">
        <f>COUNTIFS('All Group Data'!$A$50:$A$1048,$A$1,'All Group Data'!$Q$50:$Q$1048,$B25,'All Group Data'!$D$50:$D$1048,$B25)+COUNTIFS('All Group Data'!$A$50:$A$1048,$A$1,'All Group Data'!$Q$50:$Q$1048,$B25,'All Group Data'!$E$50:$E$1048,$B25)</f>
        <v>0</v>
      </c>
      <c r="E25" s="6">
        <f>COUNTIFS('All Group Data'!$A$50:$A$1048,$A$1,'All Group Data'!$Q$50:$Q$1048,"Draw",'All Group Data'!$D$50:$D$1048,$B25)+COUNTIFS('All Group Data'!$A$50:$A$1048,$A$1,'All Group Data'!$Q$50:$Q$1048,"Draw",'All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5</v>
      </c>
      <c r="I25" s="9">
        <f>G25-H25</f>
        <v>-3</v>
      </c>
      <c r="J25" s="6">
        <f>(D25*3)+(E25*1)</f>
        <v>1</v>
      </c>
      <c r="K25">
        <f>COUNTIFS('All Group Data'!$A$50:$A$1048,$A$1,'All Group Data'!$K$50:$K$1048,$B25)</f>
        <v>1</v>
      </c>
      <c r="L25">
        <f>COUNTIFS('All Group Data'!$A$50:$A$1048,$A$1,'All Group Data'!$K$50:$K$1048,$B25,'All Group Data'!$Q$50:$Q$1048,$B25)</f>
        <v>0</v>
      </c>
      <c r="M25" s="2">
        <f>IF(K25=0,0,L25/K25)</f>
        <v>0</v>
      </c>
      <c r="N25">
        <f>COUNTIFS('All Group Data'!$A$50:$A$1048,$A$1,'All Group Data'!$M$50:$M$1048,$B25)</f>
        <v>2</v>
      </c>
      <c r="O25">
        <f>COUNTIFS('All Group Data'!$A$50:$A$1048,$A$1,'All Group Data'!$M$50:$M$1048,$B25,'All Group Data'!$Q$50:$Q$1048,$B25)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8</v>
      </c>
      <c r="C28" s="6">
        <f>COUNTIFS('All Group Data'!$A$50:$A$1048,$A$1,'All Group Data'!$D$50:$D$1048,$B28,'All Group Data'!$F$50:$F$1048,"&gt;-1")+COUNTIFS('All Group Data'!$A$50:$A$1048,$A$1,'All Group Data'!$E$50:$E$1048,$B28,'All Group Data'!$F$50:$F$1048,"&gt;-1")</f>
        <v>3</v>
      </c>
      <c r="D28" s="6">
        <f>COUNTIFS('All Group Data'!$A$50:$A$1048,$A$1,'All Group Data'!$Q$50:$Q$1048,$B28,'All Group Data'!$D$50:$D$1048,$B28)+COUNTIFS('All Group Data'!$A$50:$A$1048,$A$1,'All Group Data'!$Q$50:$Q$1048,$B28,'All Group Data'!$E$50:$E$1048,$B28)</f>
        <v>2</v>
      </c>
      <c r="E28" s="6">
        <f>COUNTIFS('All Group Data'!$A$50:$A$1048,$A$1,'All Group Data'!$Q$50:$Q$1048,"Draw",'All Group Data'!$D$50:$D$1048,$B28)+COUNTIFS('All Group Data'!$A$50:$A$1048,$A$1,'All Group Data'!$Q$50:$Q$1048,"Draw",'All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5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1</v>
      </c>
      <c r="I28" s="9">
        <f>G28-H28</f>
        <v>4</v>
      </c>
      <c r="J28" s="6">
        <f>(D28*3)+(E28*1)</f>
        <v>7</v>
      </c>
      <c r="K28">
        <f>COUNTIFS('All Group Data'!$A$50:$A$1048,$A$1,'All Group Data'!$K$50:$K$1048,$B28)</f>
        <v>4</v>
      </c>
      <c r="L28">
        <f>COUNTIFS('All Group Data'!$A$50:$A$1048,$A$1,'All Group Data'!$K$50:$K$1048,$B28,'All Group Data'!$Q$50:$Q$1048,$B28)</f>
        <v>2</v>
      </c>
      <c r="M28" s="2">
        <f>IF(K28=0,0,L28/K28)</f>
        <v>0.5</v>
      </c>
      <c r="N28">
        <f>COUNTIFS('All Group Data'!$A$50:$A$1048,$A$1,'All Group Data'!$M$50:$M$1048,$B28)</f>
        <v>0</v>
      </c>
      <c r="O28">
        <f>COUNTIFS('All Group Data'!$A$50:$A$1048,$A$1,'All Group Data'!$M$50:$M$1048,$B28,'All Group Data'!$Q$50:$Q$1048,$B28)</f>
        <v>0</v>
      </c>
      <c r="P28" s="2">
        <f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Data'!$D$50:$D$1048,$B29,'All Group Data'!$F$50:$F$1048,"&gt;-1")+COUNTIFS('All Group Data'!$A$50:$A$1048,$A$1,'All Group Data'!$E$50:$E$1048,$B29,'All Group Data'!$F$50:$F$1048,"&gt;-1")</f>
        <v>3</v>
      </c>
      <c r="D29" s="6">
        <f>COUNTIFS('All Group Data'!$A$50:$A$1048,$A$1,'All Group Data'!$Q$50:$Q$1048,$B29,'All Group Data'!$D$50:$D$1048,$B29)+COUNTIFS('All Group Data'!$A$50:$A$1048,$A$1,'All Group Data'!$Q$50:$Q$1048,$B29,'All Group Data'!$E$50:$E$1048,$B29)</f>
        <v>1</v>
      </c>
      <c r="E29" s="6">
        <f>COUNTIFS('All Group Data'!$A$50:$A$1048,$A$1,'All Group Data'!$Q$50:$Q$1048,"Draw",'All Group Data'!$D$50:$D$1048,$B29)+COUNTIFS('All Group Data'!$A$50:$A$1048,$A$1,'All Group Data'!$Q$50:$Q$1048,"Draw",'All Group Data'!$E$50:$E$1048,$B29)</f>
        <v>2</v>
      </c>
      <c r="F29" s="6">
        <f>C29-D29-E29</f>
        <v>0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5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4</v>
      </c>
      <c r="I29" s="9">
        <f>G29-H29</f>
        <v>1</v>
      </c>
      <c r="J29" s="6">
        <f>(D29*3)+(E29*1)</f>
        <v>5</v>
      </c>
      <c r="K29">
        <f>COUNTIFS('All Group Data'!$A$50:$A$1048,$A$1,'All Group Data'!$K$50:$K$1048,$B29)</f>
        <v>3</v>
      </c>
      <c r="L29">
        <f>COUNTIFS('All Group Data'!$A$50:$A$1048,$A$1,'All Group Data'!$K$50:$K$1048,$B29,'All Group Data'!$Q$50:$Q$1048,$B29)</f>
        <v>1</v>
      </c>
      <c r="M29" s="2">
        <f>IF(K29=0,0,L29/K29)</f>
        <v>0.33333333333333331</v>
      </c>
      <c r="N29">
        <f>COUNTIFS('All Group Data'!$A$50:$A$1048,$A$1,'All Group Data'!$M$50:$M$1048,$B29)</f>
        <v>1</v>
      </c>
      <c r="O29">
        <f>COUNTIFS('All Group Data'!$A$50:$A$1048,$A$1,'All Group Data'!$M$50:$M$1048,$B29,'All Group Data'!$Q$50:$Q$1048,$B29)</f>
        <v>0</v>
      </c>
      <c r="P29" s="2">
        <f>IF(N29=0,0,O29/N29)</f>
        <v>0</v>
      </c>
    </row>
    <row r="30" spans="1:16" x14ac:dyDescent="0.2">
      <c r="A30" s="6">
        <v>3</v>
      </c>
      <c r="B30" s="4" t="s">
        <v>73</v>
      </c>
      <c r="C30" s="6">
        <f>COUNTIFS('All Group Data'!$A$50:$A$1048,$A$1,'All Group Data'!$D$50:$D$1048,$B30,'All Group Data'!$F$50:$F$1048,"&gt;-1")+COUNTIFS('All Group Data'!$A$50:$A$1048,$A$1,'All Group Data'!$E$50:$E$1048,$B30,'All Group Data'!$F$50:$F$1048,"&gt;-1")</f>
        <v>3</v>
      </c>
      <c r="D30" s="6">
        <f>COUNTIFS('All Group Data'!$A$50:$A$1048,$A$1,'All Group Data'!$Q$50:$Q$1048,$B30,'All Group Data'!$D$50:$D$1048,$B30)+COUNTIFS('All Group Data'!$A$50:$A$1048,$A$1,'All Group Data'!$Q$50:$Q$1048,$B30,'All Group Data'!$E$50:$E$1048,$B30)</f>
        <v>1</v>
      </c>
      <c r="E30" s="6">
        <f>COUNTIFS('All Group Data'!$A$50:$A$1048,$A$1,'All Group Data'!$Q$50:$Q$1048,"Draw",'All Group Data'!$D$50:$D$1048,$B30)+COUNTIFS('All Group Data'!$A$50:$A$1048,$A$1,'All Group Data'!$Q$50:$Q$1048,"Draw",'All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2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4</v>
      </c>
      <c r="I30" s="9">
        <f>G30-H30</f>
        <v>-2</v>
      </c>
      <c r="J30" s="6">
        <f>(D30*3)+(E30*1)</f>
        <v>3</v>
      </c>
      <c r="K30">
        <f>COUNTIFS('All Group Data'!$A$50:$A$1048,$A$1,'All Group Data'!$K$50:$K$1048,$B30)</f>
        <v>1</v>
      </c>
      <c r="L30">
        <f>COUNTIFS('All Group Data'!$A$50:$A$1048,$A$1,'All Group Data'!$K$50:$K$1048,$B30,'All Group Data'!$Q$50:$Q$1048,$B30)</f>
        <v>1</v>
      </c>
      <c r="M30" s="2">
        <f>IF(K30=0,0,L30/K30)</f>
        <v>1</v>
      </c>
      <c r="N30">
        <f>COUNTIFS('All Group Data'!$A$50:$A$1048,$A$1,'All Group Data'!$M$50:$M$1048,$B30)</f>
        <v>2</v>
      </c>
      <c r="O30">
        <f>COUNTIFS('All Group Data'!$A$50:$A$1048,$A$1,'All Group Data'!$M$50:$M$1048,$B30,'All Group Data'!$Q$50:$Q$1048,$B30)</f>
        <v>0</v>
      </c>
      <c r="P30" s="2">
        <f>IF(N30=0,0,O30/N30)</f>
        <v>0</v>
      </c>
    </row>
    <row r="31" spans="1:16" x14ac:dyDescent="0.2">
      <c r="A31" s="6">
        <v>4</v>
      </c>
      <c r="B31" s="4" t="s">
        <v>19</v>
      </c>
      <c r="C31" s="6">
        <f>COUNTIFS('All Group Data'!$A$50:$A$1048,$A$1,'All Group Data'!$D$50:$D$1048,$B31,'All Group Data'!$F$50:$F$1048,"&gt;-1")+COUNTIFS('All Group Data'!$A$50:$A$1048,$A$1,'All Group Data'!$E$50:$E$1048,$B31,'All Group Data'!$F$50:$F$1048,"&gt;-1")</f>
        <v>3</v>
      </c>
      <c r="D31" s="6">
        <f>COUNTIFS('All Group Data'!$A$50:$A$1048,$A$1,'All Group Data'!$Q$50:$Q$1048,$B31,'All Group Data'!$D$50:$D$1048,$B31)+COUNTIFS('All Group Data'!$A$50:$A$1048,$A$1,'All Group Data'!$Q$50:$Q$1048,$B31,'All Group Data'!$E$50:$E$1048,$B31)</f>
        <v>0</v>
      </c>
      <c r="E31" s="6">
        <f>COUNTIFS('All Group Data'!$A$50:$A$1048,$A$1,'All Group Data'!$Q$50:$Q$1048,"Draw",'All Group Data'!$D$50:$D$1048,$B31)+COUNTIFS('All Group Data'!$A$50:$A$1048,$A$1,'All Group Data'!$Q$50:$Q$1048,"Draw",'All Group Data'!$E$50:$E$1048,$B31)</f>
        <v>1</v>
      </c>
      <c r="F31" s="6">
        <f>C31-D31-E31</f>
        <v>2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1</v>
      </c>
      <c r="K31">
        <f>COUNTIFS('All Group Data'!$A$50:$A$1048,$A$1,'All Group Data'!$K$50:$K$1048,$B31)</f>
        <v>0</v>
      </c>
      <c r="L31">
        <f>COUNTIFS('All Group Data'!$A$50:$A$1048,$A$1,'All Group Data'!$K$50:$K$1048,$B31,'All Group Data'!$Q$50:$Q$1048,$B31)</f>
        <v>0</v>
      </c>
      <c r="M31" s="2">
        <f>IF(K31=0,0,L31/K31)</f>
        <v>0</v>
      </c>
      <c r="N31">
        <f>COUNTIFS('All Group Data'!$A$50:$A$1048,$A$1,'All Group Data'!$M$50:$M$1048,$B31)</f>
        <v>3</v>
      </c>
      <c r="O31">
        <f>COUNTIFS('All Group Data'!$A$50:$A$1048,$A$1,'All Group Data'!$M$50:$M$1048,$B31,'All Group Data'!$Q$50:$Q$1048,$B31)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Data'!$A$50:$A$1048,$A$1,'All Group Data'!$D$50:$D$1048,$B34,'All Group Data'!$F$50:$F$1048,"&gt;-1")+COUNTIFS('All Group Data'!$A$50:$A$1048,$A$1,'All Group Data'!$E$50:$E$1048,$B34,'All Group Data'!$F$50:$F$1048,"&gt;-1")</f>
        <v>3</v>
      </c>
      <c r="D34" s="6">
        <f>COUNTIFS('All Group Data'!$A$50:$A$1048,$A$1,'All Group Data'!$Q$50:$Q$1048,$B34,'All Group Data'!$D$50:$D$1048,$B34)+COUNTIFS('All Group Data'!$A$50:$A$1048,$A$1,'All Group Data'!$Q$50:$Q$1048,$B34,'All Group Data'!$E$50:$E$1048,$B34)</f>
        <v>2</v>
      </c>
      <c r="E34" s="6">
        <f>COUNTIFS('All Group Data'!$A$50:$A$1048,$A$1,'All Group Data'!$Q$50:$Q$1048,"Draw",'All Group Data'!$D$50:$D$1048,$B34)+COUNTIFS('All Group Data'!$A$50:$A$1048,$A$1,'All Group Data'!$Q$50:$Q$1048,"Draw",'All Group Data'!$E$50:$E$1048,$B34)</f>
        <v>0</v>
      </c>
      <c r="F34" s="6">
        <f>C34-D34-E34</f>
        <v>1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5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2</v>
      </c>
      <c r="I34" s="9">
        <f>G34-H34</f>
        <v>3</v>
      </c>
      <c r="J34" s="6">
        <f>(D34*3)+(E34*1)</f>
        <v>6</v>
      </c>
      <c r="K34">
        <f>COUNTIFS('All Group Data'!$A$50:$A$1048,$A$1,'All Group Data'!$K$50:$K$1048,$B34)</f>
        <v>1</v>
      </c>
      <c r="L34">
        <f>COUNTIFS('All Group Data'!$A$50:$A$1048,$A$1,'All Group Data'!$K$50:$K$1048,$B34,'All Group Data'!$Q$50:$Q$1048,$B34)</f>
        <v>1</v>
      </c>
      <c r="M34" s="2">
        <f>IF(K34=0,0,L34/K34)</f>
        <v>1</v>
      </c>
      <c r="N34">
        <f>COUNTIFS('All Group Data'!$A$50:$A$1048,$A$1,'All Group Data'!$M$50:$M$1048,$B34)</f>
        <v>3</v>
      </c>
      <c r="O34">
        <f>COUNTIFS('All Group Data'!$A$50:$A$1048,$A$1,'All Group Data'!$M$50:$M$1048,$B34,'All Group Data'!$Q$50:$Q$1048,$B34)</f>
        <v>1</v>
      </c>
      <c r="P34" s="2">
        <f>IF(N34=0,0,O34/N34)</f>
        <v>0.33333333333333331</v>
      </c>
    </row>
    <row r="35" spans="1:16" x14ac:dyDescent="0.2">
      <c r="A35" s="6">
        <v>2</v>
      </c>
      <c r="B35" s="4" t="s">
        <v>10</v>
      </c>
      <c r="C35" s="6">
        <f>COUNTIFS('All Group Data'!$A$50:$A$1048,$A$1,'All Group Data'!$D$50:$D$1048,$B35,'All Group Data'!$F$50:$F$1048,"&gt;-1")+COUNTIFS('All Group Data'!$A$50:$A$1048,$A$1,'All Group Data'!$E$50:$E$1048,$B35,'All Group Data'!$F$50:$F$1048,"&gt;-1")</f>
        <v>3</v>
      </c>
      <c r="D35" s="6">
        <f>COUNTIFS('All Group Data'!$A$50:$A$1048,$A$1,'All Group Data'!$Q$50:$Q$1048,$B35,'All Group Data'!$D$50:$D$1048,$B35)+COUNTIFS('All Group Data'!$A$50:$A$1048,$A$1,'All Group Data'!$Q$50:$Q$1048,$B35,'All Group Data'!$E$50:$E$1048,$B35)</f>
        <v>2</v>
      </c>
      <c r="E35" s="6">
        <f>COUNTIFS('All Group Data'!$A$50:$A$1048,$A$1,'All Group Data'!$Q$50:$Q$1048,"Draw",'All Group Data'!$D$50:$D$1048,$B35)+COUNTIFS('All Group Data'!$A$50:$A$1048,$A$1,'All Group Data'!$Q$50:$Q$1048,"Draw",'All Group Data'!$E$50:$E$1048,$B35)</f>
        <v>0</v>
      </c>
      <c r="F35" s="6">
        <f>C35-D35-E35</f>
        <v>1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4</v>
      </c>
      <c r="I35" s="9">
        <f>G35-H35</f>
        <v>-1</v>
      </c>
      <c r="J35" s="6">
        <f>(D35*3)+(E35*1)</f>
        <v>6</v>
      </c>
      <c r="K35">
        <f>COUNTIFS('All Group Data'!$A$50:$A$1048,$A$1,'All Group Data'!$K$50:$K$1048,$B35)</f>
        <v>2</v>
      </c>
      <c r="L35">
        <f>COUNTIFS('All Group Data'!$A$50:$A$1048,$A$1,'All Group Data'!$K$50:$K$1048,$B35,'All Group Data'!$Q$50:$Q$1048,$B35)</f>
        <v>1</v>
      </c>
      <c r="M35" s="2">
        <f>IF(K35=0,0,L35/K35)</f>
        <v>0.5</v>
      </c>
      <c r="N35">
        <f>COUNTIFS('All Group Data'!$A$50:$A$1048,$A$1,'All Group Data'!$M$50:$M$1048,$B35)</f>
        <v>2</v>
      </c>
      <c r="O35">
        <f>COUNTIFS('All Group Data'!$A$50:$A$1048,$A$1,'All Group Data'!$M$50:$M$1048,$B35,'All Group Data'!$Q$50:$Q$1048,$B35)</f>
        <v>1</v>
      </c>
      <c r="P35" s="2">
        <f>IF(N35=0,0,O35/N35)</f>
        <v>0.5</v>
      </c>
    </row>
    <row r="36" spans="1:16" x14ac:dyDescent="0.2">
      <c r="A36" s="6">
        <v>3</v>
      </c>
      <c r="B36" s="4" t="s">
        <v>97</v>
      </c>
      <c r="C36" s="6">
        <f>COUNTIFS('All Group Data'!$A$50:$A$1048,$A$1,'All Group Data'!$D$50:$D$1048,$B36,'All Group Data'!$F$50:$F$1048,"&gt;-1")+COUNTIFS('All Group Data'!$A$50:$A$1048,$A$1,'All Group Data'!$E$50:$E$1048,$B36,'All Group Data'!$F$50:$F$1048,"&gt;-1")</f>
        <v>3</v>
      </c>
      <c r="D36" s="6">
        <f>COUNTIFS('All Group Data'!$A$50:$A$1048,$A$1,'All Group Data'!$Q$50:$Q$1048,$B36,'All Group Data'!$D$50:$D$1048,$B36)+COUNTIFS('All Group Data'!$A$50:$A$1048,$A$1,'All Group Data'!$Q$50:$Q$1048,$B36,'All Group Data'!$E$50:$E$1048,$B36)</f>
        <v>1</v>
      </c>
      <c r="E36" s="6">
        <f>COUNTIFS('All Group Data'!$A$50:$A$1048,$A$1,'All Group Data'!$Q$50:$Q$1048,"Draw",'All Group Data'!$D$50:$D$1048,$B36)+COUNTIFS('All Group Data'!$A$50:$A$1048,$A$1,'All Group Data'!$Q$50:$Q$1048,"Draw",'All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3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3</v>
      </c>
      <c r="I36" s="9">
        <f>G36-H36</f>
        <v>0</v>
      </c>
      <c r="J36" s="6">
        <f>(D36*3)+(E36*1)</f>
        <v>3</v>
      </c>
      <c r="K36">
        <f>COUNTIFS('All Group Data'!$A$50:$A$1048,$A$1,'All Group Data'!$K$50:$K$1048,$B36)</f>
        <v>0</v>
      </c>
      <c r="L36">
        <f>COUNTIFS('All Group Data'!$A$50:$A$1048,$A$1,'All Group Data'!$K$50:$K$1048,$B36,'All Group Data'!$Q$50:$Q$1048,$B36)</f>
        <v>0</v>
      </c>
      <c r="M36" s="2">
        <f>IF(K36=0,0,L36/K36)</f>
        <v>0</v>
      </c>
      <c r="N36">
        <f>COUNTIFS('All Group Data'!$A$50:$A$1048,$A$1,'All Group Data'!$M$50:$M$1048,$B36)</f>
        <v>3</v>
      </c>
      <c r="O36">
        <f>COUNTIFS('All Group Data'!$A$50:$A$1048,$A$1,'All Group Data'!$M$50:$M$1048,$B36,'All Group Data'!$Q$50:$Q$1048,$B36)</f>
        <v>1</v>
      </c>
      <c r="P36" s="2">
        <f>IF(N36=0,0,O36/N36)</f>
        <v>0.33333333333333331</v>
      </c>
    </row>
    <row r="37" spans="1:16" x14ac:dyDescent="0.2">
      <c r="A37" s="6">
        <v>4</v>
      </c>
      <c r="B37" s="4" t="s">
        <v>30</v>
      </c>
      <c r="C37" s="6">
        <f>COUNTIFS('All Group Data'!$A$50:$A$1048,$A$1,'All Group Data'!$D$50:$D$1048,$B37,'All Group Data'!$F$50:$F$1048,"&gt;-1")+COUNTIFS('All Group Data'!$A$50:$A$1048,$A$1,'All Group Data'!$E$50:$E$1048,$B37,'All Group Data'!$F$50:$F$1048,"&gt;-1")</f>
        <v>3</v>
      </c>
      <c r="D37" s="6">
        <f>COUNTIFS('All Group Data'!$A$50:$A$1048,$A$1,'All Group Data'!$Q$50:$Q$1048,$B37,'All Group Data'!$D$50:$D$1048,$B37)+COUNTIFS('All Group Data'!$A$50:$A$1048,$A$1,'All Group Data'!$Q$50:$Q$1048,$B37,'All Group Data'!$E$50:$E$1048,$B37)</f>
        <v>1</v>
      </c>
      <c r="E37" s="6">
        <f>COUNTIFS('All Group Data'!$A$50:$A$1048,$A$1,'All Group Data'!$Q$50:$Q$1048,"Draw",'All Group Data'!$D$50:$D$1048,$B37)+COUNTIFS('All Group Data'!$A$50:$A$1048,$A$1,'All Group Data'!$Q$50:$Q$1048,"Draw",'All Group Data'!$E$50:$E$1048,$B37)</f>
        <v>0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2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-2</v>
      </c>
      <c r="J37" s="6">
        <f>(D37*3)+(E37*1)</f>
        <v>3</v>
      </c>
      <c r="K37">
        <f>COUNTIFS('All Group Data'!$A$50:$A$1048,$A$1,'All Group Data'!$K$50:$K$1048,$B37)</f>
        <v>3</v>
      </c>
      <c r="L37">
        <f>COUNTIFS('All Group Data'!$A$50:$A$1048,$A$1,'All Group Data'!$K$50:$K$1048,$B37,'All Group Data'!$Q$50:$Q$1048,$B37)</f>
        <v>1</v>
      </c>
      <c r="M37" s="2">
        <f>IF(K37=0,0,L37/K37)</f>
        <v>0.33333333333333331</v>
      </c>
      <c r="N37">
        <f>COUNTIFS('All Group Data'!$A$50:$A$1048,$A$1,'All Group Data'!$M$50:$M$1048,$B37)</f>
        <v>0</v>
      </c>
      <c r="O37">
        <f>COUNTIFS('All Group Data'!$A$50:$A$1048,$A$1,'All Group Data'!$M$50:$M$1048,$B37,'All Group Data'!$Q$50:$Q$1048,$B37)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36</v>
      </c>
      <c r="C40" s="6">
        <f>COUNTIFS('All Group Data'!$A$50:$A$1048,$A$1,'All Group Data'!$D$50:$D$1048,$B40,'All Group Data'!$F$50:$F$1048,"&gt;-1")+COUNTIFS('All Group Data'!$A$50:$A$1048,$A$1,'All Group Data'!$E$50:$E$1048,$B40,'All Group Data'!$F$50:$F$1048,"&gt;-1")</f>
        <v>3</v>
      </c>
      <c r="D40" s="6">
        <f>COUNTIFS('All Group Data'!$A$50:$A$1048,$A$1,'All Group Data'!$Q$50:$Q$1048,$B40,'All Group Data'!$D$50:$D$1048,$B40)+COUNTIFS('All Group Data'!$A$50:$A$1048,$A$1,'All Group Data'!$Q$50:$Q$1048,$B40,'All Group Data'!$E$50:$E$1048,$B40)</f>
        <v>3</v>
      </c>
      <c r="E40" s="6">
        <f>COUNTIFS('All Group Data'!$A$50:$A$1048,$A$1,'All Group Data'!$Q$50:$Q$1048,"Draw",'All Group Data'!$D$50:$D$1048,$B40)+COUNTIFS('All Group Data'!$A$50:$A$1048,$A$1,'All Group Data'!$Q$50:$Q$1048,"Draw",'All Group Data'!$E$50:$E$1048,$B40)</f>
        <v>0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9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2</v>
      </c>
      <c r="I40" s="9">
        <f>G40-H40</f>
        <v>7</v>
      </c>
      <c r="J40" s="6">
        <f>(D40*3)+(E40*1)</f>
        <v>9</v>
      </c>
      <c r="K40">
        <f>COUNTIFS('All Group Data'!$A$50:$A$1048,$A$1,'All Group Data'!$K$50:$K$1048,$B40)</f>
        <v>4</v>
      </c>
      <c r="L40">
        <f>COUNTIFS('All Group Data'!$A$50:$A$1048,$A$1,'All Group Data'!$K$50:$K$1048,$B40,'All Group Data'!$Q$50:$Q$1048,$B40)</f>
        <v>3</v>
      </c>
      <c r="M40" s="2">
        <f>IF(K40=0,0,L40/K40)</f>
        <v>0.75</v>
      </c>
      <c r="N40">
        <f>COUNTIFS('All Group Data'!$A$50:$A$1048,$A$1,'All Group Data'!$M$50:$M$1048,$B40)</f>
        <v>0</v>
      </c>
      <c r="O40">
        <f>COUNTIFS('All Group Data'!$A$50:$A$1048,$A$1,'All Group Data'!$M$50:$M$1048,$B40,'All Group Data'!$Q$50:$Q$1048,$B40)</f>
        <v>0</v>
      </c>
      <c r="P40" s="2">
        <f>IF(N40=0,0,O40/N40)</f>
        <v>0</v>
      </c>
    </row>
    <row r="41" spans="1:16" x14ac:dyDescent="0.2">
      <c r="A41" s="6">
        <v>2</v>
      </c>
      <c r="B41" s="4" t="s">
        <v>20</v>
      </c>
      <c r="C41" s="6">
        <f>COUNTIFS('All Group Data'!$A$50:$A$1048,$A$1,'All Group Data'!$D$50:$D$1048,$B41,'All Group Data'!$F$50:$F$1048,"&gt;-1")+COUNTIFS('All Group Data'!$A$50:$A$1048,$A$1,'All Group Data'!$E$50:$E$1048,$B41,'All Group Data'!$F$50:$F$1048,"&gt;-1")</f>
        <v>3</v>
      </c>
      <c r="D41" s="6">
        <f>COUNTIFS('All Group Data'!$A$50:$A$1048,$A$1,'All Group Data'!$Q$50:$Q$1048,$B41,'All Group Data'!$D$50:$D$1048,$B41)+COUNTIFS('All Group Data'!$A$50:$A$1048,$A$1,'All Group Data'!$Q$50:$Q$1048,$B41,'All Group Data'!$E$50:$E$1048,$B41)</f>
        <v>2</v>
      </c>
      <c r="E41" s="6">
        <f>COUNTIFS('All Group Data'!$A$50:$A$1048,$A$1,'All Group Data'!$Q$50:$Q$1048,"Draw",'All Group Data'!$D$50:$D$1048,$B41)+COUNTIFS('All Group Data'!$A$50:$A$1048,$A$1,'All Group Data'!$Q$50:$Q$1048,"Draw",'All Group Data'!$E$50:$E$1048,$B41)</f>
        <v>0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8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3</v>
      </c>
      <c r="I41" s="9">
        <f>G41-H41</f>
        <v>5</v>
      </c>
      <c r="J41" s="6">
        <f>(D41*3)+(E41*1)</f>
        <v>6</v>
      </c>
      <c r="K41">
        <f>COUNTIFS('All Group Data'!$A$50:$A$1048,$A$1,'All Group Data'!$K$50:$K$1048,$B41)</f>
        <v>3</v>
      </c>
      <c r="L41">
        <f>COUNTIFS('All Group Data'!$A$50:$A$1048,$A$1,'All Group Data'!$K$50:$K$1048,$B41,'All Group Data'!$Q$50:$Q$1048,$B41)</f>
        <v>2</v>
      </c>
      <c r="M41" s="2">
        <f>IF(K41=0,0,L41/K41)</f>
        <v>0.66666666666666663</v>
      </c>
      <c r="N41">
        <f>COUNTIFS('All Group Data'!$A$50:$A$1048,$A$1,'All Group Data'!$M$50:$M$1048,$B41)</f>
        <v>1</v>
      </c>
      <c r="O41">
        <f>COUNTIFS('All Group Data'!$A$50:$A$1048,$A$1,'All Group Data'!$M$50:$M$1048,$B41,'All Group Data'!$Q$50:$Q$1048,$B41)</f>
        <v>0</v>
      </c>
      <c r="P41" s="2">
        <f>IF(N41=0,0,O41/N41)</f>
        <v>0</v>
      </c>
    </row>
    <row r="42" spans="1:16" x14ac:dyDescent="0.2">
      <c r="A42" s="6">
        <v>3</v>
      </c>
      <c r="B42" s="4" t="s">
        <v>92</v>
      </c>
      <c r="C42" s="6">
        <f>COUNTIFS('All Group Data'!$A$50:$A$1048,$A$1,'All Group Data'!$D$50:$D$1048,$B42,'All Group Data'!$F$50:$F$1048,"&gt;-1")+COUNTIFS('All Group Data'!$A$50:$A$1048,$A$1,'All Group Data'!$E$50:$E$1048,$B42,'All Group Data'!$F$50:$F$1048,"&gt;-1")</f>
        <v>3</v>
      </c>
      <c r="D42" s="6">
        <f>COUNTIFS('All Group Data'!$A$50:$A$1048,$A$1,'All Group Data'!$Q$50:$Q$1048,$B42,'All Group Data'!$D$50:$D$1048,$B42)+COUNTIFS('All Group Data'!$A$50:$A$1048,$A$1,'All Group Data'!$Q$50:$Q$1048,$B42,'All Group Data'!$E$50:$E$1048,$B42)</f>
        <v>1</v>
      </c>
      <c r="E42" s="6">
        <f>COUNTIFS('All Group Data'!$A$50:$A$1048,$A$1,'All Group Data'!$Q$50:$Q$1048,"Draw",'All Group Data'!$D$50:$D$1048,$B42)+COUNTIFS('All Group Data'!$A$50:$A$1048,$A$1,'All Group Data'!$Q$50:$Q$1048,"Draw",'All Group Data'!$E$50:$E$1048,$B42)</f>
        <v>0</v>
      </c>
      <c r="F42" s="6">
        <f>C42-D42-E42</f>
        <v>2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3</v>
      </c>
      <c r="K42">
        <f>COUNTIFS('All Group Data'!$A$50:$A$1048,$A$1,'All Group Data'!$K$50:$K$1048,$B42)</f>
        <v>1</v>
      </c>
      <c r="L42">
        <f>COUNTIFS('All Group Data'!$A$50:$A$1048,$A$1,'All Group Data'!$K$50:$K$1048,$B42,'All Group Data'!$Q$50:$Q$1048,$B42)</f>
        <v>1</v>
      </c>
      <c r="M42" s="2">
        <f>IF(K42=0,0,L42/K42)</f>
        <v>1</v>
      </c>
      <c r="N42">
        <f>COUNTIFS('All Group Data'!$A$50:$A$1048,$A$1,'All Group Data'!$M$50:$M$1048,$B42)</f>
        <v>2</v>
      </c>
      <c r="O42">
        <f>COUNTIFS('All Group Data'!$A$50:$A$1048,$A$1,'All Group Data'!$M$50:$M$1048,$B42,'All Group Data'!$Q$50:$Q$1048,$B42)</f>
        <v>0</v>
      </c>
      <c r="P42" s="2">
        <f>IF(N42=0,0,O42/N42)</f>
        <v>0</v>
      </c>
    </row>
    <row r="43" spans="1:16" x14ac:dyDescent="0.2">
      <c r="A43" s="6">
        <v>4</v>
      </c>
      <c r="B43" s="4" t="s">
        <v>91</v>
      </c>
      <c r="C43" s="6">
        <f>COUNTIFS('All Group Data'!$A$50:$A$1048,$A$1,'All Group Data'!$D$50:$D$1048,$B43,'All Group Data'!$F$50:$F$1048,"&gt;-1")+COUNTIFS('All Group Data'!$A$50:$A$1048,$A$1,'All Group Data'!$E$50:$E$1048,$B43,'All Group Data'!$F$50:$F$1048,"&gt;-1")</f>
        <v>3</v>
      </c>
      <c r="D43" s="6">
        <f>COUNTIFS('All Group Data'!$A$50:$A$1048,$A$1,'All Group Data'!$Q$50:$Q$1048,$B43,'All Group Data'!$D$50:$D$1048,$B43)+COUNTIFS('All Group Data'!$A$50:$A$1048,$A$1,'All Group Data'!$Q$50:$Q$1048,$B43,'All Group Data'!$E$50:$E$1048,$B43)</f>
        <v>0</v>
      </c>
      <c r="E43" s="6">
        <f>COUNTIFS('All Group Data'!$A$50:$A$1048,$A$1,'All Group Data'!$Q$50:$Q$1048,"Draw",'All Group Data'!$D$50:$D$1048,$B43)+COUNTIFS('All Group Data'!$A$50:$A$1048,$A$1,'All Group Data'!$Q$50:$Q$1048,"Draw",'All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10</v>
      </c>
      <c r="I43" s="9">
        <f>G43-H43</f>
        <v>-9</v>
      </c>
      <c r="J43" s="6">
        <f>(D43*3)+(E43*1)</f>
        <v>0</v>
      </c>
      <c r="K43">
        <f>COUNTIFS('All Group Data'!$A$50:$A$1048,$A$1,'All Group Data'!$K$50:$K$1048,$B43)</f>
        <v>0</v>
      </c>
      <c r="L43">
        <f>COUNTIFS('All Group Data'!$A$50:$A$1048,$A$1,'All Group Data'!$K$50:$K$1048,$B43,'All Group Data'!$Q$50:$Q$1048,$B43)</f>
        <v>0</v>
      </c>
      <c r="M43" s="2">
        <f>IF(K43=0,0,L43/K43)</f>
        <v>0</v>
      </c>
      <c r="N43">
        <f>COUNTIFS('All Group Data'!$A$50:$A$1048,$A$1,'All Group Data'!$M$50:$M$1048,$B43)</f>
        <v>3</v>
      </c>
      <c r="O43">
        <f>COUNTIFS('All Group Data'!$A$50:$A$1048,$A$1,'All Group Data'!$M$50:$M$1048,$B43,'All Group Data'!$Q$50:$Q$1048,$B43)</f>
        <v>0</v>
      </c>
      <c r="P43" s="2">
        <f>IF(N43=0,0,O43/N43)</f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94</v>
      </c>
      <c r="C46" s="6">
        <f>COUNTIFS('All Group Data'!$A$50:$A$1048,$A$1,'All Group Data'!$D$50:$D$1048,$B46,'All Group Data'!$F$50:$F$1048,"&gt;-1")+COUNTIFS('All Group Data'!$A$50:$A$1048,$A$1,'All Group Data'!$E$50:$E$1048,$B46,'All Group Data'!$F$50:$F$1048,"&gt;-1")</f>
        <v>3</v>
      </c>
      <c r="D46" s="6">
        <f>COUNTIFS('All Group Data'!$A$50:$A$1048,$A$1,'All Group Data'!$Q$50:$Q$1048,$B46,'All Group Data'!$D$50:$D$1048,$B46)+COUNTIFS('All Group Data'!$A$50:$A$1048,$A$1,'All Group Data'!$Q$50:$Q$1048,$B46,'All Group Data'!$E$50:$E$1048,$B46)</f>
        <v>1</v>
      </c>
      <c r="E46" s="6">
        <f>COUNTIFS('All Group Data'!$A$50:$A$1048,$A$1,'All Group Data'!$Q$50:$Q$1048,"Draw",'All Group Data'!$D$50:$D$1048,$B46)+COUNTIFS('All Group Data'!$A$50:$A$1048,$A$1,'All Group Data'!$Q$50:$Q$1048,"Draw",'All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4</v>
      </c>
      <c r="I46" s="9">
        <f>G46-H46</f>
        <v>0</v>
      </c>
      <c r="J46" s="6">
        <f>(D46*3)+(E46*1)</f>
        <v>4</v>
      </c>
      <c r="K46">
        <f>COUNTIFS('All Group Data'!$A$50:$A$1048,$A$1,'All Group Data'!$K$50:$K$1048,$B46)</f>
        <v>1</v>
      </c>
      <c r="L46">
        <f>COUNTIFS('All Group Data'!$A$50:$A$1048,$A$1,'All Group Data'!$K$50:$K$1048,$B46,'All Group Data'!$Q$50:$Q$1048,$B46)</f>
        <v>0</v>
      </c>
      <c r="M46" s="2">
        <f>IF(K46=0,0,L46/K46)</f>
        <v>0</v>
      </c>
      <c r="N46">
        <f>COUNTIFS('All Group Data'!$A$50:$A$1048,$A$1,'All Group Data'!$M$50:$M$1048,$B46)</f>
        <v>2</v>
      </c>
      <c r="O46">
        <f>COUNTIFS('All Group Data'!$A$50:$A$1048,$A$1,'All Group Data'!$M$50:$M$1048,$B46,'All Group Data'!$Q$50:$Q$1048,$B46)</f>
        <v>1</v>
      </c>
      <c r="P46" s="2">
        <f>IF(N46=0,0,O46/N46)</f>
        <v>0.5</v>
      </c>
    </row>
    <row r="47" spans="1:16" x14ac:dyDescent="0.2">
      <c r="A47" s="6">
        <v>2</v>
      </c>
      <c r="B47" s="4" t="s">
        <v>23</v>
      </c>
      <c r="C47" s="6">
        <f>COUNTIFS('All Group Data'!$A$50:$A$1048,$A$1,'All Group Data'!$D$50:$D$1048,$B47,'All Group Data'!$F$50:$F$1048,"&gt;-1")+COUNTIFS('All Group Data'!$A$50:$A$1048,$A$1,'All Group Data'!$E$50:$E$1048,$B47,'All Group Data'!$F$50:$F$1048,"&gt;-1")</f>
        <v>3</v>
      </c>
      <c r="D47" s="6">
        <f>COUNTIFS('All Group Data'!$A$50:$A$1048,$A$1,'All Group Data'!$Q$50:$Q$1048,$B47,'All Group Data'!$D$50:$D$1048,$B47)+COUNTIFS('All Group Data'!$A$50:$A$1048,$A$1,'All Group Data'!$Q$50:$Q$1048,$B47,'All Group Data'!$E$50:$E$1048,$B47)</f>
        <v>1</v>
      </c>
      <c r="E47" s="6">
        <f>COUNTIFS('All Group Data'!$A$50:$A$1048,$A$1,'All Group Data'!$Q$50:$Q$1048,"Draw",'All Group Data'!$D$50:$D$1048,$B47)+COUNTIFS('All Group Data'!$A$50:$A$1048,$A$1,'All Group Data'!$Q$50:$Q$1048,"Draw",'All Group Data'!$E$50:$E$1048,$B47)</f>
        <v>1</v>
      </c>
      <c r="F47" s="6">
        <f>C47-D47-E47</f>
        <v>1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4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4</v>
      </c>
      <c r="I47" s="9">
        <f>G47-H47</f>
        <v>0</v>
      </c>
      <c r="J47" s="6">
        <f>(D47*3)+(E47*1)</f>
        <v>4</v>
      </c>
      <c r="K47">
        <f>COUNTIFS('All Group Data'!$A$50:$A$1048,$A$1,'All Group Data'!$K$50:$K$1048,$B47)</f>
        <v>0</v>
      </c>
      <c r="L47">
        <f>COUNTIFS('All Group Data'!$A$50:$A$1048,$A$1,'All Group Data'!$K$50:$K$1048,$B47,'All Group Data'!$Q$50:$Q$1048,$B47)</f>
        <v>0</v>
      </c>
      <c r="M47" s="2">
        <f>IF(K47=0,0,L47/K47)</f>
        <v>0</v>
      </c>
      <c r="N47">
        <f>COUNTIFS('All Group Data'!$A$50:$A$1048,$A$1,'All Group Data'!$M$50:$M$1048,$B47)</f>
        <v>4</v>
      </c>
      <c r="O47">
        <f>COUNTIFS('All Group Data'!$A$50:$A$1048,$A$1,'All Group Data'!$M$50:$M$1048,$B47,'All Group Data'!$Q$50:$Q$1048,$B47)</f>
        <v>1</v>
      </c>
      <c r="P47" s="2">
        <f>IF(N47=0,0,O47/N47)</f>
        <v>0.25</v>
      </c>
    </row>
    <row r="48" spans="1:16" x14ac:dyDescent="0.2">
      <c r="A48" s="6">
        <v>3</v>
      </c>
      <c r="B48" s="4" t="s">
        <v>16</v>
      </c>
      <c r="C48" s="6">
        <f>COUNTIFS('All Group Data'!$A$50:$A$1048,$A$1,'All Group Data'!$D$50:$D$1048,$B48,'All Group Data'!$F$50:$F$1048,"&gt;-1")+COUNTIFS('All Group Data'!$A$50:$A$1048,$A$1,'All Group Data'!$E$50:$E$1048,$B48,'All Group Data'!$F$50:$F$1048,"&gt;-1")</f>
        <v>3</v>
      </c>
      <c r="D48" s="6">
        <f>COUNTIFS('All Group Data'!$A$50:$A$1048,$A$1,'All Group Data'!$Q$50:$Q$1048,$B48,'All Group Data'!$D$50:$D$1048,$B48)+COUNTIFS('All Group Data'!$A$50:$A$1048,$A$1,'All Group Data'!$Q$50:$Q$1048,$B48,'All Group Data'!$E$50:$E$1048,$B48)</f>
        <v>2</v>
      </c>
      <c r="E48" s="6">
        <f>COUNTIFS('All Group Data'!$A$50:$A$1048,$A$1,'All Group Data'!$Q$50:$Q$1048,"Draw",'All Group Data'!$D$50:$D$1048,$B48)+COUNTIFS('All Group Data'!$A$50:$A$1048,$A$1,'All Group Data'!$Q$50:$Q$1048,"Draw",'All Group Data'!$E$50:$E$1048,$B48)</f>
        <v>0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5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2</v>
      </c>
      <c r="I48" s="9">
        <f>G48-H48</f>
        <v>3</v>
      </c>
      <c r="J48" s="6">
        <f>(D48*3)+(E48*1)</f>
        <v>6</v>
      </c>
      <c r="K48">
        <f>COUNTIFS('All Group Data'!$A$50:$A$1048,$A$1,'All Group Data'!$K$50:$K$1048,$B48)</f>
        <v>3</v>
      </c>
      <c r="L48">
        <f>COUNTIFS('All Group Data'!$A$50:$A$1048,$A$1,'All Group Data'!$K$50:$K$1048,$B48,'All Group Data'!$Q$50:$Q$1048,$B48)</f>
        <v>2</v>
      </c>
      <c r="M48" s="2">
        <f>IF(K48=0,0,L48/K48)</f>
        <v>0.66666666666666663</v>
      </c>
      <c r="N48">
        <f>COUNTIFS('All Group Data'!$A$50:$A$1048,$A$1,'All Group Data'!$M$50:$M$1048,$B48)</f>
        <v>1</v>
      </c>
      <c r="O48">
        <f>COUNTIFS('All Group Data'!$A$50:$A$1048,$A$1,'All Group Data'!$M$50:$M$1048,$B48,'All Group Data'!$Q$50:$Q$1048,$B48)</f>
        <v>0</v>
      </c>
      <c r="P48" s="2">
        <f>IF(N48=0,0,O48/N48)</f>
        <v>0</v>
      </c>
    </row>
    <row r="49" spans="1:16" x14ac:dyDescent="0.2">
      <c r="A49" s="6">
        <v>4</v>
      </c>
      <c r="B49" s="4" t="s">
        <v>93</v>
      </c>
      <c r="C49" s="6">
        <f>COUNTIFS('All Group Data'!$A$50:$A$1048,$A$1,'All Group Data'!$D$50:$D$1048,$B49,'All Group Data'!$F$50:$F$1048,"&gt;-1")+COUNTIFS('All Group Data'!$A$50:$A$1048,$A$1,'All Group Data'!$E$50:$E$1048,$B49,'All Group Data'!$F$50:$F$1048,"&gt;-1")</f>
        <v>3</v>
      </c>
      <c r="D49" s="6">
        <f>COUNTIFS('All Group Data'!$A$50:$A$1048,$A$1,'All Group Data'!$Q$50:$Q$1048,$B49,'All Group Data'!$D$50:$D$1048,$B49)+COUNTIFS('All Group Data'!$A$50:$A$1048,$A$1,'All Group Data'!$Q$50:$Q$1048,$B49,'All Group Data'!$E$50:$E$1048,$B49)</f>
        <v>1</v>
      </c>
      <c r="E49" s="6">
        <f>COUNTIFS('All Group Data'!$A$50:$A$1048,$A$1,'All Group Data'!$Q$50:$Q$1048,"Draw",'All Group Data'!$D$50:$D$1048,$B49)+COUNTIFS('All Group Data'!$A$50:$A$1048,$A$1,'All Group Data'!$Q$50:$Q$1048,"Draw",'All Group Data'!$E$50:$E$1048,$B49)</f>
        <v>0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2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5</v>
      </c>
      <c r="I49" s="9">
        <f>G49-H49</f>
        <v>-3</v>
      </c>
      <c r="J49" s="6">
        <f>(D49*3)+(E49*1)</f>
        <v>3</v>
      </c>
      <c r="K49">
        <f>COUNTIFS('All Group Data'!$A$50:$A$1048,$A$1,'All Group Data'!$K$50:$K$1048,$B49)</f>
        <v>2</v>
      </c>
      <c r="L49">
        <f>COUNTIFS('All Group Data'!$A$50:$A$1048,$A$1,'All Group Data'!$K$50:$K$1048,$B49,'All Group Data'!$Q$50:$Q$1048,$B49)</f>
        <v>1</v>
      </c>
      <c r="M49" s="2">
        <f>IF(K49=0,0,L49/K49)</f>
        <v>0.5</v>
      </c>
      <c r="N49">
        <f>COUNTIFS('All Group Data'!$A$50:$A$1048,$A$1,'All Group Data'!$M$50:$M$1048,$B49)</f>
        <v>1</v>
      </c>
      <c r="O49">
        <f>COUNTIFS('All Group Data'!$A$50:$A$1048,$A$1,'All Group Data'!$M$50:$M$1048,$B49,'All Group Data'!$Q$50:$Q$1048,$B49)</f>
        <v>0</v>
      </c>
      <c r="P49" s="2">
        <f>IF(N49=0,0,O49/N49)</f>
        <v>0</v>
      </c>
    </row>
  </sheetData>
  <sortState ref="B46:P49">
    <sortCondition descending="1" ref="J46:J49"/>
    <sortCondition descending="1" ref="I46:I49"/>
    <sortCondition descending="1" ref="G46:G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Data'!$Q$50:$Q$1048,$B4,'All Group Data'!$D$50:$D$1048,$B4)+COUNTIFS('All Group Data'!$A$50:$A$1048,$A$1,'All Group Data'!$Q$50:$Q$1048,$B4,'All Group Data'!$E$50:$E$1048,$B4)</f>
        <v>2</v>
      </c>
      <c r="E4" s="6">
        <f>COUNTIFS('All Group Data'!$A$50:$A$1048,$A$1,'All Group Data'!$Q$50:$Q$1048,"Draw",'All Group Data'!$D$50:$D$1048,$B4)+COUNTIFS('All Group Data'!$A$50:$A$1048,$A$1,'All Group Data'!$Q$50:$Q$1048,"Draw",'All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7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2</v>
      </c>
      <c r="I4" s="9">
        <f>G4-H4</f>
        <v>5</v>
      </c>
      <c r="J4" s="6">
        <f>(D4*3)+(E4*1)</f>
        <v>7</v>
      </c>
      <c r="K4">
        <f>COUNTIFS('All Group Data'!$A$50:$A$1048,$A$1,'All Group Data'!$K$50:$K$1048,$B4)</f>
        <v>3</v>
      </c>
      <c r="L4">
        <f>COUNTIFS('All Group Data'!$A$50:$A$1048,$A$1,'All Group Data'!$K$50:$K$1048,$B4,'All Group Data'!$Q$50:$Q$1048,$B4)</f>
        <v>2</v>
      </c>
      <c r="M4" s="2">
        <f t="shared" ref="M4:M7" si="0">IF(K4=0,0,L4/K4)</f>
        <v>0.66666666666666663</v>
      </c>
      <c r="N4">
        <f>COUNTIFS('All Group Data'!$A$50:$A$1048,$A$1,'All Group Data'!$M$50:$M$1048,$B4)</f>
        <v>0</v>
      </c>
      <c r="O4">
        <f>COUNTIFS('All Group Data'!$A$50:$A$1048,$A$1,'All Group Data'!$M$50:$M$1048,$B4,'All Group Data'!$Q$50:$Q$1048,$B4)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Data'!$Q$50:$Q$1048,$B5,'All Group Data'!$D$50:$D$1048,$B5)+COUNTIFS('All Group Data'!$A$50:$A$1048,$A$1,'All Group Data'!$Q$50:$Q$1048,$B5,'All Group Data'!$E$50:$E$1048,$B5)</f>
        <v>2</v>
      </c>
      <c r="E5" s="6">
        <f>COUNTIFS('All Group Data'!$A$50:$A$1048,$A$1,'All Group Data'!$Q$50:$Q$1048,"Draw",'All Group Data'!$D$50:$D$1048,$B5)+COUNTIFS('All Group Data'!$A$50:$A$1048,$A$1,'All Group Data'!$Q$50:$Q$1048,"Draw",'All Group Data'!$E$50:$E$1048,$B5)</f>
        <v>1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5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3</v>
      </c>
      <c r="I5" s="9">
        <f>G5-H5</f>
        <v>2</v>
      </c>
      <c r="J5" s="6">
        <f>(D5*3)+(E5*1)</f>
        <v>7</v>
      </c>
      <c r="K5">
        <f>COUNTIFS('All Group Data'!$A$50:$A$1048,$A$1,'All Group Data'!$K$50:$K$1048,$B5)</f>
        <v>2</v>
      </c>
      <c r="L5">
        <f>COUNTIFS('All Group Data'!$A$50:$A$1048,$A$1,'All Group Data'!$K$50:$K$1048,$B5,'All Group Data'!$Q$50:$Q$1048,$B5)</f>
        <v>2</v>
      </c>
      <c r="M5" s="2">
        <f t="shared" si="0"/>
        <v>1</v>
      </c>
      <c r="N5">
        <f>COUNTIFS('All Group Data'!$A$50:$A$1048,$A$1,'All Group Data'!$M$50:$M$1048,$B5)</f>
        <v>2</v>
      </c>
      <c r="O5">
        <f>COUNTIFS('All Group Data'!$A$50:$A$1048,$A$1,'All Group Data'!$M$50:$M$1048,$B5,'All Group Data'!$Q$50:$Q$1048,$B5)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Data'!$Q$50:$Q$1048,$B6,'All Group Data'!$D$50:$D$1048,$B6)+COUNTIFS('All Group Data'!$A$50:$A$1048,$A$1,'All Group Data'!$Q$50:$Q$1048,$B6,'All Group Data'!$E$50:$E$1048,$B6)</f>
        <v>1</v>
      </c>
      <c r="E6" s="6">
        <f>COUNTIFS('All Group Data'!$A$50:$A$1048,$A$1,'All Group Data'!$Q$50:$Q$1048,"Draw",'All Group Data'!$D$50:$D$1048,$B6)+COUNTIFS('All Group Data'!$A$50:$A$1048,$A$1,'All Group Data'!$Q$50:$Q$1048,"Draw",'All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6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6</v>
      </c>
      <c r="I6" s="9">
        <f>G6-H6</f>
        <v>0</v>
      </c>
      <c r="J6" s="6">
        <f>(D6*3)+(E6*1)</f>
        <v>3</v>
      </c>
      <c r="K6">
        <f>COUNTIFS('All Group Data'!$A$50:$A$1048,$A$1,'All Group Data'!$K$50:$K$1048,$B6)</f>
        <v>1</v>
      </c>
      <c r="L6">
        <f>COUNTIFS('All Group Data'!$A$50:$A$1048,$A$1,'All Group Data'!$K$50:$K$1048,$B6,'All Group Data'!$Q$50:$Q$1048,$B6)</f>
        <v>1</v>
      </c>
      <c r="M6" s="2">
        <f t="shared" si="0"/>
        <v>1</v>
      </c>
      <c r="N6">
        <f>COUNTIFS('All Group Data'!$A$50:$A$1048,$A$1,'All Group Data'!$M$50:$M$1048,$B6)</f>
        <v>2</v>
      </c>
      <c r="O6">
        <f>COUNTIFS('All Group Data'!$A$50:$A$1048,$A$1,'All Group Data'!$M$50:$M$1048,$B6,'All Group Data'!$Q$50:$Q$1048,$B6)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Data'!$Q$50:$Q$1048,$B7,'All Group Data'!$D$50:$D$1048,$B7)+COUNTIFS('All Group Data'!$A$50:$A$1048,$A$1,'All Group Data'!$Q$50:$Q$1048,$B7,'All Group Data'!$E$50:$E$1048,$B7)</f>
        <v>0</v>
      </c>
      <c r="E7" s="6">
        <f>COUNTIFS('All Group Data'!$A$50:$A$1048,$A$1,'All Group Data'!$Q$50:$Q$1048,"Draw",'All Group Data'!$D$50:$D$1048,$B7)+COUNTIFS('All Group Data'!$A$50:$A$1048,$A$1,'All Group Data'!$Q$50:$Q$1048,"Draw",'All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9</v>
      </c>
      <c r="I7" s="9">
        <f>G7-H7</f>
        <v>-8</v>
      </c>
      <c r="J7" s="6">
        <f>(D7*3)+(E7*1)</f>
        <v>0</v>
      </c>
      <c r="K7">
        <f>COUNTIFS('All Group Data'!$A$50:$A$1048,$A$1,'All Group Data'!$K$50:$K$1048,$B7)</f>
        <v>0</v>
      </c>
      <c r="L7">
        <f>COUNTIFS('All Group Data'!$A$50:$A$1048,$A$1,'All Group Data'!$K$50:$K$1048,$B7,'All Group Data'!$Q$50:$Q$1048,$B7)</f>
        <v>0</v>
      </c>
      <c r="M7" s="2">
        <f t="shared" si="0"/>
        <v>0</v>
      </c>
      <c r="N7">
        <f>COUNTIFS('All Group Data'!$A$50:$A$1048,$A$1,'All Group Data'!$M$50:$M$1048,$B7)</f>
        <v>3</v>
      </c>
      <c r="O7">
        <f>COUNTIFS('All Group Data'!$A$50:$A$1048,$A$1,'All Group Data'!$M$50:$M$1048,$B7,'All Group Data'!$Q$50:$Q$1048,$B7)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Data'!$A$50:$A$1048,$A$1,'All Group Data'!$D$50:$D$1048,$B10)+COUNTIFS('All Group Data'!$A$50:$A$1048,$A$1,'All Group Data'!$E$50:$E$1048,$B10)</f>
        <v>4</v>
      </c>
      <c r="D10" s="6">
        <f>COUNTIFS('All Group Data'!$A$50:$A$1048,$A$1,'All Group Data'!$Q$50:$Q$1048,$B10,'All Group Data'!$D$50:$D$1048,$B10)+COUNTIFS('All Group Data'!$A$50:$A$1048,$A$1,'All Group Data'!$Q$50:$Q$1048,$B10,'All Group Data'!$E$50:$E$1048,$B10)</f>
        <v>4</v>
      </c>
      <c r="E10" s="6">
        <f>COUNTIFS('All Group Data'!$A$50:$A$1048,$A$1,'All Group Data'!$Q$50:$Q$1048,"Draw",'All Group Data'!$D$50:$D$1048,$B10)+COUNTIFS('All Group Data'!$A$50:$A$1048,$A$1,'All Group Data'!$Q$50:$Q$1048,"Draw",'All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13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3</v>
      </c>
      <c r="I10" s="9">
        <f>G10-H10</f>
        <v>10</v>
      </c>
      <c r="J10" s="6">
        <f>(D10*3)+(E10*1)</f>
        <v>12</v>
      </c>
      <c r="K10">
        <f>COUNTIFS('All Group Data'!$A$50:$A$1048,$A$1,'All Group Data'!$K$50:$K$1048,$B10)</f>
        <v>1</v>
      </c>
      <c r="L10">
        <f>COUNTIFS('All Group Data'!$A$50:$A$1048,$A$1,'All Group Data'!$K$50:$K$1048,$B10,'All Group Data'!$Q$50:$Q$1048,$B10)</f>
        <v>1</v>
      </c>
      <c r="M10" s="2">
        <f t="shared" ref="M10:M13" si="2">IF(K10=0,0,L10/K10)</f>
        <v>1</v>
      </c>
      <c r="N10">
        <f>COUNTIFS('All Group Data'!$A$50:$A$1048,$A$1,'All Group Data'!$M$50:$M$1048,$B10)</f>
        <v>3</v>
      </c>
      <c r="O10">
        <f>COUNTIFS('All Group Data'!$A$50:$A$1048,$A$1,'All Group Data'!$M$50:$M$1048,$B10,'All Group Data'!$Q$50:$Q$1048,$B10)</f>
        <v>3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Data'!$Q$50:$Q$1048,$B11,'All Group Data'!$D$50:$D$1048,$B11)+COUNTIFS('All Group Data'!$A$50:$A$1048,$A$1,'All Group Data'!$Q$50:$Q$1048,$B11,'All Group Data'!$E$50:$E$1048,$B11)</f>
        <v>2</v>
      </c>
      <c r="E11" s="6">
        <f>COUNTIFS('All Group Data'!$A$50:$A$1048,$A$1,'All Group Data'!$Q$50:$Q$1048,"Draw",'All Group Data'!$D$50:$D$1048,$B11)+COUNTIFS('All Group Data'!$A$50:$A$1048,$A$1,'All Group Data'!$Q$50:$Q$1048,"Draw",'All Group Data'!$E$50:$E$1048,$B11)</f>
        <v>1</v>
      </c>
      <c r="F11" s="6">
        <f>C11-D11-E11</f>
        <v>1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4</v>
      </c>
      <c r="I11" s="9">
        <f>G11-H11</f>
        <v>2</v>
      </c>
      <c r="J11" s="6">
        <f>(D11*3)+(E11*1)</f>
        <v>7</v>
      </c>
      <c r="K11">
        <f>COUNTIFS('All Group Data'!$A$50:$A$1048,$A$1,'All Group Data'!$K$50:$K$1048,$B11)</f>
        <v>2</v>
      </c>
      <c r="L11">
        <f>COUNTIFS('All Group Data'!$A$50:$A$1048,$A$1,'All Group Data'!$K$50:$K$1048,$B11,'All Group Data'!$Q$50:$Q$1048,$B11)</f>
        <v>1</v>
      </c>
      <c r="M11" s="2">
        <f t="shared" si="2"/>
        <v>0.5</v>
      </c>
      <c r="N11">
        <f>COUNTIFS('All Group Data'!$A$50:$A$1048,$A$1,'All Group Data'!$M$50:$M$1048,$B11)</f>
        <v>2</v>
      </c>
      <c r="O11">
        <f>COUNTIFS('All Group Data'!$A$50:$A$1048,$A$1,'All Group Data'!$M$50:$M$1048,$B11,'All Group Data'!$Q$50:$Q$1048,$B11)</f>
        <v>1</v>
      </c>
      <c r="P11" s="2">
        <f t="shared" si="3"/>
        <v>0.5</v>
      </c>
    </row>
    <row r="12" spans="1:16" x14ac:dyDescent="0.2">
      <c r="A12" s="6">
        <v>3</v>
      </c>
      <c r="B12" s="4" t="s">
        <v>12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Data'!$Q$50:$Q$1048,$B12,'All Group Data'!$D$50:$D$1048,$B12)+COUNTIFS('All Group Data'!$A$50:$A$1048,$A$1,'All Group Data'!$Q$50:$Q$1048,$B12,'All Group Data'!$E$50:$E$1048,$B12)</f>
        <v>1</v>
      </c>
      <c r="E12" s="6">
        <f>COUNTIFS('All Group Data'!$A$50:$A$1048,$A$1,'All Group Data'!$Q$50:$Q$1048,"Draw",'All Group Data'!$D$50:$D$1048,$B12)+COUNTIFS('All Group Data'!$A$50:$A$1048,$A$1,'All Group Data'!$Q$50:$Q$1048,"Draw",'All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4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7</v>
      </c>
      <c r="I12" s="9">
        <f>G12-H12</f>
        <v>-3</v>
      </c>
      <c r="J12" s="6">
        <f>(D12*3)+(E12*1)</f>
        <v>3</v>
      </c>
      <c r="K12">
        <f>COUNTIFS('All Group Data'!$A$50:$A$1048,$A$1,'All Group Data'!$K$50:$K$1048,$B12)</f>
        <v>3</v>
      </c>
      <c r="L12">
        <f>COUNTIFS('All Group Data'!$A$50:$A$1048,$A$1,'All Group Data'!$K$50:$K$1048,$B12,'All Group Data'!$Q$50:$Q$1048,$B12)</f>
        <v>1</v>
      </c>
      <c r="M12" s="2">
        <f t="shared" si="2"/>
        <v>0.33333333333333331</v>
      </c>
      <c r="N12">
        <f>COUNTIFS('All Group Data'!$A$50:$A$1048,$A$1,'All Group Data'!$M$50:$M$1048,$B12)</f>
        <v>0</v>
      </c>
      <c r="O12">
        <f>COUNTIFS('All Group Data'!$A$50:$A$1048,$A$1,'All Group Data'!$M$50:$M$1048,$B12,'All Group Data'!$Q$50:$Q$1048,$B12)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Data'!$Q$50:$Q$1048,$B13,'All Group Data'!$D$50:$D$1048,$B13)+COUNTIFS('All Group Data'!$A$50:$A$1048,$A$1,'All Group Data'!$Q$50:$Q$1048,$B13,'All Group Data'!$E$50:$E$1048,$B13)</f>
        <v>0</v>
      </c>
      <c r="E13" s="6">
        <f>COUNTIFS('All Group Data'!$A$50:$A$1048,$A$1,'All Group Data'!$Q$50:$Q$1048,"Draw",'All Group Data'!$D$50:$D$1048,$B13)+COUNTIFS('All Group Data'!$A$50:$A$1048,$A$1,'All Group Data'!$Q$50:$Q$1048,"Draw",'All Group Data'!$E$50:$E$1048,$B13)</f>
        <v>0</v>
      </c>
      <c r="F13" s="6">
        <f>C13-D13-E13</f>
        <v>3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9</v>
      </c>
      <c r="I13" s="9">
        <f>G13-H13</f>
        <v>-6</v>
      </c>
      <c r="J13" s="6">
        <f>(D13*3)+(E13*1)</f>
        <v>0</v>
      </c>
      <c r="K13">
        <f>COUNTIFS('All Group Data'!$A$50:$A$1048,$A$1,'All Group Data'!$K$50:$K$1048,$B13)</f>
        <v>0</v>
      </c>
      <c r="L13">
        <f>COUNTIFS('All Group Data'!$A$50:$A$1048,$A$1,'All Group Data'!$K$50:$K$1048,$B13,'All Group Data'!$Q$50:$Q$1048,$B13)</f>
        <v>0</v>
      </c>
      <c r="M13" s="2">
        <f t="shared" si="2"/>
        <v>0</v>
      </c>
      <c r="N13">
        <f>COUNTIFS('All Group Data'!$A$50:$A$1048,$A$1,'All Group Data'!$M$50:$M$1048,$B13)</f>
        <v>3</v>
      </c>
      <c r="O13">
        <f>COUNTIFS('All Group Data'!$A$50:$A$1048,$A$1,'All Group Data'!$M$50:$M$1048,$B13,'All Group Data'!$Q$50:$Q$1048,$B13)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Data'!$A$50:$A$1048,$A$1,'All Group Data'!$D$50:$D$1048,$B16)+COUNTIFS('All Group Data'!$A$50:$A$1048,$A$1,'All Group Data'!$E$50:$E$1048,$B16)</f>
        <v>4</v>
      </c>
      <c r="D16" s="6">
        <f>COUNTIFS('All Group Data'!$A$50:$A$1048,$A$1,'All Group Data'!$Q$50:$Q$1048,$B16,'All Group Data'!$D$50:$D$1048,$B16)+COUNTIFS('All Group Data'!$A$50:$A$1048,$A$1,'All Group Data'!$Q$50:$Q$1048,$B16,'All Group Data'!$E$50:$E$1048,$B16)</f>
        <v>3</v>
      </c>
      <c r="E16" s="6">
        <f>COUNTIFS('All Group Data'!$A$50:$A$1048,$A$1,'All Group Data'!$Q$50:$Q$1048,"Draw",'All Group Data'!$D$50:$D$1048,$B16)+COUNTIFS('All Group Data'!$A$50:$A$1048,$A$1,'All Group Data'!$Q$50:$Q$1048,"Draw",'All Group Data'!$E$50:$E$1048,$B16)</f>
        <v>0</v>
      </c>
      <c r="F16" s="6">
        <f>C16-D16-E16</f>
        <v>1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10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4</v>
      </c>
      <c r="I16" s="9">
        <f>G16-H16</f>
        <v>6</v>
      </c>
      <c r="J16" s="6">
        <f>(D16*3)+(E16*1)</f>
        <v>9</v>
      </c>
      <c r="K16">
        <f>COUNTIFS('All Group Data'!$A$50:$A$1048,$A$1,'All Group Data'!$K$50:$K$1048,$B16)</f>
        <v>3</v>
      </c>
      <c r="L16">
        <f>COUNTIFS('All Group Data'!$A$50:$A$1048,$A$1,'All Group Data'!$K$50:$K$1048,$B16,'All Group Data'!$Q$50:$Q$1048,$B16)</f>
        <v>3</v>
      </c>
      <c r="M16" s="2">
        <f t="shared" ref="M16:M19" si="4">IF(K16=0,0,L16/K16)</f>
        <v>1</v>
      </c>
      <c r="N16">
        <f>COUNTIFS('All Group Data'!$A$50:$A$1048,$A$1,'All Group Data'!$M$50:$M$1048,$B16)</f>
        <v>1</v>
      </c>
      <c r="O16">
        <f>COUNTIFS('All Group Data'!$A$50:$A$1048,$A$1,'All Group Data'!$M$50:$M$1048,$B16,'All Group Data'!$Q$50:$Q$1048,$B16)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Data'!$Q$50:$Q$1048,$B17,'All Group Data'!$D$50:$D$1048,$B17)+COUNTIFS('All Group Data'!$A$50:$A$1048,$A$1,'All Group Data'!$Q$50:$Q$1048,$B17,'All Group Data'!$E$50:$E$1048,$B17)</f>
        <v>1</v>
      </c>
      <c r="E17" s="6">
        <f>COUNTIFS('All Group Data'!$A$50:$A$1048,$A$1,'All Group Data'!$Q$50:$Q$1048,"Draw",'All Group Data'!$D$50:$D$1048,$B17)+COUNTIFS('All Group Data'!$A$50:$A$1048,$A$1,'All Group Data'!$Q$50:$Q$1048,"Draw",'All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Data'!$K$50:$K$1048,$B17)</f>
        <v>0</v>
      </c>
      <c r="L17">
        <f>COUNTIFS('All Group Data'!$A$50:$A$1048,$A$1,'All Group Data'!$K$50:$K$1048,$B17,'All Group Data'!$Q$50:$Q$1048,$B17)</f>
        <v>0</v>
      </c>
      <c r="M17" s="2">
        <f t="shared" si="4"/>
        <v>0</v>
      </c>
      <c r="N17">
        <f>COUNTIFS('All Group Data'!$A$50:$A$1048,$A$1,'All Group Data'!$M$50:$M$1048,$B17)</f>
        <v>4</v>
      </c>
      <c r="O17">
        <f>COUNTIFS('All Group Data'!$A$50:$A$1048,$A$1,'All Group Data'!$M$50:$M$1048,$B17,'All Group Data'!$Q$50:$Q$1048,$B17)</f>
        <v>1</v>
      </c>
      <c r="P17" s="2">
        <f t="shared" si="5"/>
        <v>0.25</v>
      </c>
    </row>
    <row r="18" spans="1:16" x14ac:dyDescent="0.2">
      <c r="A18" s="6">
        <v>3</v>
      </c>
      <c r="B18" s="4" t="s">
        <v>22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Data'!$Q$50:$Q$1048,$B18,'All Group Data'!$D$50:$D$1048,$B18)+COUNTIFS('All Group Data'!$A$50:$A$1048,$A$1,'All Group Data'!$Q$50:$Q$1048,$B18,'All Group Data'!$E$50:$E$1048,$B18)</f>
        <v>1</v>
      </c>
      <c r="E18" s="6">
        <f>COUNTIFS('All Group Data'!$A$50:$A$1048,$A$1,'All Group Data'!$Q$50:$Q$1048,"Draw",'All Group Data'!$D$50:$D$1048,$B18)+COUNTIFS('All Group Data'!$A$50:$A$1048,$A$1,'All Group Data'!$Q$50:$Q$1048,"Draw",'All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4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5</v>
      </c>
      <c r="I18" s="9">
        <f>G18-H18</f>
        <v>-1</v>
      </c>
      <c r="J18" s="6">
        <f>(D18*3)+(E18*1)</f>
        <v>3</v>
      </c>
      <c r="K18">
        <f>COUNTIFS('All Group Data'!$A$50:$A$1048,$A$1,'All Group Data'!$K$50:$K$1048,$B18)</f>
        <v>2</v>
      </c>
      <c r="L18">
        <f>COUNTIFS('All Group Data'!$A$50:$A$1048,$A$1,'All Group Data'!$K$50:$K$1048,$B18,'All Group Data'!$Q$50:$Q$1048,$B18)</f>
        <v>1</v>
      </c>
      <c r="M18" s="2">
        <f t="shared" si="4"/>
        <v>0.5</v>
      </c>
      <c r="N18">
        <f>COUNTIFS('All Group Data'!$A$50:$A$1048,$A$1,'All Group Data'!$M$50:$M$1048,$B18)</f>
        <v>1</v>
      </c>
      <c r="O18">
        <f>COUNTIFS('All Group Data'!$A$50:$A$1048,$A$1,'All Group Data'!$M$50:$M$1048,$B18,'All Group Data'!$Q$50:$Q$1048,$B18)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Data'!$Q$50:$Q$1048,$B19,'All Group Data'!$D$50:$D$1048,$B19)+COUNTIFS('All Group Data'!$A$50:$A$1048,$A$1,'All Group Data'!$Q$50:$Q$1048,$B19,'All Group Data'!$E$50:$E$1048,$B19)</f>
        <v>0</v>
      </c>
      <c r="E19" s="6">
        <f>COUNTIFS('All Group Data'!$A$50:$A$1048,$A$1,'All Group Data'!$Q$50:$Q$1048,"Draw",'All Group Data'!$D$50:$D$1048,$B19)+COUNTIFS('All Group Data'!$A$50:$A$1048,$A$1,'All Group Data'!$Q$50:$Q$1048,"Draw",'All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6</v>
      </c>
      <c r="I19" s="9">
        <f>G19-H19</f>
        <v>-4</v>
      </c>
      <c r="J19" s="6">
        <f>(D19*3)+(E19*1)</f>
        <v>1</v>
      </c>
      <c r="K19">
        <f>COUNTIFS('All Group Data'!$A$50:$A$1048,$A$1,'All Group Data'!$K$50:$K$1048,$B19)</f>
        <v>1</v>
      </c>
      <c r="L19">
        <f>COUNTIFS('All Group Data'!$A$50:$A$1048,$A$1,'All Group Data'!$K$50:$K$1048,$B19,'All Group Data'!$Q$50:$Q$1048,$B19)</f>
        <v>0</v>
      </c>
      <c r="M19" s="2">
        <f t="shared" si="4"/>
        <v>0</v>
      </c>
      <c r="N19">
        <f>COUNTIFS('All Group Data'!$A$50:$A$1048,$A$1,'All Group Data'!$M$50:$M$1048,$B19)</f>
        <v>2</v>
      </c>
      <c r="O19">
        <f>COUNTIFS('All Group Data'!$A$50:$A$1048,$A$1,'All Group Data'!$M$50:$M$1048,$B19,'All Group Data'!$Q$50:$Q$1048,$B19)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Data'!$A$50:$A$1048,$A$1,'All Group Data'!$D$50:$D$1048,$B22)+COUNTIFS('All Group Data'!$A$50:$A$1048,$A$1,'All Group Data'!$E$50:$E$1048,$B22)</f>
        <v>4</v>
      </c>
      <c r="D22" s="6">
        <f>COUNTIFS('All Group Data'!$A$50:$A$1048,$A$1,'All Group Data'!$Q$50:$Q$1048,$B22,'All Group Data'!$D$50:$D$1048,$B22)+COUNTIFS('All Group Data'!$A$50:$A$1048,$A$1,'All Group Data'!$Q$50:$Q$1048,$B22,'All Group Data'!$E$50:$E$1048,$B22)</f>
        <v>2</v>
      </c>
      <c r="E22" s="6">
        <f>COUNTIFS('All Group Data'!$A$50:$A$1048,$A$1,'All Group Data'!$Q$50:$Q$1048,"Draw",'All Group Data'!$D$50:$D$1048,$B22)+COUNTIFS('All Group Data'!$A$50:$A$1048,$A$1,'All Group Data'!$Q$50:$Q$1048,"Draw",'All Group Data'!$E$50:$E$1048,$B22)</f>
        <v>2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4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1</v>
      </c>
      <c r="I22" s="9">
        <f>G22-H22</f>
        <v>3</v>
      </c>
      <c r="J22" s="6">
        <f>(D22*3)+(E22*1)</f>
        <v>8</v>
      </c>
      <c r="K22">
        <f>COUNTIFS('All Group Data'!$A$50:$A$1048,$A$1,'All Group Data'!$K$50:$K$1048,$B22)</f>
        <v>0</v>
      </c>
      <c r="L22">
        <f>COUNTIFS('All Group Data'!$A$50:$A$1048,$A$1,'All Group Data'!$K$50:$K$1048,$B22,'All Group Data'!$Q$50:$Q$1048,$B22)</f>
        <v>0</v>
      </c>
      <c r="M22" s="2">
        <f t="shared" ref="M22:M25" si="6">IF(K22=0,0,L22/K22)</f>
        <v>0</v>
      </c>
      <c r="N22">
        <f>COUNTIFS('All Group Data'!$A$50:$A$1048,$A$1,'All Group Data'!$M$50:$M$1048,$B22)</f>
        <v>4</v>
      </c>
      <c r="O22">
        <f>COUNTIFS('All Group Data'!$A$50:$A$1048,$A$1,'All Group Data'!$M$50:$M$1048,$B22,'All Group Data'!$Q$50:$Q$1048,$B22)</f>
        <v>2</v>
      </c>
      <c r="P22" s="2">
        <f t="shared" ref="P22:P25" si="7">IF(N22=0,0,O22/N22)</f>
        <v>0.5</v>
      </c>
    </row>
    <row r="23" spans="1:16" x14ac:dyDescent="0.2">
      <c r="A23" s="6">
        <v>2</v>
      </c>
      <c r="B23" s="4" t="s">
        <v>18</v>
      </c>
      <c r="C23" s="6">
        <f>COUNTIFS('All Group Data'!$A$50:$A$1048,$A$1,'All Group Data'!$D$50:$D$1048,$B23)+COUNTIFS('All Group Data'!$A$50:$A$1048,$A$1,'All Group Data'!$E$50:$E$1048,$B23)</f>
        <v>4</v>
      </c>
      <c r="D23" s="6">
        <f>COUNTIFS('All Group Data'!$A$50:$A$1048,$A$1,'All Group Data'!$Q$50:$Q$1048,$B23,'All Group Data'!$D$50:$D$1048,$B23)+COUNTIFS('All Group Data'!$A$50:$A$1048,$A$1,'All Group Data'!$Q$50:$Q$1048,$B23,'All Group Data'!$E$50:$E$1048,$B23)</f>
        <v>2</v>
      </c>
      <c r="E23" s="6">
        <f>COUNTIFS('All Group Data'!$A$50:$A$1048,$A$1,'All Group Data'!$Q$50:$Q$1048,"Draw",'All Group Data'!$D$50:$D$1048,$B23)+COUNTIFS('All Group Data'!$A$50:$A$1048,$A$1,'All Group Data'!$Q$50:$Q$1048,"Draw",'All Group Data'!$E$50:$E$1048,$B23)</f>
        <v>0</v>
      </c>
      <c r="F23" s="6">
        <f>C23-D23-E23</f>
        <v>2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6</v>
      </c>
      <c r="I23" s="9">
        <f>G23-H23</f>
        <v>-2</v>
      </c>
      <c r="J23" s="6">
        <f>(D23*3)+(E23*1)</f>
        <v>6</v>
      </c>
      <c r="K23">
        <f>COUNTIFS('All Group Data'!$A$50:$A$1048,$A$1,'All Group Data'!$K$50:$K$1048,$B23)</f>
        <v>1</v>
      </c>
      <c r="L23">
        <f>COUNTIFS('All Group Data'!$A$50:$A$1048,$A$1,'All Group Data'!$K$50:$K$1048,$B23,'All Group Data'!$Q$50:$Q$1048,$B23)</f>
        <v>0</v>
      </c>
      <c r="M23" s="2">
        <f t="shared" si="6"/>
        <v>0</v>
      </c>
      <c r="N23">
        <f>COUNTIFS('All Group Data'!$A$50:$A$1048,$A$1,'All Group Data'!$M$50:$M$1048,$B23)</f>
        <v>3</v>
      </c>
      <c r="O23">
        <f>COUNTIFS('All Group Data'!$A$50:$A$1048,$A$1,'All Group Data'!$M$50:$M$1048,$B23,'All Group Data'!$Q$50:$Q$1048,$B23)</f>
        <v>2</v>
      </c>
      <c r="P23" s="2">
        <f t="shared" si="7"/>
        <v>0.66666666666666663</v>
      </c>
    </row>
    <row r="24" spans="1:16" x14ac:dyDescent="0.2">
      <c r="A24" s="6">
        <v>3</v>
      </c>
      <c r="B24" s="4" t="s">
        <v>21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Data'!$Q$50:$Q$1048,$B24,'All Group Data'!$D$50:$D$1048,$B24)+COUNTIFS('All Group Data'!$A$50:$A$1048,$A$1,'All Group Data'!$Q$50:$Q$1048,$B24,'All Group Data'!$E$50:$E$1048,$B24)</f>
        <v>1</v>
      </c>
      <c r="E24" s="6">
        <f>COUNTIFS('All Group Data'!$A$50:$A$1048,$A$1,'All Group Data'!$Q$50:$Q$1048,"Draw",'All Group Data'!$D$50:$D$1048,$B24)+COUNTIFS('All Group Data'!$A$50:$A$1048,$A$1,'All Group Data'!$Q$50:$Q$1048,"Draw",'All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2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3</v>
      </c>
      <c r="I24" s="9">
        <f>G24-H24</f>
        <v>-1</v>
      </c>
      <c r="J24" s="6">
        <f>(D24*3)+(E24*1)</f>
        <v>3</v>
      </c>
      <c r="K24">
        <f>COUNTIFS('All Group Data'!$A$50:$A$1048,$A$1,'All Group Data'!$K$50:$K$1048,$B24)</f>
        <v>2</v>
      </c>
      <c r="L24">
        <f>COUNTIFS('All Group Data'!$A$50:$A$1048,$A$1,'All Group Data'!$K$50:$K$1048,$B24,'All Group Data'!$Q$50:$Q$1048,$B24)</f>
        <v>0</v>
      </c>
      <c r="M24" s="2">
        <f t="shared" si="6"/>
        <v>0</v>
      </c>
      <c r="N24">
        <f>COUNTIFS('All Group Data'!$A$50:$A$1048,$A$1,'All Group Data'!$M$50:$M$1048,$B24)</f>
        <v>1</v>
      </c>
      <c r="O24">
        <f>COUNTIFS('All Group Data'!$A$50:$A$1048,$A$1,'All Group Data'!$M$50:$M$1048,$B24,'All Group Data'!$Q$50:$Q$1048,$B24)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Data'!$Q$50:$Q$1048,$B25,'All Group Data'!$D$50:$D$1048,$B25)+COUNTIFS('All Group Data'!$A$50:$A$1048,$A$1,'All Group Data'!$Q$50:$Q$1048,$B25,'All Group Data'!$E$50:$E$1048,$B25)</f>
        <v>0</v>
      </c>
      <c r="E25" s="6">
        <f>COUNTIFS('All Group Data'!$A$50:$A$1048,$A$1,'All Group Data'!$Q$50:$Q$1048,"Draw",'All Group Data'!$D$50:$D$1048,$B25)+COUNTIFS('All Group Data'!$A$50:$A$1048,$A$1,'All Group Data'!$Q$50:$Q$1048,"Draw",'All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4</v>
      </c>
      <c r="I25" s="9">
        <f>G25-H25</f>
        <v>-2</v>
      </c>
      <c r="J25" s="6">
        <f>(D25*3)+(E25*1)</f>
        <v>1</v>
      </c>
      <c r="K25">
        <f>COUNTIFS('All Group Data'!$A$50:$A$1048,$A$1,'All Group Data'!$K$50:$K$1048,$B25)</f>
        <v>3</v>
      </c>
      <c r="L25">
        <f>COUNTIFS('All Group Data'!$A$50:$A$1048,$A$1,'All Group Data'!$K$50:$K$1048,$B25,'All Group Data'!$Q$50:$Q$1048,$B25)</f>
        <v>0</v>
      </c>
      <c r="M25" s="2">
        <f t="shared" si="6"/>
        <v>0</v>
      </c>
      <c r="N25">
        <f>COUNTIFS('All Group Data'!$A$50:$A$1048,$A$1,'All Group Data'!$M$50:$M$1048,$B25)</f>
        <v>0</v>
      </c>
      <c r="O25">
        <f>COUNTIFS('All Group Data'!$A$50:$A$1048,$A$1,'All Group Data'!$M$50:$M$1048,$B25,'All Group Data'!$Q$50:$Q$1048,$B25)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Data'!$A$50:$A$1048,$A$1,'All Group Data'!$D$50:$D$1048,$B28)+COUNTIFS('All Group Data'!$A$50:$A$1048,$A$1,'All Group Data'!$E$50:$E$1048,$B28)</f>
        <v>3</v>
      </c>
      <c r="D28" s="6">
        <f>COUNTIFS('All Group Data'!$A$50:$A$1048,$A$1,'All Group Data'!$Q$50:$Q$1048,$B28,'All Group Data'!$D$50:$D$1048,$B28)+COUNTIFS('All Group Data'!$A$50:$A$1048,$A$1,'All Group Data'!$Q$50:$Q$1048,$B28,'All Group Data'!$E$50:$E$1048,$B28)</f>
        <v>2</v>
      </c>
      <c r="E28" s="6">
        <f>COUNTIFS('All Group Data'!$A$50:$A$1048,$A$1,'All Group Data'!$Q$50:$Q$1048,"Draw",'All Group Data'!$D$50:$D$1048,$B28)+COUNTIFS('All Group Data'!$A$50:$A$1048,$A$1,'All Group Data'!$Q$50:$Q$1048,"Draw",'All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2</v>
      </c>
      <c r="I28" s="9">
        <f>G28-H28</f>
        <v>6</v>
      </c>
      <c r="J28" s="6">
        <f>(D28*3)+(E28*1)</f>
        <v>7</v>
      </c>
      <c r="K28">
        <f>COUNTIFS('All Group Data'!$A$50:$A$1048,$A$1,'All Group Data'!$K$50:$K$1048,$B28)</f>
        <v>3</v>
      </c>
      <c r="L28">
        <f>COUNTIFS('All Group Data'!$A$50:$A$1048,$A$1,'All Group Data'!$K$50:$K$1048,$B28,'All Group Data'!$Q$50:$Q$1048,$B28)</f>
        <v>2</v>
      </c>
      <c r="M28" s="2">
        <f t="shared" ref="M28:M31" si="8">IF(K28=0,0,L28/K28)</f>
        <v>0.66666666666666663</v>
      </c>
      <c r="N28">
        <f>COUNTIFS('All Group Data'!$A$50:$A$1048,$A$1,'All Group Data'!$M$50:$M$1048,$B28)</f>
        <v>0</v>
      </c>
      <c r="O28">
        <f>COUNTIFS('All Group Data'!$A$50:$A$1048,$A$1,'All Group Data'!$M$50:$M$1048,$B28,'All Group Data'!$Q$50:$Q$1048,$B28)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Data'!$Q$50:$Q$1048,$B29,'All Group Data'!$D$50:$D$1048,$B29)+COUNTIFS('All Group Data'!$A$50:$A$1048,$A$1,'All Group Data'!$Q$50:$Q$1048,$B29,'All Group Data'!$E$50:$E$1048,$B29)</f>
        <v>2</v>
      </c>
      <c r="E29" s="6">
        <f>COUNTIFS('All Group Data'!$A$50:$A$1048,$A$1,'All Group Data'!$Q$50:$Q$1048,"Draw",'All Group Data'!$D$50:$D$1048,$B29)+COUNTIFS('All Group Data'!$A$50:$A$1048,$A$1,'All Group Data'!$Q$50:$Q$1048,"Draw",'All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7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6</v>
      </c>
      <c r="I29" s="9">
        <f>G29-H29</f>
        <v>1</v>
      </c>
      <c r="J29" s="6">
        <f>(D29*3)+(E29*1)</f>
        <v>7</v>
      </c>
      <c r="K29">
        <f>COUNTIFS('All Group Data'!$A$50:$A$1048,$A$1,'All Group Data'!$K$50:$K$1048,$B29)</f>
        <v>2</v>
      </c>
      <c r="L29">
        <f>COUNTIFS('All Group Data'!$A$50:$A$1048,$A$1,'All Group Data'!$K$50:$K$1048,$B29,'All Group Data'!$Q$50:$Q$1048,$B29)</f>
        <v>2</v>
      </c>
      <c r="M29" s="2">
        <f t="shared" si="8"/>
        <v>1</v>
      </c>
      <c r="N29">
        <f>COUNTIFS('All Group Data'!$A$50:$A$1048,$A$1,'All Group Data'!$M$50:$M$1048,$B29)</f>
        <v>2</v>
      </c>
      <c r="O29">
        <f>COUNTIFS('All Group Data'!$A$50:$A$1048,$A$1,'All Group Data'!$M$50:$M$1048,$B29,'All Group Data'!$Q$50:$Q$1048,$B29)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Data'!$Q$50:$Q$1048,$B30,'All Group Data'!$D$50:$D$1048,$B30)+COUNTIFS('All Group Data'!$A$50:$A$1048,$A$1,'All Group Data'!$Q$50:$Q$1048,$B30,'All Group Data'!$E$50:$E$1048,$B30)</f>
        <v>1</v>
      </c>
      <c r="E30" s="6">
        <f>COUNTIFS('All Group Data'!$A$50:$A$1048,$A$1,'All Group Data'!$Q$50:$Q$1048,"Draw",'All Group Data'!$D$50:$D$1048,$B30)+COUNTIFS('All Group Data'!$A$50:$A$1048,$A$1,'All Group Data'!$Q$50:$Q$1048,"Draw",'All Group Data'!$E$50:$E$1048,$B30)</f>
        <v>1</v>
      </c>
      <c r="F30" s="6">
        <f>C30-D30-E30</f>
        <v>1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3</v>
      </c>
      <c r="I30" s="9">
        <f>G30-H30</f>
        <v>0</v>
      </c>
      <c r="J30" s="6">
        <f>(D30*3)+(E30*1)</f>
        <v>4</v>
      </c>
      <c r="K30">
        <f>COUNTIFS('All Group Data'!$A$50:$A$1048,$A$1,'All Group Data'!$K$50:$K$1048,$B30)</f>
        <v>1</v>
      </c>
      <c r="L30">
        <f>COUNTIFS('All Group Data'!$A$50:$A$1048,$A$1,'All Group Data'!$K$50:$K$1048,$B30,'All Group Data'!$Q$50:$Q$1048,$B30)</f>
        <v>1</v>
      </c>
      <c r="M30" s="2">
        <f t="shared" si="8"/>
        <v>1</v>
      </c>
      <c r="N30">
        <f>COUNTIFS('All Group Data'!$A$50:$A$1048,$A$1,'All Group Data'!$M$50:$M$1048,$B30)</f>
        <v>2</v>
      </c>
      <c r="O30">
        <f>COUNTIFS('All Group Data'!$A$50:$A$1048,$A$1,'All Group Data'!$M$50:$M$1048,$B30,'All Group Data'!$Q$50:$Q$1048,$B30)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Data'!$Q$50:$Q$1048,$B31,'All Group Data'!$D$50:$D$1048,$B31)+COUNTIFS('All Group Data'!$A$50:$A$1048,$A$1,'All Group Data'!$Q$50:$Q$1048,$B31,'All Group Data'!$E$50:$E$1048,$B31)</f>
        <v>0</v>
      </c>
      <c r="E31" s="6">
        <f>COUNTIFS('All Group Data'!$A$50:$A$1048,$A$1,'All Group Data'!$Q$50:$Q$1048,"Draw",'All Group Data'!$D$50:$D$1048,$B31)+COUNTIFS('All Group Data'!$A$50:$A$1048,$A$1,'All Group Data'!$Q$50:$Q$1048,"Draw",'All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1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8</v>
      </c>
      <c r="I31" s="9">
        <f>G31-H31</f>
        <v>-7</v>
      </c>
      <c r="J31" s="6">
        <f>(D31*3)+(E31*1)</f>
        <v>0</v>
      </c>
      <c r="K31">
        <f>COUNTIFS('All Group Data'!$A$50:$A$1048,$A$1,'All Group Data'!$K$50:$K$1048,$B31)</f>
        <v>0</v>
      </c>
      <c r="L31">
        <f>COUNTIFS('All Group Data'!$A$50:$A$1048,$A$1,'All Group Data'!$K$50:$K$1048,$B31,'All Group Data'!$Q$50:$Q$1048,$B31)</f>
        <v>0</v>
      </c>
      <c r="M31" s="2">
        <f t="shared" si="8"/>
        <v>0</v>
      </c>
      <c r="N31">
        <f>COUNTIFS('All Group Data'!$A$50:$A$1048,$A$1,'All Group Data'!$M$50:$M$1048,$B31)</f>
        <v>3</v>
      </c>
      <c r="O31">
        <f>COUNTIFS('All Group Data'!$A$50:$A$1048,$A$1,'All Group Data'!$M$50:$M$1048,$B31,'All Group Data'!$Q$50:$Q$1048,$B31)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Data'!$A$50:$A$1048,$A$1,'All Group Data'!$D$50:$D$1048,$B34)+COUNTIFS('All Group Data'!$A$50:$A$1048,$A$1,'All Group Data'!$E$50:$E$1048,$B34)</f>
        <v>5</v>
      </c>
      <c r="D34" s="6">
        <f>COUNTIFS('All Group Data'!$A$50:$A$1048,$A$1,'All Group Data'!$Q$50:$Q$1048,$B34,'All Group Data'!$D$50:$D$1048,$B34)+COUNTIFS('All Group Data'!$A$50:$A$1048,$A$1,'All Group Data'!$Q$50:$Q$1048,$B34,'All Group Data'!$E$50:$E$1048,$B34)</f>
        <v>3</v>
      </c>
      <c r="E34" s="6">
        <f>COUNTIFS('All Group Data'!$A$50:$A$1048,$A$1,'All Group Data'!$Q$50:$Q$1048,"Draw",'All Group Data'!$D$50:$D$1048,$B34)+COUNTIFS('All Group Data'!$A$50:$A$1048,$A$1,'All Group Data'!$Q$50:$Q$1048,"Draw",'All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6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3</v>
      </c>
      <c r="I34" s="9">
        <f>G34-H34</f>
        <v>3</v>
      </c>
      <c r="J34" s="6">
        <f>(D34*3)+(E34*1)</f>
        <v>11</v>
      </c>
      <c r="K34">
        <f>COUNTIFS('All Group Data'!$A$50:$A$1048,$A$1,'All Group Data'!$K$50:$K$1048,$B34)</f>
        <v>4</v>
      </c>
      <c r="L34">
        <f>COUNTIFS('All Group Data'!$A$50:$A$1048,$A$1,'All Group Data'!$K$50:$K$1048,$B34,'All Group Data'!$Q$50:$Q$1048,$B34)</f>
        <v>3</v>
      </c>
      <c r="M34" s="2">
        <f t="shared" ref="M34:M37" si="10">IF(K34=0,0,L34/K34)</f>
        <v>0.75</v>
      </c>
      <c r="N34">
        <f>COUNTIFS('All Group Data'!$A$50:$A$1048,$A$1,'All Group Data'!$M$50:$M$1048,$B34)</f>
        <v>1</v>
      </c>
      <c r="O34">
        <f>COUNTIFS('All Group Data'!$A$50:$A$1048,$A$1,'All Group Data'!$M$50:$M$1048,$B34,'All Group Data'!$Q$50:$Q$1048,$B34)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Data'!$Q$50:$Q$1048,$B35,'All Group Data'!$D$50:$D$1048,$B35)+COUNTIFS('All Group Data'!$A$50:$A$1048,$A$1,'All Group Data'!$Q$50:$Q$1048,$B35,'All Group Data'!$E$50:$E$1048,$B35)</f>
        <v>1</v>
      </c>
      <c r="E35" s="6">
        <f>COUNTIFS('All Group Data'!$A$50:$A$1048,$A$1,'All Group Data'!$Q$50:$Q$1048,"Draw",'All Group Data'!$D$50:$D$1048,$B35)+COUNTIFS('All Group Data'!$A$50:$A$1048,$A$1,'All Group Data'!$Q$50:$Q$1048,"Draw",'All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5</v>
      </c>
      <c r="I35" s="9">
        <f>G35-H35</f>
        <v>-2</v>
      </c>
      <c r="J35" s="6">
        <f>(D35*3)+(E35*1)</f>
        <v>4</v>
      </c>
      <c r="K35">
        <f>COUNTIFS('All Group Data'!$A$50:$A$1048,$A$1,'All Group Data'!$K$50:$K$1048,$B35)</f>
        <v>1</v>
      </c>
      <c r="L35">
        <f>COUNTIFS('All Group Data'!$A$50:$A$1048,$A$1,'All Group Data'!$K$50:$K$1048,$B35,'All Group Data'!$Q$50:$Q$1048,$B35)</f>
        <v>0</v>
      </c>
      <c r="M35" s="2">
        <f t="shared" si="10"/>
        <v>0</v>
      </c>
      <c r="N35">
        <f>COUNTIFS('All Group Data'!$A$50:$A$1048,$A$1,'All Group Data'!$M$50:$M$1048,$B35)</f>
        <v>3</v>
      </c>
      <c r="O35">
        <f>COUNTIFS('All Group Data'!$A$50:$A$1048,$A$1,'All Group Data'!$M$50:$M$1048,$B35,'All Group Data'!$Q$50:$Q$1048,$B35)</f>
        <v>1</v>
      </c>
      <c r="P35" s="2">
        <f t="shared" si="11"/>
        <v>0.33333333333333331</v>
      </c>
    </row>
    <row r="36" spans="1:16" x14ac:dyDescent="0.2">
      <c r="A36" s="6">
        <v>3</v>
      </c>
      <c r="B36" s="4" t="s">
        <v>29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Data'!$Q$50:$Q$1048,$B36,'All Group Data'!$D$50:$D$1048,$B36)+COUNTIFS('All Group Data'!$A$50:$A$1048,$A$1,'All Group Data'!$Q$50:$Q$1048,$B36,'All Group Data'!$E$50:$E$1048,$B36)</f>
        <v>1</v>
      </c>
      <c r="E36" s="6">
        <f>COUNTIFS('All Group Data'!$A$50:$A$1048,$A$1,'All Group Data'!$Q$50:$Q$1048,"Draw",'All Group Data'!$D$50:$D$1048,$B36)+COUNTIFS('All Group Data'!$A$50:$A$1048,$A$1,'All Group Data'!$Q$50:$Q$1048,"Draw",'All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4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4</v>
      </c>
      <c r="I36" s="9">
        <f>G36-H36</f>
        <v>0</v>
      </c>
      <c r="J36" s="6">
        <f>(D36*3)+(E36*1)</f>
        <v>3</v>
      </c>
      <c r="K36">
        <f>COUNTIFS('All Group Data'!$A$50:$A$1048,$A$1,'All Group Data'!$K$50:$K$1048,$B36)</f>
        <v>2</v>
      </c>
      <c r="L36">
        <f>COUNTIFS('All Group Data'!$A$50:$A$1048,$A$1,'All Group Data'!$K$50:$K$1048,$B36,'All Group Data'!$Q$50:$Q$1048,$B36)</f>
        <v>1</v>
      </c>
      <c r="M36" s="2">
        <f t="shared" si="10"/>
        <v>0.5</v>
      </c>
      <c r="N36">
        <f>COUNTIFS('All Group Data'!$A$50:$A$1048,$A$1,'All Group Data'!$M$50:$M$1048,$B36)</f>
        <v>1</v>
      </c>
      <c r="O36">
        <f>COUNTIFS('All Group Data'!$A$50:$A$1048,$A$1,'All Group Data'!$M$50:$M$1048,$B36,'All Group Data'!$Q$50:$Q$1048,$B36)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Data'!$Q$50:$Q$1048,$B37,'All Group Data'!$D$50:$D$1048,$B37)+COUNTIFS('All Group Data'!$A$50:$A$1048,$A$1,'All Group Data'!$Q$50:$Q$1048,$B37,'All Group Data'!$E$50:$E$1048,$B37)</f>
        <v>0</v>
      </c>
      <c r="E37" s="6">
        <f>COUNTIFS('All Group Data'!$A$50:$A$1048,$A$1,'All Group Data'!$Q$50:$Q$1048,"Draw",'All Group Data'!$D$50:$D$1048,$B37)+COUNTIFS('All Group Data'!$A$50:$A$1048,$A$1,'All Group Data'!$Q$50:$Q$1048,"Draw",'All Group Data'!$E$50:$E$1048,$B37)</f>
        <v>1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1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-3</v>
      </c>
      <c r="J37" s="6">
        <f>(D37*3)+(E37*1)</f>
        <v>1</v>
      </c>
      <c r="K37">
        <f>COUNTIFS('All Group Data'!$A$50:$A$1048,$A$1,'All Group Data'!$K$50:$K$1048,$B37)</f>
        <v>0</v>
      </c>
      <c r="L37">
        <f>COUNTIFS('All Group Data'!$A$50:$A$1048,$A$1,'All Group Data'!$K$50:$K$1048,$B37,'All Group Data'!$Q$50:$Q$1048,$B37)</f>
        <v>0</v>
      </c>
      <c r="M37" s="2">
        <f t="shared" si="10"/>
        <v>0</v>
      </c>
      <c r="N37">
        <f>COUNTIFS('All Group Data'!$A$50:$A$1048,$A$1,'All Group Data'!$M$50:$M$1048,$B37)</f>
        <v>3</v>
      </c>
      <c r="O37">
        <f>COUNTIFS('All Group Data'!$A$50:$A$1048,$A$1,'All Group Data'!$M$50:$M$1048,$B37,'All Group Data'!$Q$50:$Q$1048,$B37)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Data'!$A$50:$A$1048,$A$1,'All Group Data'!$D$50:$D$1048,$B40)+COUNTIFS('All Group Data'!$A$50:$A$1048,$A$1,'All Group Data'!$E$50:$E$1048,$B40)</f>
        <v>5</v>
      </c>
      <c r="D40" s="6">
        <f>COUNTIFS('All Group Data'!$A$50:$A$1048,$A$1,'All Group Data'!$Q$50:$Q$1048,$B40,'All Group Data'!$D$50:$D$1048,$B40)+COUNTIFS('All Group Data'!$A$50:$A$1048,$A$1,'All Group Data'!$Q$50:$Q$1048,$B40,'All Group Data'!$E$50:$E$1048,$B40)</f>
        <v>4</v>
      </c>
      <c r="E40" s="6">
        <f>COUNTIFS('All Group Data'!$A$50:$A$1048,$A$1,'All Group Data'!$Q$50:$Q$1048,"Draw",'All Group Data'!$D$50:$D$1048,$B40)+COUNTIFS('All Group Data'!$A$50:$A$1048,$A$1,'All Group Data'!$Q$50:$Q$1048,"Draw",'All Group Data'!$E$50:$E$1048,$B40)</f>
        <v>1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15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3</v>
      </c>
      <c r="I40" s="9">
        <f>G40-H40</f>
        <v>12</v>
      </c>
      <c r="J40" s="6">
        <f>(D40*3)+(E40*1)</f>
        <v>13</v>
      </c>
      <c r="K40">
        <f>COUNTIFS('All Group Data'!$A$50:$A$1048,$A$1,'All Group Data'!$K$50:$K$1048,$B40)</f>
        <v>4</v>
      </c>
      <c r="L40">
        <f>COUNTIFS('All Group Data'!$A$50:$A$1048,$A$1,'All Group Data'!$K$50:$K$1048,$B40,'All Group Data'!$Q$50:$Q$1048,$B40)</f>
        <v>3</v>
      </c>
      <c r="M40" s="2">
        <f t="shared" ref="M40:M43" si="12">IF(K40=0,0,L40/K40)</f>
        <v>0.75</v>
      </c>
      <c r="N40">
        <f>COUNTIFS('All Group Data'!$A$50:$A$1048,$A$1,'All Group Data'!$M$50:$M$1048,$B40)</f>
        <v>1</v>
      </c>
      <c r="O40">
        <f>COUNTIFS('All Group Data'!$A$50:$A$1048,$A$1,'All Group Data'!$M$50:$M$1048,$B40,'All Group Data'!$Q$50:$Q$1048,$B40)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35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Data'!$Q$50:$Q$1048,$B41,'All Group Data'!$D$50:$D$1048,$B41)+COUNTIFS('All Group Data'!$A$50:$A$1048,$A$1,'All Group Data'!$Q$50:$Q$1048,$B41,'All Group Data'!$E$50:$E$1048,$B41)</f>
        <v>1</v>
      </c>
      <c r="E41" s="6">
        <f>COUNTIFS('All Group Data'!$A$50:$A$1048,$A$1,'All Group Data'!$Q$50:$Q$1048,"Draw",'All Group Data'!$D$50:$D$1048,$B41)+COUNTIFS('All Group Data'!$A$50:$A$1048,$A$1,'All Group Data'!$Q$50:$Q$1048,"Draw",'All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5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5</v>
      </c>
      <c r="I41" s="9">
        <f>G41-H41</f>
        <v>0</v>
      </c>
      <c r="J41" s="6">
        <f>(D41*3)+(E41*1)</f>
        <v>5</v>
      </c>
      <c r="K41">
        <f>COUNTIFS('All Group Data'!$A$50:$A$1048,$A$1,'All Group Data'!$K$50:$K$1048,$B41)</f>
        <v>0</v>
      </c>
      <c r="L41">
        <f>COUNTIFS('All Group Data'!$A$50:$A$1048,$A$1,'All Group Data'!$K$50:$K$1048,$B41,'All Group Data'!$Q$50:$Q$1048,$B41)</f>
        <v>0</v>
      </c>
      <c r="M41" s="2">
        <f t="shared" si="12"/>
        <v>0</v>
      </c>
      <c r="N41">
        <f>COUNTIFS('All Group Data'!$A$50:$A$1048,$A$1,'All Group Data'!$M$50:$M$1048,$B41)</f>
        <v>4</v>
      </c>
      <c r="O41">
        <f>COUNTIFS('All Group Data'!$A$50:$A$1048,$A$1,'All Group Data'!$M$50:$M$1048,$B41,'All Group Data'!$Q$50:$Q$1048,$B41)</f>
        <v>1</v>
      </c>
      <c r="P41" s="2">
        <f t="shared" si="13"/>
        <v>0.25</v>
      </c>
    </row>
    <row r="42" spans="1:16" x14ac:dyDescent="0.2">
      <c r="A42" s="6">
        <v>3</v>
      </c>
      <c r="B42" s="4" t="s">
        <v>31</v>
      </c>
      <c r="C42" s="6">
        <f>COUNTIFS('All Group Data'!$A$50:$A$1048,$A$1,'All Group Data'!$D$50:$D$1048,$B42)+COUNTIFS('All Group Data'!$A$50:$A$1048,$A$1,'All Group Data'!$E$50:$E$1048,$B42)</f>
        <v>3</v>
      </c>
      <c r="D42" s="6">
        <f>COUNTIFS('All Group Data'!$A$50:$A$1048,$A$1,'All Group Data'!$Q$50:$Q$1048,$B42,'All Group Data'!$D$50:$D$1048,$B42)+COUNTIFS('All Group Data'!$A$50:$A$1048,$A$1,'All Group Data'!$Q$50:$Q$1048,$B42,'All Group Data'!$E$50:$E$1048,$B42)</f>
        <v>1</v>
      </c>
      <c r="E42" s="6">
        <f>COUNTIFS('All Group Data'!$A$50:$A$1048,$A$1,'All Group Data'!$Q$50:$Q$1048,"Draw",'All Group Data'!$D$50:$D$1048,$B42)+COUNTIFS('All Group Data'!$A$50:$A$1048,$A$1,'All Group Data'!$Q$50:$Q$1048,"Draw",'All Group Data'!$E$50:$E$1048,$B42)</f>
        <v>1</v>
      </c>
      <c r="F42" s="6">
        <f>C42-D42-E42</f>
        <v>1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4</v>
      </c>
      <c r="K42">
        <f>COUNTIFS('All Group Data'!$A$50:$A$1048,$A$1,'All Group Data'!$K$50:$K$1048,$B42)</f>
        <v>2</v>
      </c>
      <c r="L42">
        <f>COUNTIFS('All Group Data'!$A$50:$A$1048,$A$1,'All Group Data'!$K$50:$K$1048,$B42,'All Group Data'!$Q$50:$Q$1048,$B42)</f>
        <v>1</v>
      </c>
      <c r="M42" s="2">
        <f t="shared" si="12"/>
        <v>0.5</v>
      </c>
      <c r="N42">
        <f>COUNTIFS('All Group Data'!$A$50:$A$1048,$A$1,'All Group Data'!$M$50:$M$1048,$B42)</f>
        <v>1</v>
      </c>
      <c r="O42">
        <f>COUNTIFS('All Group Data'!$A$50:$A$1048,$A$1,'All Group Data'!$M$50:$M$1048,$B42,'All Group Data'!$Q$50:$Q$1048,$B42)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Data'!$Q$50:$Q$1048,$B43,'All Group Data'!$D$50:$D$1048,$B43)+COUNTIFS('All Group Data'!$A$50:$A$1048,$A$1,'All Group Data'!$Q$50:$Q$1048,$B43,'All Group Data'!$E$50:$E$1048,$B43)</f>
        <v>0</v>
      </c>
      <c r="E43" s="6">
        <f>COUNTIFS('All Group Data'!$A$50:$A$1048,$A$1,'All Group Data'!$Q$50:$Q$1048,"Draw",'All Group Data'!$D$50:$D$1048,$B43)+COUNTIFS('All Group Data'!$A$50:$A$1048,$A$1,'All Group Data'!$Q$50:$Q$1048,"Draw",'All Group Data'!$E$50:$E$1048,$B43)</f>
        <v>1</v>
      </c>
      <c r="F43" s="6">
        <f>C43-D43-E43</f>
        <v>2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4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6</v>
      </c>
      <c r="I43" s="9">
        <f>G43-H43</f>
        <v>-2</v>
      </c>
      <c r="J43" s="6">
        <f>(D43*3)+(E43*1)</f>
        <v>1</v>
      </c>
      <c r="K43">
        <f>COUNTIFS('All Group Data'!$A$50:$A$1048,$A$1,'All Group Data'!$K$50:$K$1048,$B43)</f>
        <v>1</v>
      </c>
      <c r="L43">
        <f>COUNTIFS('All Group Data'!$A$50:$A$1048,$A$1,'All Group Data'!$K$50:$K$1048,$B43,'All Group Data'!$Q$50:$Q$1048,$B43)</f>
        <v>0</v>
      </c>
      <c r="M43" s="2">
        <f t="shared" si="12"/>
        <v>0</v>
      </c>
      <c r="N43">
        <f>COUNTIFS('All Group Data'!$A$50:$A$1048,$A$1,'All Group Data'!$M$50:$M$1048,$B43)</f>
        <v>2</v>
      </c>
      <c r="O43">
        <f>COUNTIFS('All Group Data'!$A$50:$A$1048,$A$1,'All Group Data'!$M$50:$M$1048,$B43,'All Group Data'!$Q$50:$Q$1048,$B43)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Data'!$A$50:$A$1048,$A$1,'All Group Data'!$D$50:$D$1048,$B46)+COUNTIFS('All Group Data'!$A$50:$A$1048,$A$1,'All Group Data'!$E$50:$E$1048,$B46)</f>
        <v>4</v>
      </c>
      <c r="D46" s="6">
        <f>COUNTIFS('All Group Data'!$A$50:$A$1048,$A$1,'All Group Data'!$Q$50:$Q$1048,$B46,'All Group Data'!$D$50:$D$1048,$B46)+COUNTIFS('All Group Data'!$A$50:$A$1048,$A$1,'All Group Data'!$Q$50:$Q$1048,$B46,'All Group Data'!$E$50:$E$1048,$B46)</f>
        <v>3</v>
      </c>
      <c r="E46" s="6">
        <f>COUNTIFS('All Group Data'!$A$50:$A$1048,$A$1,'All Group Data'!$Q$50:$Q$1048,"Draw",'All Group Data'!$D$50:$D$1048,$B46)+COUNTIFS('All Group Data'!$A$50:$A$1048,$A$1,'All Group Data'!$Q$50:$Q$1048,"Draw",'All Group Data'!$E$50:$E$1048,$B46)</f>
        <v>0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2</v>
      </c>
      <c r="J46" s="6">
        <f>(D46*3)+(E46*1)</f>
        <v>9</v>
      </c>
      <c r="K46">
        <f>COUNTIFS('All Group Data'!$A$50:$A$1048,$A$1,'All Group Data'!$K$50:$K$1048,$B46)</f>
        <v>3</v>
      </c>
      <c r="L46">
        <f>COUNTIFS('All Group Data'!$A$50:$A$1048,$A$1,'All Group Data'!$K$50:$K$1048,$B46,'All Group Data'!$Q$50:$Q$1048,$B46)</f>
        <v>3</v>
      </c>
      <c r="M46" s="2">
        <f t="shared" ref="M46:M49" si="14">IF(K46=0,0,L46/K46)</f>
        <v>1</v>
      </c>
      <c r="N46">
        <f>COUNTIFS('All Group Data'!$A$50:$A$1048,$A$1,'All Group Data'!$M$50:$M$1048,$B46)</f>
        <v>1</v>
      </c>
      <c r="O46">
        <f>COUNTIFS('All Group Data'!$A$50:$A$1048,$A$1,'All Group Data'!$M$50:$M$1048,$B46,'All Group Data'!$Q$50:$Q$1048,$B46)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Data'!$Q$50:$Q$1048,$B47,'All Group Data'!$D$50:$D$1048,$B47)+COUNTIFS('All Group Data'!$A$50:$A$1048,$A$1,'All Group Data'!$Q$50:$Q$1048,$B47,'All Group Data'!$E$50:$E$1048,$B47)</f>
        <v>1</v>
      </c>
      <c r="E47" s="6">
        <f>COUNTIFS('All Group Data'!$A$50:$A$1048,$A$1,'All Group Data'!$Q$50:$Q$1048,"Draw",'All Group Data'!$D$50:$D$1048,$B47)+COUNTIFS('All Group Data'!$A$50:$A$1048,$A$1,'All Group Data'!$Q$50:$Q$1048,"Draw",'All Group Data'!$E$50:$E$1048,$B47)</f>
        <v>2</v>
      </c>
      <c r="F47" s="6">
        <f>C47-D47-E47</f>
        <v>1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7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6</v>
      </c>
      <c r="I47" s="9">
        <f>G47-H47</f>
        <v>1</v>
      </c>
      <c r="J47" s="6">
        <f>(D47*3)+(E47*1)</f>
        <v>5</v>
      </c>
      <c r="K47">
        <f>COUNTIFS('All Group Data'!$A$50:$A$1048,$A$1,'All Group Data'!$K$50:$K$1048,$B47)</f>
        <v>0</v>
      </c>
      <c r="L47">
        <f>COUNTIFS('All Group Data'!$A$50:$A$1048,$A$1,'All Group Data'!$K$50:$K$1048,$B47,'All Group Data'!$Q$50:$Q$1048,$B47)</f>
        <v>0</v>
      </c>
      <c r="M47" s="2">
        <f t="shared" si="14"/>
        <v>0</v>
      </c>
      <c r="N47">
        <f>COUNTIFS('All Group Data'!$A$50:$A$1048,$A$1,'All Group Data'!$M$50:$M$1048,$B47)</f>
        <v>4</v>
      </c>
      <c r="O47">
        <f>COUNTIFS('All Group Data'!$A$50:$A$1048,$A$1,'All Group Data'!$M$50:$M$1048,$B47,'All Group Data'!$Q$50:$Q$1048,$B47)</f>
        <v>1</v>
      </c>
      <c r="P47" s="2">
        <f t="shared" si="15"/>
        <v>0.25</v>
      </c>
    </row>
    <row r="48" spans="1:16" x14ac:dyDescent="0.2">
      <c r="A48" s="6">
        <v>3</v>
      </c>
      <c r="B48" s="4" t="s">
        <v>38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Data'!$Q$50:$Q$1048,$B48,'All Group Data'!$D$50:$D$1048,$B48)+COUNTIFS('All Group Data'!$A$50:$A$1048,$A$1,'All Group Data'!$Q$50:$Q$1048,$B48,'All Group Data'!$E$50:$E$1048,$B48)</f>
        <v>0</v>
      </c>
      <c r="E48" s="6">
        <f>COUNTIFS('All Group Data'!$A$50:$A$1048,$A$1,'All Group Data'!$Q$50:$Q$1048,"Draw",'All Group Data'!$D$50:$D$1048,$B48)+COUNTIFS('All Group Data'!$A$50:$A$1048,$A$1,'All Group Data'!$Q$50:$Q$1048,"Draw",'All Group Data'!$E$50:$E$1048,$B48)</f>
        <v>2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2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3</v>
      </c>
      <c r="I48" s="9">
        <f>G48-H48</f>
        <v>-1</v>
      </c>
      <c r="J48" s="6">
        <f>(D48*3)+(E48*1)</f>
        <v>2</v>
      </c>
      <c r="K48">
        <f>COUNTIFS('All Group Data'!$A$50:$A$1048,$A$1,'All Group Data'!$K$50:$K$1048,$B48)</f>
        <v>2</v>
      </c>
      <c r="L48">
        <f>COUNTIFS('All Group Data'!$A$50:$A$1048,$A$1,'All Group Data'!$K$50:$K$1048,$B48,'All Group Data'!$Q$50:$Q$1048,$B48)</f>
        <v>0</v>
      </c>
      <c r="M48" s="2">
        <f t="shared" si="14"/>
        <v>0</v>
      </c>
      <c r="N48">
        <f>COUNTIFS('All Group Data'!$A$50:$A$1048,$A$1,'All Group Data'!$M$50:$M$1048,$B48)</f>
        <v>1</v>
      </c>
      <c r="O48">
        <f>COUNTIFS('All Group Data'!$A$50:$A$1048,$A$1,'All Group Data'!$M$50:$M$1048,$B48,'All Group Data'!$Q$50:$Q$1048,$B48)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Data'!$Q$50:$Q$1048,$B49,'All Group Data'!$D$50:$D$1048,$B49)+COUNTIFS('All Group Data'!$A$50:$A$1048,$A$1,'All Group Data'!$Q$50:$Q$1048,$B49,'All Group Data'!$E$50:$E$1048,$B49)</f>
        <v>0</v>
      </c>
      <c r="E49" s="6">
        <f>COUNTIFS('All Group Data'!$A$50:$A$1048,$A$1,'All Group Data'!$Q$50:$Q$1048,"Draw",'All Group Data'!$D$50:$D$1048,$B49)+COUNTIFS('All Group Data'!$A$50:$A$1048,$A$1,'All Group Data'!$Q$50:$Q$1048,"Draw",'All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3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6</v>
      </c>
      <c r="I49" s="9">
        <f>G49-H49</f>
        <v>-3</v>
      </c>
      <c r="J49" s="6">
        <f>(D49*3)+(E49*1)</f>
        <v>1</v>
      </c>
      <c r="K49">
        <f>COUNTIFS('All Group Data'!$A$50:$A$1048,$A$1,'All Group Data'!$K$50:$K$1048,$B49)</f>
        <v>1</v>
      </c>
      <c r="L49">
        <f>COUNTIFS('All Group Data'!$A$50:$A$1048,$A$1,'All Group Data'!$K$50:$K$1048,$B49,'All Group Data'!$Q$50:$Q$1048,$B49)</f>
        <v>0</v>
      </c>
      <c r="M49" s="2">
        <f t="shared" si="14"/>
        <v>0</v>
      </c>
      <c r="N49">
        <f>COUNTIFS('All Group Data'!$A$50:$A$1048,$A$1,'All Group Data'!$M$50:$M$1048,$B49)</f>
        <v>2</v>
      </c>
      <c r="O49">
        <f>COUNTIFS('All Group Data'!$A$50:$A$1048,$A$1,'All Group Data'!$M$50:$M$1048,$B49,'All Group Data'!$Q$50:$Q$1048,$B49)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Data'!$Q$50:$Q$1048,$B4,'All Group Data'!$D$50:$D$1048,$B4)+COUNTIFS('All Group Data'!$A$50:$A$1048,$A$1,'All Group Data'!$Q$50:$Q$1048,$B4,'All Group Data'!$E$50:$E$1048,$B4)</f>
        <v>2</v>
      </c>
      <c r="E4" s="6">
        <f>COUNTIFS('All Group Data'!$A$50:$A$1048,$A$1,'All Group Data'!$Q$50:$Q$1048,"Draw",'All Group Data'!$D$50:$D$1048,$B4)+COUNTIFS('All Group Data'!$A$50:$A$1048,$A$1,'All Group Data'!$Q$50:$Q$1048,"Draw",'All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4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0</v>
      </c>
      <c r="I4" s="9">
        <f>G4-H4</f>
        <v>4</v>
      </c>
      <c r="J4" s="6">
        <f>(D4*3)+(E4*1)</f>
        <v>7</v>
      </c>
      <c r="K4">
        <f>COUNTIFS('All Group Data'!$A$50:$A$1048,$A$1,'All Group Data'!$K$50:$K$1048,$B4)</f>
        <v>2</v>
      </c>
      <c r="L4">
        <f>COUNTIFS('All Group Data'!$A$50:$A$1048,$A$1,'All Group Data'!$K$50:$K$1048,$B4,'All Group Data'!$Q$50:$Q$1048,$B4)</f>
        <v>2</v>
      </c>
      <c r="M4" s="2">
        <f t="shared" ref="M4" si="0">IF(K4=0,0,L4/K4)</f>
        <v>1</v>
      </c>
      <c r="N4">
        <f>COUNTIFS('All Group Data'!$A$50:$A$1048,$A$1,'All Group Data'!$M$50:$M$1048,$B4)</f>
        <v>1</v>
      </c>
      <c r="O4">
        <f>COUNTIFS('All Group Data'!$A$50:$A$1048,$A$1,'All Group Data'!$M$50:$M$1048,$B4,'All Group Data'!$Q$50:$Q$1048,$B4)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Data'!$Q$50:$Q$1048,$B5,'All Group Data'!$D$50:$D$1048,$B5)+COUNTIFS('All Group Data'!$A$50:$A$1048,$A$1,'All Group Data'!$Q$50:$Q$1048,$B5,'All Group Data'!$E$50:$E$1048,$B5)</f>
        <v>1</v>
      </c>
      <c r="E5" s="6">
        <f>COUNTIFS('All Group Data'!$A$50:$A$1048,$A$1,'All Group Data'!$Q$50:$Q$1048,"Draw",'All Group Data'!$D$50:$D$1048,$B5)+COUNTIFS('All Group Data'!$A$50:$A$1048,$A$1,'All Group Data'!$Q$50:$Q$1048,"Draw",'All Group Data'!$E$50:$E$1048,$B5)</f>
        <v>1</v>
      </c>
      <c r="F5" s="6">
        <f>C5-D5-E5</f>
        <v>2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4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5</v>
      </c>
      <c r="I5" s="9">
        <f>G5-H5</f>
        <v>-1</v>
      </c>
      <c r="J5" s="6">
        <f>(D5*3)+(E5*1)</f>
        <v>4</v>
      </c>
      <c r="K5">
        <f>COUNTIFS('All Group Data'!$A$50:$A$1048,$A$1,'All Group Data'!$K$50:$K$1048,$B5)</f>
        <v>1</v>
      </c>
      <c r="L5">
        <f>COUNTIFS('All Group Data'!$A$50:$A$1048,$A$1,'All Group Data'!$K$50:$K$1048,$B5,'All Group Data'!$Q$50:$Q$1048,$B5)</f>
        <v>0</v>
      </c>
      <c r="M5" s="2">
        <f t="shared" ref="M5:M7" si="2">IF(K5=0,0,L5/K5)</f>
        <v>0</v>
      </c>
      <c r="N5">
        <f>COUNTIFS('All Group Data'!$A$50:$A$1048,$A$1,'All Group Data'!$M$50:$M$1048,$B5)</f>
        <v>3</v>
      </c>
      <c r="O5">
        <f>COUNTIFS('All Group Data'!$A$50:$A$1048,$A$1,'All Group Data'!$M$50:$M$1048,$B5,'All Group Data'!$Q$50:$Q$1048,$B5)</f>
        <v>1</v>
      </c>
      <c r="P5" s="2">
        <f t="shared" ref="P5:P7" si="3">IF(N5=0,0,O5/N5)</f>
        <v>0.33333333333333331</v>
      </c>
    </row>
    <row r="6" spans="1:16" x14ac:dyDescent="0.2">
      <c r="A6" s="6">
        <v>3</v>
      </c>
      <c r="B6" s="4" t="s">
        <v>71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Data'!$Q$50:$Q$1048,$B6,'All Group Data'!$D$50:$D$1048,$B6)+COUNTIFS('All Group Data'!$A$50:$A$1048,$A$1,'All Group Data'!$Q$50:$Q$1048,$B6,'All Group Data'!$E$50:$E$1048,$B6)</f>
        <v>1</v>
      </c>
      <c r="E6" s="6">
        <f>COUNTIFS('All Group Data'!$A$50:$A$1048,$A$1,'All Group Data'!$Q$50:$Q$1048,"Draw",'All Group Data'!$D$50:$D$1048,$B6)+COUNTIFS('All Group Data'!$A$50:$A$1048,$A$1,'All Group Data'!$Q$50:$Q$1048,"Draw",'All Group Data'!$E$50:$E$1048,$B6)</f>
        <v>1</v>
      </c>
      <c r="F6" s="6">
        <f>C6-D6-E6</f>
        <v>1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3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5</v>
      </c>
      <c r="I6" s="9">
        <f>G6-H6</f>
        <v>-2</v>
      </c>
      <c r="J6" s="6">
        <f>(D6*3)+(E6*1)</f>
        <v>4</v>
      </c>
      <c r="K6">
        <f>COUNTIFS('All Group Data'!$A$50:$A$1048,$A$1,'All Group Data'!$K$50:$K$1048,$B6)</f>
        <v>0</v>
      </c>
      <c r="L6">
        <f>COUNTIFS('All Group Data'!$A$50:$A$1048,$A$1,'All Group Data'!$K$50:$K$1048,$B6,'All Group Data'!$Q$50:$Q$1048,$B6)</f>
        <v>0</v>
      </c>
      <c r="M6" s="2">
        <f t="shared" si="2"/>
        <v>0</v>
      </c>
      <c r="N6">
        <f>COUNTIFS('All Group Data'!$A$50:$A$1048,$A$1,'All Group Data'!$M$50:$M$1048,$B6)</f>
        <v>3</v>
      </c>
      <c r="O6">
        <f>COUNTIFS('All Group Data'!$A$50:$A$1048,$A$1,'All Group Data'!$M$50:$M$1048,$B6,'All Group Data'!$Q$50:$Q$1048,$B6)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Data'!$Q$50:$Q$1048,$B7,'All Group Data'!$D$50:$D$1048,$B7)+COUNTIFS('All Group Data'!$A$50:$A$1048,$A$1,'All Group Data'!$Q$50:$Q$1048,$B7,'All Group Data'!$E$50:$E$1048,$B7)</f>
        <v>0</v>
      </c>
      <c r="E7" s="6">
        <f>COUNTIFS('All Group Data'!$A$50:$A$1048,$A$1,'All Group Data'!$Q$50:$Q$1048,"Draw",'All Group Data'!$D$50:$D$1048,$B7)+COUNTIFS('All Group Data'!$A$50:$A$1048,$A$1,'All Group Data'!$Q$50:$Q$1048,"Draw",'All Group Data'!$E$50:$E$1048,$B7)</f>
        <v>1</v>
      </c>
      <c r="F7" s="6">
        <f>C7-D7-E7</f>
        <v>2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4</v>
      </c>
      <c r="I7" s="9">
        <f>G7-H7</f>
        <v>-3</v>
      </c>
      <c r="J7" s="6">
        <f>(D7*3)+(E7*1)</f>
        <v>1</v>
      </c>
      <c r="K7">
        <f>COUNTIFS('All Group Data'!$A$50:$A$1048,$A$1,'All Group Data'!$K$50:$K$1048,$B7)</f>
        <v>3</v>
      </c>
      <c r="L7">
        <f>COUNTIFS('All Group Data'!$A$50:$A$1048,$A$1,'All Group Data'!$K$50:$K$1048,$B7,'All Group Data'!$Q$50:$Q$1048,$B7)</f>
        <v>0</v>
      </c>
      <c r="M7" s="2">
        <f t="shared" si="2"/>
        <v>0</v>
      </c>
      <c r="N7">
        <f>COUNTIFS('All Group Data'!$A$50:$A$1048,$A$1,'All Group Data'!$M$50:$M$1048,$B7)</f>
        <v>0</v>
      </c>
      <c r="O7">
        <f>COUNTIFS('All Group Data'!$A$50:$A$1048,$A$1,'All Group Data'!$M$50:$M$1048,$B7,'All Group Data'!$Q$50:$Q$1048,$B7)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Data'!$A$50:$A$1048,$A$1,'All Group Data'!$D$50:$D$1048,$B10)+COUNTIFS('All Group Data'!$A$50:$A$1048,$A$1,'All Group Data'!$E$50:$E$1048,$B10)</f>
        <v>3</v>
      </c>
      <c r="D10" s="6">
        <f>COUNTIFS('All Group Data'!$A$50:$A$1048,$A$1,'All Group Data'!$Q$50:$Q$1048,$B10,'All Group Data'!$D$50:$D$1048,$B10)+COUNTIFS('All Group Data'!$A$50:$A$1048,$A$1,'All Group Data'!$Q$50:$Q$1048,$B10,'All Group Data'!$E$50:$E$1048,$B10)</f>
        <v>3</v>
      </c>
      <c r="E10" s="6">
        <f>COUNTIFS('All Group Data'!$A$50:$A$1048,$A$1,'All Group Data'!$Q$50:$Q$1048,"Draw",'All Group Data'!$D$50:$D$1048,$B10)+COUNTIFS('All Group Data'!$A$50:$A$1048,$A$1,'All Group Data'!$Q$50:$Q$1048,"Draw",'All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7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1</v>
      </c>
      <c r="I10" s="9">
        <f>G10-H10</f>
        <v>6</v>
      </c>
      <c r="J10" s="6">
        <f>(D10*3)+(E10*1)</f>
        <v>9</v>
      </c>
      <c r="K10">
        <f>COUNTIFS('All Group Data'!$A$50:$A$1048,$A$1,'All Group Data'!$K$50:$K$1048,$B10)</f>
        <v>3</v>
      </c>
      <c r="L10">
        <f>COUNTIFS('All Group Data'!$A$50:$A$1048,$A$1,'All Group Data'!$K$50:$K$1048,$B10,'All Group Data'!$Q$50:$Q$1048,$B10)</f>
        <v>3</v>
      </c>
      <c r="M10" s="2">
        <f t="shared" ref="M10:M13" si="4">IF(K10=0,0,L10/K10)</f>
        <v>1</v>
      </c>
      <c r="N10">
        <f>COUNTIFS('All Group Data'!$A$50:$A$1048,$A$1,'All Group Data'!$M$50:$M$1048,$B10)</f>
        <v>0</v>
      </c>
      <c r="O10">
        <f>COUNTIFS('All Group Data'!$A$50:$A$1048,$A$1,'All Group Data'!$M$50:$M$1048,$B10,'All Group Data'!$Q$50:$Q$1048,$B10)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Data'!$Q$50:$Q$1048,$B11,'All Group Data'!$D$50:$D$1048,$B11)+COUNTIFS('All Group Data'!$A$50:$A$1048,$A$1,'All Group Data'!$Q$50:$Q$1048,$B11,'All Group Data'!$E$50:$E$1048,$B11)</f>
        <v>1</v>
      </c>
      <c r="E11" s="6">
        <f>COUNTIFS('All Group Data'!$A$50:$A$1048,$A$1,'All Group Data'!$Q$50:$Q$1048,"Draw",'All Group Data'!$D$50:$D$1048,$B11)+COUNTIFS('All Group Data'!$A$50:$A$1048,$A$1,'All Group Data'!$Q$50:$Q$1048,"Draw",'All Group Data'!$E$50:$E$1048,$B11)</f>
        <v>1</v>
      </c>
      <c r="F11" s="6">
        <f>C11-D11-E11</f>
        <v>2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8</v>
      </c>
      <c r="I11" s="9">
        <f>G11-H11</f>
        <v>-2</v>
      </c>
      <c r="J11" s="6">
        <f>(D11*3)+(E11*1)</f>
        <v>4</v>
      </c>
      <c r="K11">
        <f>COUNTIFS('All Group Data'!$A$50:$A$1048,$A$1,'All Group Data'!$K$50:$K$1048,$B11)</f>
        <v>2</v>
      </c>
      <c r="L11">
        <f>COUNTIFS('All Group Data'!$A$50:$A$1048,$A$1,'All Group Data'!$K$50:$K$1048,$B11,'All Group Data'!$Q$50:$Q$1048,$B11)</f>
        <v>1</v>
      </c>
      <c r="M11" s="2">
        <f t="shared" si="4"/>
        <v>0.5</v>
      </c>
      <c r="N11">
        <f>COUNTIFS('All Group Data'!$A$50:$A$1048,$A$1,'All Group Data'!$M$50:$M$1048,$B11)</f>
        <v>2</v>
      </c>
      <c r="O11">
        <f>COUNTIFS('All Group Data'!$A$50:$A$1048,$A$1,'All Group Data'!$M$50:$M$1048,$B11,'All Group Data'!$Q$50:$Q$1048,$B11)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Data'!$Q$50:$Q$1048,$B12,'All Group Data'!$D$50:$D$1048,$B12)+COUNTIFS('All Group Data'!$A$50:$A$1048,$A$1,'All Group Data'!$Q$50:$Q$1048,$B12,'All Group Data'!$E$50:$E$1048,$B12)</f>
        <v>1</v>
      </c>
      <c r="E12" s="6">
        <f>COUNTIFS('All Group Data'!$A$50:$A$1048,$A$1,'All Group Data'!$Q$50:$Q$1048,"Draw",'All Group Data'!$D$50:$D$1048,$B12)+COUNTIFS('All Group Data'!$A$50:$A$1048,$A$1,'All Group Data'!$Q$50:$Q$1048,"Draw",'All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5</v>
      </c>
      <c r="I12" s="9">
        <f>G12-H12</f>
        <v>-3</v>
      </c>
      <c r="J12" s="6">
        <f>(D12*3)+(E12*1)</f>
        <v>3</v>
      </c>
      <c r="K12">
        <f>COUNTIFS('All Group Data'!$A$50:$A$1048,$A$1,'All Group Data'!$K$50:$K$1048,$B12)</f>
        <v>0</v>
      </c>
      <c r="L12">
        <f>COUNTIFS('All Group Data'!$A$50:$A$1048,$A$1,'All Group Data'!$K$50:$K$1048,$B12,'All Group Data'!$Q$50:$Q$1048,$B12)</f>
        <v>0</v>
      </c>
      <c r="M12" s="2">
        <f t="shared" si="4"/>
        <v>0</v>
      </c>
      <c r="N12">
        <f>COUNTIFS('All Group Data'!$A$50:$A$1048,$A$1,'All Group Data'!$M$50:$M$1048,$B12)</f>
        <v>3</v>
      </c>
      <c r="O12">
        <f>COUNTIFS('All Group Data'!$A$50:$A$1048,$A$1,'All Group Data'!$M$50:$M$1048,$B12,'All Group Data'!$Q$50:$Q$1048,$B12)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Data'!$Q$50:$Q$1048,$B13,'All Group Data'!$D$50:$D$1048,$B13)+COUNTIFS('All Group Data'!$A$50:$A$1048,$A$1,'All Group Data'!$Q$50:$Q$1048,$B13,'All Group Data'!$E$50:$E$1048,$B13)</f>
        <v>0</v>
      </c>
      <c r="E13" s="6">
        <f>COUNTIFS('All Group Data'!$A$50:$A$1048,$A$1,'All Group Data'!$Q$50:$Q$1048,"Draw",'All Group Data'!$D$50:$D$1048,$B13)+COUNTIFS('All Group Data'!$A$50:$A$1048,$A$1,'All Group Data'!$Q$50:$Q$1048,"Draw",'All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5</v>
      </c>
      <c r="I13" s="9">
        <f>G13-H13</f>
        <v>-2</v>
      </c>
      <c r="J13" s="6">
        <f>(D13*3)+(E13*1)</f>
        <v>1</v>
      </c>
      <c r="K13">
        <f>COUNTIFS('All Group Data'!$A$50:$A$1048,$A$1,'All Group Data'!$K$50:$K$1048,$B13)</f>
        <v>1</v>
      </c>
      <c r="L13">
        <f>COUNTIFS('All Group Data'!$A$50:$A$1048,$A$1,'All Group Data'!$K$50:$K$1048,$B13,'All Group Data'!$Q$50:$Q$1048,$B13)</f>
        <v>0</v>
      </c>
      <c r="M13" s="2">
        <f t="shared" si="4"/>
        <v>0</v>
      </c>
      <c r="N13">
        <f>COUNTIFS('All Group Data'!$A$50:$A$1048,$A$1,'All Group Data'!$M$50:$M$1048,$B13)</f>
        <v>2</v>
      </c>
      <c r="O13">
        <f>COUNTIFS('All Group Data'!$A$50:$A$1048,$A$1,'All Group Data'!$M$50:$M$1048,$B13,'All Group Data'!$Q$50:$Q$1048,$B13)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Data'!$A$50:$A$1048,$A$1,'All Group Data'!$D$50:$D$1048,$B16)+COUNTIFS('All Group Data'!$A$50:$A$1048,$A$1,'All Group Data'!$E$50:$E$1048,$B16)</f>
        <v>3</v>
      </c>
      <c r="D16" s="6">
        <f>COUNTIFS('All Group Data'!$A$50:$A$1048,$A$1,'All Group Data'!$Q$50:$Q$1048,$B16,'All Group Data'!$D$50:$D$1048,$B16)+COUNTIFS('All Group Data'!$A$50:$A$1048,$A$1,'All Group Data'!$Q$50:$Q$1048,$B16,'All Group Data'!$E$50:$E$1048,$B16)</f>
        <v>1</v>
      </c>
      <c r="E16" s="6">
        <f>COUNTIFS('All Group Data'!$A$50:$A$1048,$A$1,'All Group Data'!$Q$50:$Q$1048,"Draw",'All Group Data'!$D$50:$D$1048,$B16)+COUNTIFS('All Group Data'!$A$50:$A$1048,$A$1,'All Group Data'!$Q$50:$Q$1048,"Draw",'All Group Data'!$E$50:$E$1048,$B16)</f>
        <v>2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4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3</v>
      </c>
      <c r="I16" s="9">
        <f>G16-H16</f>
        <v>1</v>
      </c>
      <c r="J16" s="6">
        <f>(D16*3)+(E16*1)</f>
        <v>5</v>
      </c>
      <c r="K16">
        <f>COUNTIFS('All Group Data'!$A$50:$A$1048,$A$1,'All Group Data'!$K$50:$K$1048,$B16)</f>
        <v>2</v>
      </c>
      <c r="L16">
        <f>COUNTIFS('All Group Data'!$A$50:$A$1048,$A$1,'All Group Data'!$K$50:$K$1048,$B16,'All Group Data'!$Q$50:$Q$1048,$B16)</f>
        <v>1</v>
      </c>
      <c r="M16" s="2">
        <f t="shared" ref="M16:M19" si="6">IF(K16=0,0,L16/K16)</f>
        <v>0.5</v>
      </c>
      <c r="N16">
        <f>COUNTIFS('All Group Data'!$A$50:$A$1048,$A$1,'All Group Data'!$M$50:$M$1048,$B16)</f>
        <v>1</v>
      </c>
      <c r="O16">
        <f>COUNTIFS('All Group Data'!$A$50:$A$1048,$A$1,'All Group Data'!$M$50:$M$1048,$B16,'All Group Data'!$Q$50:$Q$1048,$B16)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Data'!$Q$50:$Q$1048,$B17,'All Group Data'!$D$50:$D$1048,$B17)+COUNTIFS('All Group Data'!$A$50:$A$1048,$A$1,'All Group Data'!$Q$50:$Q$1048,$B17,'All Group Data'!$E$50:$E$1048,$B17)</f>
        <v>1</v>
      </c>
      <c r="E17" s="6">
        <f>COUNTIFS('All Group Data'!$A$50:$A$1048,$A$1,'All Group Data'!$Q$50:$Q$1048,"Draw",'All Group Data'!$D$50:$D$1048,$B17)+COUNTIFS('All Group Data'!$A$50:$A$1048,$A$1,'All Group Data'!$Q$50:$Q$1048,"Draw",'All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Data'!$K$50:$K$1048,$B17)</f>
        <v>4</v>
      </c>
      <c r="L17">
        <f>COUNTIFS('All Group Data'!$A$50:$A$1048,$A$1,'All Group Data'!$K$50:$K$1048,$B17,'All Group Data'!$Q$50:$Q$1048,$B17)</f>
        <v>1</v>
      </c>
      <c r="M17" s="2">
        <f t="shared" si="6"/>
        <v>0.25</v>
      </c>
      <c r="N17">
        <f>COUNTIFS('All Group Data'!$A$50:$A$1048,$A$1,'All Group Data'!$M$50:$M$1048,$B17)</f>
        <v>0</v>
      </c>
      <c r="O17">
        <f>COUNTIFS('All Group Data'!$A$50:$A$1048,$A$1,'All Group Data'!$M$50:$M$1048,$B17,'All Group Data'!$Q$50:$Q$1048,$B17)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Data'!$Q$50:$Q$1048,$B18,'All Group Data'!$D$50:$D$1048,$B18)+COUNTIFS('All Group Data'!$A$50:$A$1048,$A$1,'All Group Data'!$Q$50:$Q$1048,$B18,'All Group Data'!$E$50:$E$1048,$B18)</f>
        <v>1</v>
      </c>
      <c r="E18" s="6">
        <f>COUNTIFS('All Group Data'!$A$50:$A$1048,$A$1,'All Group Data'!$Q$50:$Q$1048,"Draw",'All Group Data'!$D$50:$D$1048,$B18)+COUNTIFS('All Group Data'!$A$50:$A$1048,$A$1,'All Group Data'!$Q$50:$Q$1048,"Draw",'All Group Data'!$E$50:$E$1048,$B18)</f>
        <v>1</v>
      </c>
      <c r="F18" s="6">
        <f>C18-D18-E18</f>
        <v>1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3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3</v>
      </c>
      <c r="I18" s="9">
        <f>G18-H18</f>
        <v>0</v>
      </c>
      <c r="J18" s="6">
        <f>(D18*3)+(E18*1)</f>
        <v>4</v>
      </c>
      <c r="K18">
        <f>COUNTIFS('All Group Data'!$A$50:$A$1048,$A$1,'All Group Data'!$K$50:$K$1048,$B18)</f>
        <v>1</v>
      </c>
      <c r="L18">
        <f>COUNTIFS('All Group Data'!$A$50:$A$1048,$A$1,'All Group Data'!$K$50:$K$1048,$B18,'All Group Data'!$Q$50:$Q$1048,$B18)</f>
        <v>1</v>
      </c>
      <c r="M18" s="2">
        <f t="shared" si="6"/>
        <v>1</v>
      </c>
      <c r="N18">
        <f>COUNTIFS('All Group Data'!$A$50:$A$1048,$A$1,'All Group Data'!$M$50:$M$1048,$B18)</f>
        <v>2</v>
      </c>
      <c r="O18">
        <f>COUNTIFS('All Group Data'!$A$50:$A$1048,$A$1,'All Group Data'!$M$50:$M$1048,$B18,'All Group Data'!$Q$50:$Q$1048,$B18)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Data'!$Q$50:$Q$1048,$B19,'All Group Data'!$D$50:$D$1048,$B19)+COUNTIFS('All Group Data'!$A$50:$A$1048,$A$1,'All Group Data'!$Q$50:$Q$1048,$B19,'All Group Data'!$E$50:$E$1048,$B19)</f>
        <v>0</v>
      </c>
      <c r="E19" s="6">
        <f>COUNTIFS('All Group Data'!$A$50:$A$1048,$A$1,'All Group Data'!$Q$50:$Q$1048,"Draw",'All Group Data'!$D$50:$D$1048,$B19)+COUNTIFS('All Group Data'!$A$50:$A$1048,$A$1,'All Group Data'!$Q$50:$Q$1048,"Draw",'All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0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2</v>
      </c>
      <c r="I19" s="9">
        <f>G19-H19</f>
        <v>-2</v>
      </c>
      <c r="J19" s="6">
        <f>(D19*3)+(E19*1)</f>
        <v>1</v>
      </c>
      <c r="K19">
        <f>COUNTIFS('All Group Data'!$A$50:$A$1048,$A$1,'All Group Data'!$K$50:$K$1048,$B19)</f>
        <v>0</v>
      </c>
      <c r="L19">
        <f>COUNTIFS('All Group Data'!$A$50:$A$1048,$A$1,'All Group Data'!$K$50:$K$1048,$B19,'All Group Data'!$Q$50:$Q$1048,$B19)</f>
        <v>0</v>
      </c>
      <c r="M19" s="2">
        <f t="shared" si="6"/>
        <v>0</v>
      </c>
      <c r="N19">
        <f>COUNTIFS('All Group Data'!$A$50:$A$1048,$A$1,'All Group Data'!$M$50:$M$1048,$B19)</f>
        <v>3</v>
      </c>
      <c r="O19">
        <f>COUNTIFS('All Group Data'!$A$50:$A$1048,$A$1,'All Group Data'!$M$50:$M$1048,$B19,'All Group Data'!$Q$50:$Q$1048,$B19)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Data'!$A$50:$A$1048,$A$1,'All Group Data'!$D$50:$D$1048,$B22)+COUNTIFS('All Group Data'!$A$50:$A$1048,$A$1,'All Group Data'!$E$50:$E$1048,$B22)</f>
        <v>5</v>
      </c>
      <c r="D22" s="6">
        <f>COUNTIFS('All Group Data'!$A$50:$A$1048,$A$1,'All Group Data'!$Q$50:$Q$1048,$B22,'All Group Data'!$D$50:$D$1048,$B22)+COUNTIFS('All Group Data'!$A$50:$A$1048,$A$1,'All Group Data'!$Q$50:$Q$1048,$B22,'All Group Data'!$E$50:$E$1048,$B22)</f>
        <v>4</v>
      </c>
      <c r="E22" s="6">
        <f>COUNTIFS('All Group Data'!$A$50:$A$1048,$A$1,'All Group Data'!$Q$50:$Q$1048,"Draw",'All Group Data'!$D$50:$D$1048,$B22)+COUNTIFS('All Group Data'!$A$50:$A$1048,$A$1,'All Group Data'!$Q$50:$Q$1048,"Draw",'All Group Data'!$E$50:$E$1048,$B22)</f>
        <v>0</v>
      </c>
      <c r="F22" s="6">
        <f>C22-D22-E22</f>
        <v>1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12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3</v>
      </c>
      <c r="I22" s="9">
        <f>G22-H22</f>
        <v>9</v>
      </c>
      <c r="J22" s="6">
        <f>(D22*3)+(E22*1)</f>
        <v>12</v>
      </c>
      <c r="K22">
        <f>COUNTIFS('All Group Data'!$A$50:$A$1048,$A$1,'All Group Data'!$K$50:$K$1048,$B22)</f>
        <v>4</v>
      </c>
      <c r="L22">
        <f>COUNTIFS('All Group Data'!$A$50:$A$1048,$A$1,'All Group Data'!$K$50:$K$1048,$B22,'All Group Data'!$Q$50:$Q$1048,$B22)</f>
        <v>3</v>
      </c>
      <c r="M22" s="2">
        <f t="shared" ref="M22:M25" si="8">IF(K22=0,0,L22/K22)</f>
        <v>0.75</v>
      </c>
      <c r="N22">
        <f>COUNTIFS('All Group Data'!$A$50:$A$1048,$A$1,'All Group Data'!$M$50:$M$1048,$B22)</f>
        <v>1</v>
      </c>
      <c r="O22">
        <f>COUNTIFS('All Group Data'!$A$50:$A$1048,$A$1,'All Group Data'!$M$50:$M$1048,$B22,'All Group Data'!$Q$50:$Q$1048,$B22)</f>
        <v>1</v>
      </c>
      <c r="P22" s="2">
        <f t="shared" ref="P22:P25" si="9">IF(N22=0,0,O22/N22)</f>
        <v>1</v>
      </c>
    </row>
    <row r="23" spans="1:16" x14ac:dyDescent="0.2">
      <c r="A23" s="6">
        <v>2</v>
      </c>
      <c r="B23" s="4" t="s">
        <v>34</v>
      </c>
      <c r="C23" s="6">
        <f>COUNTIFS('All Group Data'!$A$50:$A$1048,$A$1,'All Group Data'!$D$50:$D$1048,$B23)+COUNTIFS('All Group Data'!$A$50:$A$1048,$A$1,'All Group Data'!$E$50:$E$1048,$B23)</f>
        <v>5</v>
      </c>
      <c r="D23" s="6">
        <f>COUNTIFS('All Group Data'!$A$50:$A$1048,$A$1,'All Group Data'!$Q$50:$Q$1048,$B23,'All Group Data'!$D$50:$D$1048,$B23)+COUNTIFS('All Group Data'!$A$50:$A$1048,$A$1,'All Group Data'!$Q$50:$Q$1048,$B23,'All Group Data'!$E$50:$E$1048,$B23)</f>
        <v>1</v>
      </c>
      <c r="E23" s="6">
        <f>COUNTIFS('All Group Data'!$A$50:$A$1048,$A$1,'All Group Data'!$Q$50:$Q$1048,"Draw",'All Group Data'!$D$50:$D$1048,$B23)+COUNTIFS('All Group Data'!$A$50:$A$1048,$A$1,'All Group Data'!$Q$50:$Q$1048,"Draw",'All Group Data'!$E$50:$E$1048,$B23)</f>
        <v>3</v>
      </c>
      <c r="F23" s="6">
        <f>C23-D23-E23</f>
        <v>1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4</v>
      </c>
      <c r="I23" s="9">
        <f>G23-H23</f>
        <v>0</v>
      </c>
      <c r="J23" s="6">
        <f>(D23*3)+(E23*1)</f>
        <v>6</v>
      </c>
      <c r="K23">
        <f>COUNTIFS('All Group Data'!$A$50:$A$1048,$A$1,'All Group Data'!$K$50:$K$1048,$B23)</f>
        <v>1</v>
      </c>
      <c r="L23">
        <f>COUNTIFS('All Group Data'!$A$50:$A$1048,$A$1,'All Group Data'!$K$50:$K$1048,$B23,'All Group Data'!$Q$50:$Q$1048,$B23)</f>
        <v>0</v>
      </c>
      <c r="M23" s="2">
        <f t="shared" si="8"/>
        <v>0</v>
      </c>
      <c r="N23">
        <f>COUNTIFS('All Group Data'!$A$50:$A$1048,$A$1,'All Group Data'!$M$50:$M$1048,$B23)</f>
        <v>4</v>
      </c>
      <c r="O23">
        <f>COUNTIFS('All Group Data'!$A$50:$A$1048,$A$1,'All Group Data'!$M$50:$M$1048,$B23,'All Group Data'!$Q$50:$Q$1048,$B23)</f>
        <v>1</v>
      </c>
      <c r="P23" s="2">
        <f t="shared" si="9"/>
        <v>0.25</v>
      </c>
    </row>
    <row r="24" spans="1:16" x14ac:dyDescent="0.2">
      <c r="A24" s="6">
        <v>3</v>
      </c>
      <c r="B24" s="4" t="s">
        <v>15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Data'!$Q$50:$Q$1048,$B24,'All Group Data'!$D$50:$D$1048,$B24)+COUNTIFS('All Group Data'!$A$50:$A$1048,$A$1,'All Group Data'!$Q$50:$Q$1048,$B24,'All Group Data'!$E$50:$E$1048,$B24)</f>
        <v>1</v>
      </c>
      <c r="E24" s="6">
        <f>COUNTIFS('All Group Data'!$A$50:$A$1048,$A$1,'All Group Data'!$Q$50:$Q$1048,"Draw",'All Group Data'!$D$50:$D$1048,$B24)+COUNTIFS('All Group Data'!$A$50:$A$1048,$A$1,'All Group Data'!$Q$50:$Q$1048,"Draw",'All Group Data'!$E$50:$E$1048,$B24)</f>
        <v>1</v>
      </c>
      <c r="F24" s="6">
        <f>C24-D24-E24</f>
        <v>1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6</v>
      </c>
      <c r="I24" s="9">
        <f>G24-H24</f>
        <v>-3</v>
      </c>
      <c r="J24" s="6">
        <f>(D24*3)+(E24*1)</f>
        <v>4</v>
      </c>
      <c r="K24">
        <f>COUNTIFS('All Group Data'!$A$50:$A$1048,$A$1,'All Group Data'!$K$50:$K$1048,$B24)</f>
        <v>0</v>
      </c>
      <c r="L24">
        <f>COUNTIFS('All Group Data'!$A$50:$A$1048,$A$1,'All Group Data'!$K$50:$K$1048,$B24,'All Group Data'!$Q$50:$Q$1048,$B24)</f>
        <v>0</v>
      </c>
      <c r="M24" s="2">
        <f t="shared" si="8"/>
        <v>0</v>
      </c>
      <c r="N24">
        <f>COUNTIFS('All Group Data'!$A$50:$A$1048,$A$1,'All Group Data'!$M$50:$M$1048,$B24)</f>
        <v>3</v>
      </c>
      <c r="O24">
        <f>COUNTIFS('All Group Data'!$A$50:$A$1048,$A$1,'All Group Data'!$M$50:$M$1048,$B24,'All Group Data'!$Q$50:$Q$1048,$B24)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Data'!$Q$50:$Q$1048,$B25,'All Group Data'!$D$50:$D$1048,$B25)+COUNTIFS('All Group Data'!$A$50:$A$1048,$A$1,'All Group Data'!$Q$50:$Q$1048,$B25,'All Group Data'!$E$50:$E$1048,$B25)</f>
        <v>1</v>
      </c>
      <c r="E25" s="6">
        <f>COUNTIFS('All Group Data'!$A$50:$A$1048,$A$1,'All Group Data'!$Q$50:$Q$1048,"Draw",'All Group Data'!$D$50:$D$1048,$B25)+COUNTIFS('All Group Data'!$A$50:$A$1048,$A$1,'All Group Data'!$Q$50:$Q$1048,"Draw",'All Group Data'!$E$50:$E$1048,$B25)</f>
        <v>0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3</v>
      </c>
      <c r="I25" s="9">
        <f>G25-H25</f>
        <v>-1</v>
      </c>
      <c r="J25" s="6">
        <f>(D25*3)+(E25*1)</f>
        <v>3</v>
      </c>
      <c r="K25">
        <f>COUNTIFS('All Group Data'!$A$50:$A$1048,$A$1,'All Group Data'!$K$50:$K$1048,$B25)</f>
        <v>2</v>
      </c>
      <c r="L25">
        <f>COUNTIFS('All Group Data'!$A$50:$A$1048,$A$1,'All Group Data'!$K$50:$K$1048,$B25,'All Group Data'!$Q$50:$Q$1048,$B25)</f>
        <v>0</v>
      </c>
      <c r="M25" s="2">
        <f t="shared" si="8"/>
        <v>0</v>
      </c>
      <c r="N25">
        <f>COUNTIFS('All Group Data'!$A$50:$A$1048,$A$1,'All Group Data'!$M$50:$M$1048,$B25)</f>
        <v>1</v>
      </c>
      <c r="O25">
        <f>COUNTIFS('All Group Data'!$A$50:$A$1048,$A$1,'All Group Data'!$M$50:$M$1048,$B25,'All Group Data'!$Q$50:$Q$1048,$B25)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Data'!$A$50:$A$1048,$A$1,'All Group Data'!$D$50:$D$1048,$B28)+COUNTIFS('All Group Data'!$A$50:$A$1048,$A$1,'All Group Data'!$E$50:$E$1048,$B28)</f>
        <v>4</v>
      </c>
      <c r="D28" s="6">
        <f>COUNTIFS('All Group Data'!$A$50:$A$1048,$A$1,'All Group Data'!$Q$50:$Q$1048,$B28,'All Group Data'!$D$50:$D$1048,$B28)+COUNTIFS('All Group Data'!$A$50:$A$1048,$A$1,'All Group Data'!$Q$50:$Q$1048,$B28,'All Group Data'!$E$50:$E$1048,$B28)</f>
        <v>4</v>
      </c>
      <c r="E28" s="6">
        <f>COUNTIFS('All Group Data'!$A$50:$A$1048,$A$1,'All Group Data'!$Q$50:$Q$1048,"Draw",'All Group Data'!$D$50:$D$1048,$B28)+COUNTIFS('All Group Data'!$A$50:$A$1048,$A$1,'All Group Data'!$Q$50:$Q$1048,"Draw",'All Group Data'!$E$50:$E$1048,$B28)</f>
        <v>0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3</v>
      </c>
      <c r="I28" s="9">
        <f>G28-H28</f>
        <v>5</v>
      </c>
      <c r="J28" s="6">
        <f>(D28*3)+(E28*1)</f>
        <v>12</v>
      </c>
      <c r="K28">
        <f>COUNTIFS('All Group Data'!$A$50:$A$1048,$A$1,'All Group Data'!$K$50:$K$1048,$B28)</f>
        <v>4</v>
      </c>
      <c r="L28">
        <f>COUNTIFS('All Group Data'!$A$50:$A$1048,$A$1,'All Group Data'!$K$50:$K$1048,$B28,'All Group Data'!$Q$50:$Q$1048,$B28)</f>
        <v>4</v>
      </c>
      <c r="M28" s="2">
        <f t="shared" ref="M28:M31" si="10">IF(K28=0,0,L28/K28)</f>
        <v>1</v>
      </c>
      <c r="N28">
        <f>COUNTIFS('All Group Data'!$A$50:$A$1048,$A$1,'All Group Data'!$M$50:$M$1048,$B28)</f>
        <v>0</v>
      </c>
      <c r="O28">
        <f>COUNTIFS('All Group Data'!$A$50:$A$1048,$A$1,'All Group Data'!$M$50:$M$1048,$B28,'All Group Data'!$Q$50:$Q$1048,$B28)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Data'!$Q$50:$Q$1048,$B29,'All Group Data'!$D$50:$D$1048,$B29)+COUNTIFS('All Group Data'!$A$50:$A$1048,$A$1,'All Group Data'!$Q$50:$Q$1048,$B29,'All Group Data'!$E$50:$E$1048,$B29)</f>
        <v>2</v>
      </c>
      <c r="E29" s="6">
        <f>COUNTIFS('All Group Data'!$A$50:$A$1048,$A$1,'All Group Data'!$Q$50:$Q$1048,"Draw",'All Group Data'!$D$50:$D$1048,$B29)+COUNTIFS('All Group Data'!$A$50:$A$1048,$A$1,'All Group Data'!$Q$50:$Q$1048,"Draw",'All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4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2</v>
      </c>
      <c r="I29" s="9">
        <f>G29-H29</f>
        <v>2</v>
      </c>
      <c r="J29" s="6">
        <f>(D29*3)+(E29*1)</f>
        <v>7</v>
      </c>
      <c r="K29">
        <f>COUNTIFS('All Group Data'!$A$50:$A$1048,$A$1,'All Group Data'!$K$50:$K$1048,$B29)</f>
        <v>0</v>
      </c>
      <c r="L29">
        <f>COUNTIFS('All Group Data'!$A$50:$A$1048,$A$1,'All Group Data'!$K$50:$K$1048,$B29,'All Group Data'!$Q$50:$Q$1048,$B29)</f>
        <v>0</v>
      </c>
      <c r="M29" s="2">
        <f t="shared" si="10"/>
        <v>0</v>
      </c>
      <c r="N29">
        <f>COUNTIFS('All Group Data'!$A$50:$A$1048,$A$1,'All Group Data'!$M$50:$M$1048,$B29)</f>
        <v>4</v>
      </c>
      <c r="O29">
        <f>COUNTIFS('All Group Data'!$A$50:$A$1048,$A$1,'All Group Data'!$M$50:$M$1048,$B29,'All Group Data'!$Q$50:$Q$1048,$B29)</f>
        <v>2</v>
      </c>
      <c r="P29" s="2">
        <f t="shared" si="11"/>
        <v>0.5</v>
      </c>
    </row>
    <row r="30" spans="1:16" x14ac:dyDescent="0.2">
      <c r="A30" s="6">
        <v>3</v>
      </c>
      <c r="B30" s="4" t="s">
        <v>74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Data'!$Q$50:$Q$1048,$B30,'All Group Data'!$D$50:$D$1048,$B30)+COUNTIFS('All Group Data'!$A$50:$A$1048,$A$1,'All Group Data'!$Q$50:$Q$1048,$B30,'All Group Data'!$E$50:$E$1048,$B30)</f>
        <v>1</v>
      </c>
      <c r="E30" s="6">
        <f>COUNTIFS('All Group Data'!$A$50:$A$1048,$A$1,'All Group Data'!$Q$50:$Q$1048,"Draw",'All Group Data'!$D$50:$D$1048,$B30)+COUNTIFS('All Group Data'!$A$50:$A$1048,$A$1,'All Group Data'!$Q$50:$Q$1048,"Draw",'All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6</v>
      </c>
      <c r="I30" s="9">
        <f>G30-H30</f>
        <v>-3</v>
      </c>
      <c r="J30" s="6">
        <f>(D30*3)+(E30*1)</f>
        <v>3</v>
      </c>
      <c r="K30">
        <f>COUNTIFS('All Group Data'!$A$50:$A$1048,$A$1,'All Group Data'!$K$50:$K$1048,$B30)</f>
        <v>2</v>
      </c>
      <c r="L30">
        <f>COUNTIFS('All Group Data'!$A$50:$A$1048,$A$1,'All Group Data'!$K$50:$K$1048,$B30,'All Group Data'!$Q$50:$Q$1048,$B30)</f>
        <v>1</v>
      </c>
      <c r="M30" s="2">
        <f t="shared" si="10"/>
        <v>0.5</v>
      </c>
      <c r="N30">
        <f>COUNTIFS('All Group Data'!$A$50:$A$1048,$A$1,'All Group Data'!$M$50:$M$1048,$B30)</f>
        <v>1</v>
      </c>
      <c r="O30">
        <f>COUNTIFS('All Group Data'!$A$50:$A$1048,$A$1,'All Group Data'!$M$50:$M$1048,$B30,'All Group Data'!$Q$50:$Q$1048,$B30)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Data'!$Q$50:$Q$1048,$B31,'All Group Data'!$D$50:$D$1048,$B31)+COUNTIFS('All Group Data'!$A$50:$A$1048,$A$1,'All Group Data'!$Q$50:$Q$1048,$B31,'All Group Data'!$E$50:$E$1048,$B31)</f>
        <v>0</v>
      </c>
      <c r="E31" s="6">
        <f>COUNTIFS('All Group Data'!$A$50:$A$1048,$A$1,'All Group Data'!$Q$50:$Q$1048,"Draw",'All Group Data'!$D$50:$D$1048,$B31)+COUNTIFS('All Group Data'!$A$50:$A$1048,$A$1,'All Group Data'!$Q$50:$Q$1048,"Draw",'All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0</v>
      </c>
      <c r="K31">
        <f>COUNTIFS('All Group Data'!$A$50:$A$1048,$A$1,'All Group Data'!$K$50:$K$1048,$B31)</f>
        <v>1</v>
      </c>
      <c r="L31">
        <f>COUNTIFS('All Group Data'!$A$50:$A$1048,$A$1,'All Group Data'!$K$50:$K$1048,$B31,'All Group Data'!$Q$50:$Q$1048,$B31)</f>
        <v>0</v>
      </c>
      <c r="M31" s="2">
        <f t="shared" si="10"/>
        <v>0</v>
      </c>
      <c r="N31">
        <f>COUNTIFS('All Group Data'!$A$50:$A$1048,$A$1,'All Group Data'!$M$50:$M$1048,$B31)</f>
        <v>2</v>
      </c>
      <c r="O31">
        <f>COUNTIFS('All Group Data'!$A$50:$A$1048,$A$1,'All Group Data'!$M$50:$M$1048,$B31,'All Group Data'!$Q$50:$Q$1048,$B31)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Data'!$A$50:$A$1048,$A$1,'All Group Data'!$D$50:$D$1048,$B34)+COUNTIFS('All Group Data'!$A$50:$A$1048,$A$1,'All Group Data'!$E$50:$E$1048,$B34)</f>
        <v>3</v>
      </c>
      <c r="D34" s="6">
        <f>COUNTIFS('All Group Data'!$A$50:$A$1048,$A$1,'All Group Data'!$Q$50:$Q$1048,$B34,'All Group Data'!$D$50:$D$1048,$B34)+COUNTIFS('All Group Data'!$A$50:$A$1048,$A$1,'All Group Data'!$Q$50:$Q$1048,$B34,'All Group Data'!$E$50:$E$1048,$B34)</f>
        <v>1</v>
      </c>
      <c r="E34" s="6">
        <f>COUNTIFS('All Group Data'!$A$50:$A$1048,$A$1,'All Group Data'!$Q$50:$Q$1048,"Draw",'All Group Data'!$D$50:$D$1048,$B34)+COUNTIFS('All Group Data'!$A$50:$A$1048,$A$1,'All Group Data'!$Q$50:$Q$1048,"Draw",'All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3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1</v>
      </c>
      <c r="I34" s="9">
        <f>G34-H34</f>
        <v>2</v>
      </c>
      <c r="J34" s="6">
        <f>(D34*3)+(E34*1)</f>
        <v>5</v>
      </c>
      <c r="K34">
        <f>COUNTIFS('All Group Data'!$A$50:$A$1048,$A$1,'All Group Data'!$K$50:$K$1048,$B34)</f>
        <v>2</v>
      </c>
      <c r="L34">
        <f>COUNTIFS('All Group Data'!$A$50:$A$1048,$A$1,'All Group Data'!$K$50:$K$1048,$B34,'All Group Data'!$Q$50:$Q$1048,$B34)</f>
        <v>1</v>
      </c>
      <c r="M34" s="2">
        <f t="shared" ref="M34:M37" si="12">IF(K34=0,0,L34/K34)</f>
        <v>0.5</v>
      </c>
      <c r="N34">
        <f>COUNTIFS('All Group Data'!$A$50:$A$1048,$A$1,'All Group Data'!$M$50:$M$1048,$B34)</f>
        <v>1</v>
      </c>
      <c r="O34">
        <f>COUNTIFS('All Group Data'!$A$50:$A$1048,$A$1,'All Group Data'!$M$50:$M$1048,$B34,'All Group Data'!$Q$50:$Q$1048,$B34)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Data'!$Q$50:$Q$1048,$B35,'All Group Data'!$D$50:$D$1048,$B35)+COUNTIFS('All Group Data'!$A$50:$A$1048,$A$1,'All Group Data'!$Q$50:$Q$1048,$B35,'All Group Data'!$E$50:$E$1048,$B35)</f>
        <v>1</v>
      </c>
      <c r="E35" s="6">
        <f>COUNTIFS('All Group Data'!$A$50:$A$1048,$A$1,'All Group Data'!$Q$50:$Q$1048,"Draw",'All Group Data'!$D$50:$D$1048,$B35)+COUNTIFS('All Group Data'!$A$50:$A$1048,$A$1,'All Group Data'!$Q$50:$Q$1048,"Draw",'All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5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7</v>
      </c>
      <c r="I35" s="9">
        <f>G35-H35</f>
        <v>-2</v>
      </c>
      <c r="J35" s="6">
        <f>(D35*3)+(E35*1)</f>
        <v>4</v>
      </c>
      <c r="K35">
        <f>COUNTIFS('All Group Data'!$A$50:$A$1048,$A$1,'All Group Data'!$K$50:$K$1048,$B35)</f>
        <v>1</v>
      </c>
      <c r="L35">
        <f>COUNTIFS('All Group Data'!$A$50:$A$1048,$A$1,'All Group Data'!$K$50:$K$1048,$B35,'All Group Data'!$Q$50:$Q$1048,$B35)</f>
        <v>0</v>
      </c>
      <c r="M35" s="2">
        <f t="shared" si="12"/>
        <v>0</v>
      </c>
      <c r="N35">
        <f>COUNTIFS('All Group Data'!$A$50:$A$1048,$A$1,'All Group Data'!$M$50:$M$1048,$B35)</f>
        <v>3</v>
      </c>
      <c r="O35">
        <f>COUNTIFS('All Group Data'!$A$50:$A$1048,$A$1,'All Group Data'!$M$50:$M$1048,$B35,'All Group Data'!$Q$50:$Q$1048,$B35)</f>
        <v>1</v>
      </c>
      <c r="P35" s="2">
        <f t="shared" si="13"/>
        <v>0.33333333333333331</v>
      </c>
    </row>
    <row r="36" spans="1:16" x14ac:dyDescent="0.2">
      <c r="A36" s="6">
        <v>3</v>
      </c>
      <c r="B36" s="4" t="s">
        <v>77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Data'!$Q$50:$Q$1048,$B36,'All Group Data'!$D$50:$D$1048,$B36)+COUNTIFS('All Group Data'!$A$50:$A$1048,$A$1,'All Group Data'!$Q$50:$Q$1048,$B36,'All Group Data'!$E$50:$E$1048,$B36)</f>
        <v>0</v>
      </c>
      <c r="E36" s="6">
        <f>COUNTIFS('All Group Data'!$A$50:$A$1048,$A$1,'All Group Data'!$Q$50:$Q$1048,"Draw",'All Group Data'!$D$50:$D$1048,$B36)+COUNTIFS('All Group Data'!$A$50:$A$1048,$A$1,'All Group Data'!$Q$50:$Q$1048,"Draw",'All Group Data'!$E$50:$E$1048,$B36)</f>
        <v>3</v>
      </c>
      <c r="F36" s="6">
        <f>C36-D36-E36</f>
        <v>0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2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2</v>
      </c>
      <c r="I36" s="9">
        <f>G36-H36</f>
        <v>0</v>
      </c>
      <c r="J36" s="6">
        <f>(D36*3)+(E36*1)</f>
        <v>3</v>
      </c>
      <c r="K36">
        <f>COUNTIFS('All Group Data'!$A$50:$A$1048,$A$1,'All Group Data'!$K$50:$K$1048,$B36)</f>
        <v>0</v>
      </c>
      <c r="L36">
        <f>COUNTIFS('All Group Data'!$A$50:$A$1048,$A$1,'All Group Data'!$K$50:$K$1048,$B36,'All Group Data'!$Q$50:$Q$1048,$B36)</f>
        <v>0</v>
      </c>
      <c r="M36" s="2">
        <f t="shared" si="12"/>
        <v>0</v>
      </c>
      <c r="N36">
        <f>COUNTIFS('All Group Data'!$A$50:$A$1048,$A$1,'All Group Data'!$M$50:$M$1048,$B36)</f>
        <v>3</v>
      </c>
      <c r="O36">
        <f>COUNTIFS('All Group Data'!$A$50:$A$1048,$A$1,'All Group Data'!$M$50:$M$1048,$B36,'All Group Data'!$Q$50:$Q$1048,$B36)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Data'!$Q$50:$Q$1048,$B37,'All Group Data'!$D$50:$D$1048,$B37)+COUNTIFS('All Group Data'!$A$50:$A$1048,$A$1,'All Group Data'!$Q$50:$Q$1048,$B37,'All Group Data'!$E$50:$E$1048,$B37)</f>
        <v>0</v>
      </c>
      <c r="E37" s="6">
        <f>COUNTIFS('All Group Data'!$A$50:$A$1048,$A$1,'All Group Data'!$Q$50:$Q$1048,"Draw",'All Group Data'!$D$50:$D$1048,$B37)+COUNTIFS('All Group Data'!$A$50:$A$1048,$A$1,'All Group Data'!$Q$50:$Q$1048,"Draw",'All Group Data'!$E$50:$E$1048,$B37)</f>
        <v>2</v>
      </c>
      <c r="F37" s="6">
        <f>C37-D37-E37</f>
        <v>1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4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5</v>
      </c>
      <c r="I37" s="9">
        <f>G37-H37</f>
        <v>-1</v>
      </c>
      <c r="J37" s="6">
        <f>(D37*3)+(E37*1)</f>
        <v>2</v>
      </c>
      <c r="K37">
        <f>COUNTIFS('All Group Data'!$A$50:$A$1048,$A$1,'All Group Data'!$K$50:$K$1048,$B37)</f>
        <v>3</v>
      </c>
      <c r="L37">
        <f>COUNTIFS('All Group Data'!$A$50:$A$1048,$A$1,'All Group Data'!$K$50:$K$1048,$B37,'All Group Data'!$Q$50:$Q$1048,$B37)</f>
        <v>0</v>
      </c>
      <c r="M37" s="2">
        <f t="shared" si="12"/>
        <v>0</v>
      </c>
      <c r="N37">
        <f>COUNTIFS('All Group Data'!$A$50:$A$1048,$A$1,'All Group Data'!$M$50:$M$1048,$B37)</f>
        <v>0</v>
      </c>
      <c r="O37">
        <f>COUNTIFS('All Group Data'!$A$50:$A$1048,$A$1,'All Group Data'!$M$50:$M$1048,$B37,'All Group Data'!$Q$50:$Q$1048,$B37)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Data'!$A$50:$A$1048,$A$1,'All Group Data'!$D$50:$D$1048,$B40)+COUNTIFS('All Group Data'!$A$50:$A$1048,$A$1,'All Group Data'!$E$50:$E$1048,$B40)</f>
        <v>4</v>
      </c>
      <c r="D40" s="6">
        <f>COUNTIFS('All Group Data'!$A$50:$A$1048,$A$1,'All Group Data'!$Q$50:$Q$1048,$B40,'All Group Data'!$D$50:$D$1048,$B40)+COUNTIFS('All Group Data'!$A$50:$A$1048,$A$1,'All Group Data'!$Q$50:$Q$1048,$B40,'All Group Data'!$E$50:$E$1048,$B40)</f>
        <v>2</v>
      </c>
      <c r="E40" s="6">
        <f>COUNTIFS('All Group Data'!$A$50:$A$1048,$A$1,'All Group Data'!$Q$50:$Q$1048,"Draw",'All Group Data'!$D$50:$D$1048,$B40)+COUNTIFS('All Group Data'!$A$50:$A$1048,$A$1,'All Group Data'!$Q$50:$Q$1048,"Draw",'All Group Data'!$E$50:$E$1048,$B40)</f>
        <v>1</v>
      </c>
      <c r="F40" s="6">
        <f>C40-D40-E40</f>
        <v>1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6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4</v>
      </c>
      <c r="I40" s="9">
        <f>G40-H40</f>
        <v>2</v>
      </c>
      <c r="J40" s="6">
        <f>(D40*3)+(E40*1)</f>
        <v>7</v>
      </c>
      <c r="K40">
        <f>COUNTIFS('All Group Data'!$A$50:$A$1048,$A$1,'All Group Data'!$K$50:$K$1048,$B40)</f>
        <v>4</v>
      </c>
      <c r="L40">
        <f>COUNTIFS('All Group Data'!$A$50:$A$1048,$A$1,'All Group Data'!$K$50:$K$1048,$B40,'All Group Data'!$Q$50:$Q$1048,$B40)</f>
        <v>2</v>
      </c>
      <c r="M40" s="2">
        <f t="shared" ref="M40:M43" si="14">IF(K40=0,0,L40/K40)</f>
        <v>0.5</v>
      </c>
      <c r="N40">
        <f>COUNTIFS('All Group Data'!$A$50:$A$1048,$A$1,'All Group Data'!$M$50:$M$1048,$B40)</f>
        <v>0</v>
      </c>
      <c r="O40">
        <f>COUNTIFS('All Group Data'!$A$50:$A$1048,$A$1,'All Group Data'!$M$50:$M$1048,$B40,'All Group Data'!$Q$50:$Q$1048,$B40)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Data'!$Q$50:$Q$1048,$B41,'All Group Data'!$D$50:$D$1048,$B41)+COUNTIFS('All Group Data'!$A$50:$A$1048,$A$1,'All Group Data'!$Q$50:$Q$1048,$B41,'All Group Data'!$E$50:$E$1048,$B41)</f>
        <v>1</v>
      </c>
      <c r="E41" s="6">
        <f>COUNTIFS('All Group Data'!$A$50:$A$1048,$A$1,'All Group Data'!$Q$50:$Q$1048,"Draw",'All Group Data'!$D$50:$D$1048,$B41)+COUNTIFS('All Group Data'!$A$50:$A$1048,$A$1,'All Group Data'!$Q$50:$Q$1048,"Draw",'All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7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1</v>
      </c>
      <c r="I41" s="9">
        <f>G41-H41</f>
        <v>6</v>
      </c>
      <c r="J41" s="6">
        <f>(D41*3)+(E41*1)</f>
        <v>5</v>
      </c>
      <c r="K41">
        <f>COUNTIFS('All Group Data'!$A$50:$A$1048,$A$1,'All Group Data'!$K$50:$K$1048,$B41)</f>
        <v>2</v>
      </c>
      <c r="L41">
        <f>COUNTIFS('All Group Data'!$A$50:$A$1048,$A$1,'All Group Data'!$K$50:$K$1048,$B41,'All Group Data'!$Q$50:$Q$1048,$B41)</f>
        <v>1</v>
      </c>
      <c r="M41" s="2">
        <f t="shared" si="14"/>
        <v>0.5</v>
      </c>
      <c r="N41">
        <f>COUNTIFS('All Group Data'!$A$50:$A$1048,$A$1,'All Group Data'!$M$50:$M$1048,$B41)</f>
        <v>2</v>
      </c>
      <c r="O41">
        <f>COUNTIFS('All Group Data'!$A$50:$A$1048,$A$1,'All Group Data'!$M$50:$M$1048,$B41,'All Group Data'!$Q$50:$Q$1048,$B41)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Data'!$A$50:$A$1048,$A$1,'All Group Data'!$D$50:$D$1048,$B42)+COUNTIFS('All Group Data'!$A$50:$A$1048,$A$1,'All Group Data'!$E$50:$E$1048,$B42)</f>
        <v>1</v>
      </c>
      <c r="D42" s="6">
        <f>COUNTIFS('All Group Data'!$A$50:$A$1048,$A$1,'All Group Data'!$Q$50:$Q$1048,$B42,'All Group Data'!$D$50:$D$1048,$B42)+COUNTIFS('All Group Data'!$A$50:$A$1048,$A$1,'All Group Data'!$Q$50:$Q$1048,$B42,'All Group Data'!$E$50:$E$1048,$B42)</f>
        <v>0</v>
      </c>
      <c r="E42" s="6">
        <f>COUNTIFS('All Group Data'!$A$50:$A$1048,$A$1,'All Group Data'!$Q$50:$Q$1048,"Draw",'All Group Data'!$D$50:$D$1048,$B42)+COUNTIFS('All Group Data'!$A$50:$A$1048,$A$1,'All Group Data'!$Q$50:$Q$1048,"Draw",'All Group Data'!$E$50:$E$1048,$B42)</f>
        <v>1</v>
      </c>
      <c r="F42" s="6">
        <f>C42-D42-E42</f>
        <v>0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0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0</v>
      </c>
      <c r="I42" s="9">
        <f>G42-H42</f>
        <v>0</v>
      </c>
      <c r="J42" s="6">
        <f>(D42*3)+(E42*1)</f>
        <v>1</v>
      </c>
      <c r="K42">
        <f>COUNTIFS('All Group Data'!$A$50:$A$1048,$A$1,'All Group Data'!$K$50:$K$1048,$B42)</f>
        <v>0</v>
      </c>
      <c r="L42">
        <f>COUNTIFS('All Group Data'!$A$50:$A$1048,$A$1,'All Group Data'!$K$50:$K$1048,$B42,'All Group Data'!$Q$50:$Q$1048,$B42)</f>
        <v>0</v>
      </c>
      <c r="M42" s="2">
        <f t="shared" si="14"/>
        <v>0</v>
      </c>
      <c r="N42">
        <f>COUNTIFS('All Group Data'!$A$50:$A$1048,$A$1,'All Group Data'!$M$50:$M$1048,$B42)</f>
        <v>1</v>
      </c>
      <c r="O42">
        <f>COUNTIFS('All Group Data'!$A$50:$A$1048,$A$1,'All Group Data'!$M$50:$M$1048,$B42,'All Group Data'!$Q$50:$Q$1048,$B42)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Data'!$Q$50:$Q$1048,$B43,'All Group Data'!$D$50:$D$1048,$B43)+COUNTIFS('All Group Data'!$A$50:$A$1048,$A$1,'All Group Data'!$Q$50:$Q$1048,$B43,'All Group Data'!$E$50:$E$1048,$B43)</f>
        <v>0</v>
      </c>
      <c r="E43" s="6">
        <f>COUNTIFS('All Group Data'!$A$50:$A$1048,$A$1,'All Group Data'!$Q$50:$Q$1048,"Draw",'All Group Data'!$D$50:$D$1048,$B43)+COUNTIFS('All Group Data'!$A$50:$A$1048,$A$1,'All Group Data'!$Q$50:$Q$1048,"Draw",'All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12</v>
      </c>
      <c r="I43" s="9">
        <f>G43-H43</f>
        <v>-11</v>
      </c>
      <c r="J43" s="6">
        <f>(D43*3)+(E43*1)</f>
        <v>0</v>
      </c>
      <c r="K43">
        <f>COUNTIFS('All Group Data'!$A$50:$A$1048,$A$1,'All Group Data'!$K$50:$K$1048,$B43)</f>
        <v>0</v>
      </c>
      <c r="L43">
        <f>COUNTIFS('All Group Data'!$A$50:$A$1048,$A$1,'All Group Data'!$K$50:$K$1048,$B43,'All Group Data'!$Q$50:$Q$1048,$B43)</f>
        <v>0</v>
      </c>
      <c r="M43" s="2">
        <f t="shared" si="14"/>
        <v>0</v>
      </c>
      <c r="N43">
        <f>COUNTIFS('All Group Data'!$A$50:$A$1048,$A$1,'All Group Data'!$M$50:$M$1048,$B43)</f>
        <v>3</v>
      </c>
      <c r="O43">
        <f>COUNTIFS('All Group Data'!$A$50:$A$1048,$A$1,'All Group Data'!$M$50:$M$1048,$B43,'All Group Data'!$Q$50:$Q$1048,$B43)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Data'!$A$50:$A$1048,$A$1,'All Group Data'!$D$50:$D$1048,$B46)+COUNTIFS('All Group Data'!$A$50:$A$1048,$A$1,'All Group Data'!$E$50:$E$1048,$B46)</f>
        <v>6</v>
      </c>
      <c r="D46" s="6">
        <f>COUNTIFS('All Group Data'!$A$50:$A$1048,$A$1,'All Group Data'!$Q$50:$Q$1048,$B46,'All Group Data'!$D$50:$D$1048,$B46)+COUNTIFS('All Group Data'!$A$50:$A$1048,$A$1,'All Group Data'!$Q$50:$Q$1048,$B46,'All Group Data'!$E$50:$E$1048,$B46)</f>
        <v>4</v>
      </c>
      <c r="E46" s="6">
        <f>COUNTIFS('All Group Data'!$A$50:$A$1048,$A$1,'All Group Data'!$Q$50:$Q$1048,"Draw",'All Group Data'!$D$50:$D$1048,$B46)+COUNTIFS('All Group Data'!$A$50:$A$1048,$A$1,'All Group Data'!$Q$50:$Q$1048,"Draw",'All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6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4</v>
      </c>
      <c r="J46" s="6">
        <f>(D46*3)+(E46*1)</f>
        <v>13</v>
      </c>
      <c r="K46">
        <f>COUNTIFS('All Group Data'!$A$50:$A$1048,$A$1,'All Group Data'!$K$50:$K$1048,$B46)</f>
        <v>6</v>
      </c>
      <c r="L46">
        <f>COUNTIFS('All Group Data'!$A$50:$A$1048,$A$1,'All Group Data'!$K$50:$K$1048,$B46,'All Group Data'!$Q$50:$Q$1048,$B46)</f>
        <v>4</v>
      </c>
      <c r="M46" s="2">
        <f t="shared" ref="M46:M49" si="16">IF(K46=0,0,L46/K46)</f>
        <v>0.66666666666666663</v>
      </c>
      <c r="N46">
        <f>COUNTIFS('All Group Data'!$A$50:$A$1048,$A$1,'All Group Data'!$M$50:$M$1048,$B46)</f>
        <v>0</v>
      </c>
      <c r="O46">
        <f>COUNTIFS('All Group Data'!$A$50:$A$1048,$A$1,'All Group Data'!$M$50:$M$1048,$B46,'All Group Data'!$Q$50:$Q$1048,$B46)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Data'!$Q$50:$Q$1048,$B47,'All Group Data'!$D$50:$D$1048,$B47)+COUNTIFS('All Group Data'!$A$50:$A$1048,$A$1,'All Group Data'!$Q$50:$Q$1048,$B47,'All Group Data'!$E$50:$E$1048,$B47)</f>
        <v>2</v>
      </c>
      <c r="E47" s="6">
        <f>COUNTIFS('All Group Data'!$A$50:$A$1048,$A$1,'All Group Data'!$Q$50:$Q$1048,"Draw",'All Group Data'!$D$50:$D$1048,$B47)+COUNTIFS('All Group Data'!$A$50:$A$1048,$A$1,'All Group Data'!$Q$50:$Q$1048,"Draw",'All Group Data'!$E$50:$E$1048,$B47)</f>
        <v>0</v>
      </c>
      <c r="F47" s="6">
        <f>C47-D47-E47</f>
        <v>2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3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5</v>
      </c>
      <c r="I47" s="9">
        <f>G47-H47</f>
        <v>-2</v>
      </c>
      <c r="J47" s="6">
        <f>(D47*3)+(E47*1)</f>
        <v>6</v>
      </c>
      <c r="K47">
        <f>COUNTIFS('All Group Data'!$A$50:$A$1048,$A$1,'All Group Data'!$K$50:$K$1048,$B47)</f>
        <v>2</v>
      </c>
      <c r="L47">
        <f>COUNTIFS('All Group Data'!$A$50:$A$1048,$A$1,'All Group Data'!$K$50:$K$1048,$B47,'All Group Data'!$Q$50:$Q$1048,$B47)</f>
        <v>2</v>
      </c>
      <c r="M47" s="2">
        <f t="shared" si="16"/>
        <v>1</v>
      </c>
      <c r="N47">
        <f>COUNTIFS('All Group Data'!$A$50:$A$1048,$A$1,'All Group Data'!$M$50:$M$1048,$B47)</f>
        <v>2</v>
      </c>
      <c r="O47">
        <f>COUNTIFS('All Group Data'!$A$50:$A$1048,$A$1,'All Group Data'!$M$50:$M$1048,$B47,'All Group Data'!$Q$50:$Q$1048,$B47)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Data'!$Q$50:$Q$1048,$B48,'All Group Data'!$D$50:$D$1048,$B48)+COUNTIFS('All Group Data'!$A$50:$A$1048,$A$1,'All Group Data'!$Q$50:$Q$1048,$B48,'All Group Data'!$E$50:$E$1048,$B48)</f>
        <v>1</v>
      </c>
      <c r="E48" s="6">
        <f>COUNTIFS('All Group Data'!$A$50:$A$1048,$A$1,'All Group Data'!$Q$50:$Q$1048,"Draw",'All Group Data'!$D$50:$D$1048,$B48)+COUNTIFS('All Group Data'!$A$50:$A$1048,$A$1,'All Group Data'!$Q$50:$Q$1048,"Draw",'All Group Data'!$E$50:$E$1048,$B48)</f>
        <v>1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1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1</v>
      </c>
      <c r="I48" s="9">
        <f>G48-H48</f>
        <v>0</v>
      </c>
      <c r="J48" s="6">
        <f>(D48*3)+(E48*1)</f>
        <v>4</v>
      </c>
      <c r="K48">
        <f>COUNTIFS('All Group Data'!$A$50:$A$1048,$A$1,'All Group Data'!$K$50:$K$1048,$B48)</f>
        <v>1</v>
      </c>
      <c r="L48">
        <f>COUNTIFS('All Group Data'!$A$50:$A$1048,$A$1,'All Group Data'!$K$50:$K$1048,$B48,'All Group Data'!$Q$50:$Q$1048,$B48)</f>
        <v>0</v>
      </c>
      <c r="M48" s="2">
        <f t="shared" si="16"/>
        <v>0</v>
      </c>
      <c r="N48">
        <f>COUNTIFS('All Group Data'!$A$50:$A$1048,$A$1,'All Group Data'!$M$50:$M$1048,$B48)</f>
        <v>2</v>
      </c>
      <c r="O48">
        <f>COUNTIFS('All Group Data'!$A$50:$A$1048,$A$1,'All Group Data'!$M$50:$M$1048,$B48,'All Group Data'!$Q$50:$Q$1048,$B48)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Data'!$Q$50:$Q$1048,$B49,'All Group Data'!$D$50:$D$1048,$B49)+COUNTIFS('All Group Data'!$A$50:$A$1048,$A$1,'All Group Data'!$Q$50:$Q$1048,$B49,'All Group Data'!$E$50:$E$1048,$B49)</f>
        <v>0</v>
      </c>
      <c r="E49" s="6">
        <f>COUNTIFS('All Group Data'!$A$50:$A$1048,$A$1,'All Group Data'!$Q$50:$Q$1048,"Draw",'All Group Data'!$D$50:$D$1048,$B49)+COUNTIFS('All Group Data'!$A$50:$A$1048,$A$1,'All Group Data'!$Q$50:$Q$1048,"Draw",'All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0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3</v>
      </c>
      <c r="I49" s="9">
        <f>G49-H49</f>
        <v>-3</v>
      </c>
      <c r="J49" s="6">
        <f>(D49*3)+(E49*1)</f>
        <v>1</v>
      </c>
      <c r="K49">
        <f>COUNTIFS('All Group Data'!$A$50:$A$1048,$A$1,'All Group Data'!$K$50:$K$1048,$B49)</f>
        <v>0</v>
      </c>
      <c r="L49">
        <f>COUNTIFS('All Group Data'!$A$50:$A$1048,$A$1,'All Group Data'!$K$50:$K$1048,$B49,'All Group Data'!$Q$50:$Q$1048,$B49)</f>
        <v>0</v>
      </c>
      <c r="M49" s="2">
        <f t="shared" si="16"/>
        <v>0</v>
      </c>
      <c r="N49">
        <f>COUNTIFS('All Group Data'!$A$50:$A$1048,$A$1,'All Group Data'!$M$50:$M$1048,$B49)</f>
        <v>3</v>
      </c>
      <c r="O49">
        <f>COUNTIFS('All Group Data'!$A$50:$A$1048,$A$1,'All Group Data'!$M$50:$M$1048,$B49,'All Group Data'!$Q$50:$Q$1048,$B49)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Data'!$A$2:$A$1048,$A$1,'All Group Data'!$D$2:$D$1048,$B4)+COUNTIFS('All Group Data'!$A$2:$A$1048,$A$1,'All Group Data'!$E$2:$E$1048,$B4)</f>
        <v>3</v>
      </c>
      <c r="D4" s="6">
        <f>COUNTIFS('All Group Data'!$A$2:$A$1048,$A$1,'All Group Data'!$Q$2:$Q$1048,$B4,'All Group Data'!$D$2:$D$1048,$B4)+COUNTIFS('All Group Data'!$A$2:$A$1048,$A$1,'All Group Data'!$Q$2:$Q$1048,$B4,'All Group Data'!$E$2:$E$1048,$B4)</f>
        <v>3</v>
      </c>
      <c r="E4" s="6">
        <f>COUNTIFS('All Group Data'!$A$2:$A$1048,$A$1,'All Group Data'!$Q$2:$Q$1048,"Draw",'All Group Data'!$D$2:$D$1048,$B4)+COUNTIFS('All Group Data'!$A$2:$A$1048,$A$1,'All Group Data'!$Q$2:$Q$1048,"Draw",'All Group Data'!$E$2:$E$1048,$B4)</f>
        <v>0</v>
      </c>
      <c r="F4" s="6">
        <f>C4-D4-E4</f>
        <v>0</v>
      </c>
      <c r="G4" s="6">
        <f>SUMIFS('All Group Data'!$F$2:$F$1048,'All Group Data'!$A$2:$A$1048,$A$1,'All Group Data'!$D$2:$D$1048,$B4)+SUMIFS('All Group Data'!$G$2:$G$1048,'All Group Data'!$A$2:$A$1048,$A$1,'All Group Data'!$E$2:$E$1048,$B4)</f>
        <v>8</v>
      </c>
      <c r="H4" s="6">
        <f>SUMIFS('All Group Data'!$G$2:$G$1048,'All Group Data'!$A$2:$A$1048,$A$1,'All Group Data'!$D$2:$D$1048,$B4)+SUMIFS('All Group Data'!$F$2:$F$1048,'All Group Data'!$A$2:$A$1048,$A$1,'All Group Data'!$E$2:$E$1048,$B4)</f>
        <v>2</v>
      </c>
      <c r="I4" s="9">
        <f>G4-H4</f>
        <v>6</v>
      </c>
      <c r="J4" s="6">
        <f>(D4*3)+(E4*1)</f>
        <v>9</v>
      </c>
      <c r="K4">
        <f>COUNTIFS('All Group Data'!$A$2:$A$1048,$A$1,'All Group Data'!$K$2:$K$1048,$B4)</f>
        <v>2</v>
      </c>
      <c r="L4">
        <f>COUNTIFS('All Group Data'!$A$2:$A$1048,$A$1,'All Group Data'!$K$2:$K$1048,$B4,'All Group Data'!$Q$2:$Q$1048,$B4)</f>
        <v>2</v>
      </c>
      <c r="M4" s="2">
        <f t="shared" ref="M4" si="0">IF(K4=0,0,L4/K4)</f>
        <v>1</v>
      </c>
      <c r="N4">
        <f>COUNTIFS('All Group Data'!$A$2:$A$1048,$A$1,'All Group Data'!$M$2:$M$1048,$B4)</f>
        <v>1</v>
      </c>
      <c r="O4">
        <f>COUNTIFS('All Group Data'!$A$2:$A$1048,$A$1,'All Group Data'!$M$2:$M$1048,$B4,'All Group Data'!$Q$2:$Q$1048,$B4)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Data'!$Q$2:$Q$1048,$B5,'All Group Data'!$D$2:$D$1048,$B5)+COUNTIFS('All Group Data'!$A$2:$A$1048,$A$1,'All Group Data'!$Q$2:$Q$1048,$B5,'All Group Data'!$E$2:$E$1048,$B5)</f>
        <v>2</v>
      </c>
      <c r="E5" s="6">
        <f>COUNTIFS('All Group Data'!$A$2:$A$1048,$A$1,'All Group Data'!$Q$2:$Q$1048,"Draw",'All Group Data'!$D$2:$D$1048,$B5)+COUNTIFS('All Group Data'!$A$2:$A$1048,$A$1,'All Group Data'!$Q$2:$Q$1048,"Draw",'All Group Data'!$E$2:$E$1048,$B5)</f>
        <v>0</v>
      </c>
      <c r="F5" s="6">
        <f>C5-D5-E5</f>
        <v>2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4</v>
      </c>
      <c r="I5" s="9">
        <f>G5-H5</f>
        <v>1</v>
      </c>
      <c r="J5" s="6">
        <f>(D5*3)+(E5*1)</f>
        <v>6</v>
      </c>
      <c r="K5">
        <f>COUNTIFS('All Group Data'!$A$2:$A$1048,$A$1,'All Group Data'!$K$2:$K$1048,$B5)</f>
        <v>1</v>
      </c>
      <c r="L5">
        <f>COUNTIFS('All Group Data'!$A$2:$A$1048,$A$1,'All Group Data'!$K$2:$K$1048,$B5,'All Group Data'!$Q$2:$Q$1048,$B5)</f>
        <v>1</v>
      </c>
      <c r="M5" s="2">
        <f t="shared" ref="M5:M7" si="2">IF(K5=0,0,L5/K5)</f>
        <v>1</v>
      </c>
      <c r="N5">
        <f>COUNTIFS('All Group Data'!$A$2:$A$1048,$A$1,'All Group Data'!$M$2:$M$1048,$B5)</f>
        <v>2</v>
      </c>
      <c r="O5">
        <f>COUNTIFS('All Group Data'!$A$2:$A$1048,$A$1,'All Group Data'!$M$2:$M$1048,$B5,'All Group Data'!$Q$2:$Q$1048,$B5)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93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Data'!$Q$2:$Q$1048,$B6,'All Group Data'!$D$2:$D$1048,$B6)+COUNTIFS('All Group Data'!$A$2:$A$1048,$A$1,'All Group Data'!$Q$2:$Q$1048,$B6,'All Group Data'!$E$2:$E$1048,$B6)</f>
        <v>1</v>
      </c>
      <c r="E6" s="6">
        <f>COUNTIFS('All Group Data'!$A$2:$A$1048,$A$1,'All Group Data'!$Q$2:$Q$1048,"Draw",'All Group Data'!$D$2:$D$1048,$B6)+COUNTIFS('All Group Data'!$A$2:$A$1048,$A$1,'All Group Data'!$Q$2:$Q$1048,"Draw",'All Group Data'!$E$2:$E$1048,$B6)</f>
        <v>0</v>
      </c>
      <c r="F6" s="6">
        <f>C6-D6-E6</f>
        <v>2</v>
      </c>
      <c r="G6" s="6">
        <f>SUMIFS('All Group Data'!$F$2:$F$1048,'All Group Data'!$A$2:$A$1048,$A$1,'All Group Data'!$D$2:$D$1048,$B6)+SUMIFS('All Group Data'!$G$2:$G$1048,'All Group Data'!$A$2:$A$1048,$A$1,'All Group Data'!$E$2:$E$1048,$B6)</f>
        <v>2</v>
      </c>
      <c r="H6" s="6">
        <f>SUMIFS('All Group Data'!$G$2:$G$1048,'All Group Data'!$A$2:$A$1048,$A$1,'All Group Data'!$D$2:$D$1048,$B6)+SUMIFS('All Group Data'!$F$2:$F$1048,'All Group Data'!$A$2:$A$1048,$A$1,'All Group Data'!$E$2:$E$1048,$B6)</f>
        <v>4</v>
      </c>
      <c r="I6" s="9">
        <f>G6-H6</f>
        <v>-2</v>
      </c>
      <c r="J6" s="6">
        <f>(D6*3)+(E6*1)</f>
        <v>3</v>
      </c>
      <c r="K6">
        <f>COUNTIFS('All Group Data'!$A$2:$A$1048,$A$1,'All Group Data'!$K$2:$K$1048,$B6)</f>
        <v>3</v>
      </c>
      <c r="L6">
        <f>COUNTIFS('All Group Data'!$A$2:$A$1048,$A$1,'All Group Data'!$K$2:$K$1048,$B6,'All Group Data'!$Q$2:$Q$1048,$B6)</f>
        <v>1</v>
      </c>
      <c r="M6" s="2">
        <f t="shared" si="2"/>
        <v>0.33333333333333331</v>
      </c>
      <c r="N6">
        <f>COUNTIFS('All Group Data'!$A$2:$A$1048,$A$1,'All Group Data'!$M$2:$M$1048,$B6)</f>
        <v>1</v>
      </c>
      <c r="O6">
        <f>COUNTIFS('All Group Data'!$A$2:$A$1048,$A$1,'All Group Data'!$M$2:$M$1048,$B6,'All Group Data'!$Q$2:$Q$1048,$B6)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Data'!$Q$2:$Q$1048,$B7,'All Group Data'!$D$2:$D$1048,$B7)+COUNTIFS('All Group Data'!$A$2:$A$1048,$A$1,'All Group Data'!$Q$2:$Q$1048,$B7,'All Group Data'!$E$2:$E$1048,$B7)</f>
        <v>0</v>
      </c>
      <c r="E7" s="6">
        <f>COUNTIFS('All Group Data'!$A$2:$A$1048,$A$1,'All Group Data'!$Q$2:$Q$1048,"Draw",'All Group Data'!$D$2:$D$1048,$B7)+COUNTIFS('All Group Data'!$A$2:$A$1048,$A$1,'All Group Data'!$Q$2:$Q$1048,"Draw",'All Group Data'!$E$2:$E$1048,$B7)</f>
        <v>0</v>
      </c>
      <c r="F7" s="6">
        <f>C7-D7-E7</f>
        <v>3</v>
      </c>
      <c r="G7" s="6">
        <f>SUMIFS('All Group Data'!$F$2:$F$1048,'All Group Data'!$A$2:$A$1048,$A$1,'All Group Data'!$D$2:$D$1048,$B7)+SUMIFS('All Group Data'!$G$2:$G$1048,'All Group Data'!$A$2:$A$1048,$A$1,'All Group Data'!$E$2:$E$1048,$B7)</f>
        <v>3</v>
      </c>
      <c r="H7" s="6">
        <f>SUMIFS('All Group Data'!$G$2:$G$1048,'All Group Data'!$A$2:$A$1048,$A$1,'All Group Data'!$D$2:$D$1048,$B7)+SUMIFS('All Group Data'!$F$2:$F$1048,'All Group Data'!$A$2:$A$1048,$A$1,'All Group Data'!$E$2:$E$1048,$B7)</f>
        <v>9</v>
      </c>
      <c r="I7" s="9">
        <f>G7-H7</f>
        <v>-6</v>
      </c>
      <c r="J7" s="6">
        <f>(D7*3)+(E7*1)</f>
        <v>0</v>
      </c>
      <c r="K7">
        <f>COUNTIFS('All Group Data'!$A$2:$A$1048,$A$1,'All Group Data'!$K$2:$K$1048,$B7)</f>
        <v>0</v>
      </c>
      <c r="L7">
        <f>COUNTIFS('All Group Data'!$A$2:$A$1048,$A$1,'All Group Data'!$K$2:$K$1048,$B7,'All Group Data'!$Q$2:$Q$1048,$B7)</f>
        <v>0</v>
      </c>
      <c r="M7" s="2">
        <f t="shared" si="2"/>
        <v>0</v>
      </c>
      <c r="N7">
        <f>COUNTIFS('All Group Data'!$A$2:$A$1048,$A$1,'All Group Data'!$M$2:$M$1048,$B7)</f>
        <v>3</v>
      </c>
      <c r="O7">
        <f>COUNTIFS('All Group Data'!$A$2:$A$1048,$A$1,'All Group Data'!$M$2:$M$1048,$B7,'All Group Data'!$Q$2:$Q$1048,$B7)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Data'!$A$2:$A$1048,$A$1,'All Group Data'!$D$2:$D$1048,$B10)+COUNTIFS('All Group Data'!$A$2:$A$1048,$A$1,'All Group Data'!$E$2:$E$1048,$B10)</f>
        <v>3</v>
      </c>
      <c r="D10" s="6">
        <f>COUNTIFS('All Group Data'!$A$2:$A$1048,$A$1,'All Group Data'!$Q$2:$Q$1048,$B10,'All Group Data'!$D$2:$D$1048,$B10)+COUNTIFS('All Group Data'!$A$2:$A$1048,$A$1,'All Group Data'!$Q$2:$Q$1048,$B10,'All Group Data'!$E$2:$E$1048,$B10)</f>
        <v>2</v>
      </c>
      <c r="E10" s="6">
        <f>COUNTIFS('All Group Data'!$A$2:$A$1048,$A$1,'All Group Data'!$Q$2:$Q$1048,"Draw",'All Group Data'!$D$2:$D$1048,$B10)+COUNTIFS('All Group Data'!$A$2:$A$1048,$A$1,'All Group Data'!$Q$2:$Q$1048,"Draw",'All Group Data'!$E$2:$E$1048,$B10)</f>
        <v>1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5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2</v>
      </c>
      <c r="I10" s="9">
        <f>G10-H10</f>
        <v>3</v>
      </c>
      <c r="J10" s="6">
        <f>(D10*3)+(E10*1)</f>
        <v>7</v>
      </c>
      <c r="K10">
        <f>COUNTIFS('All Group Data'!$A$2:$A$1048,$A$1,'All Group Data'!$K$2:$K$1048,$B10)</f>
        <v>3</v>
      </c>
      <c r="L10">
        <f>COUNTIFS('All Group Data'!$A$2:$A$1048,$A$1,'All Group Data'!$K$2:$K$1048,$B10,'All Group Data'!$Q$2:$Q$1048,$B10)</f>
        <v>2</v>
      </c>
      <c r="M10" s="2">
        <f t="shared" ref="M10:M13" si="4">IF(K10=0,0,L10/K10)</f>
        <v>0.66666666666666663</v>
      </c>
      <c r="N10">
        <f>COUNTIFS('All Group Data'!$A$2:$A$1048,$A$1,'All Group Data'!$M$2:$M$1048,$B10)</f>
        <v>0</v>
      </c>
      <c r="O10">
        <f>COUNTIFS('All Group Data'!$A$2:$A$1048,$A$1,'All Group Data'!$M$2:$M$1048,$B10,'All Group Data'!$Q$2:$Q$1048,$B10)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90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Data'!$Q$2:$Q$1048,$B11,'All Group Data'!$D$2:$D$1048,$B11)+COUNTIFS('All Group Data'!$A$2:$A$1048,$A$1,'All Group Data'!$Q$2:$Q$1048,$B11,'All Group Data'!$E$2:$E$1048,$B11)</f>
        <v>1</v>
      </c>
      <c r="E11" s="6">
        <f>COUNTIFS('All Group Data'!$A$2:$A$1048,$A$1,'All Group Data'!$Q$2:$Q$1048,"Draw",'All Group Data'!$D$2:$D$1048,$B11)+COUNTIFS('All Group Data'!$A$2:$A$1048,$A$1,'All Group Data'!$Q$2:$Q$1048,"Draw",'All Group Data'!$E$2:$E$1048,$B11)</f>
        <v>2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3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4</v>
      </c>
      <c r="I11" s="9">
        <f>G11-H11</f>
        <v>-1</v>
      </c>
      <c r="J11" s="6">
        <f>(D11*3)+(E11*1)</f>
        <v>5</v>
      </c>
      <c r="K11">
        <f>COUNTIFS('All Group Data'!$A$2:$A$1048,$A$1,'All Group Data'!$K$2:$K$1048,$B11)</f>
        <v>2</v>
      </c>
      <c r="L11">
        <f>COUNTIFS('All Group Data'!$A$2:$A$1048,$A$1,'All Group Data'!$K$2:$K$1048,$B11,'All Group Data'!$Q$2:$Q$1048,$B11)</f>
        <v>1</v>
      </c>
      <c r="M11" s="2">
        <f t="shared" si="4"/>
        <v>0.5</v>
      </c>
      <c r="N11">
        <f>COUNTIFS('All Group Data'!$A$2:$A$1048,$A$1,'All Group Data'!$M$2:$M$1048,$B11)</f>
        <v>2</v>
      </c>
      <c r="O11">
        <f>COUNTIFS('All Group Data'!$A$2:$A$1048,$A$1,'All Group Data'!$M$2:$M$1048,$B11,'All Group Data'!$Q$2:$Q$1048,$B11)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Data'!$Q$2:$Q$1048,$B12,'All Group Data'!$D$2:$D$1048,$B12)+COUNTIFS('All Group Data'!$A$2:$A$1048,$A$1,'All Group Data'!$Q$2:$Q$1048,$B12,'All Group Data'!$E$2:$E$1048,$B12)</f>
        <v>1</v>
      </c>
      <c r="E12" s="6">
        <f>COUNTIFS('All Group Data'!$A$2:$A$1048,$A$1,'All Group Data'!$Q$2:$Q$1048,"Draw",'All Group Data'!$D$2:$D$1048,$B12)+COUNTIFS('All Group Data'!$A$2:$A$1048,$A$1,'All Group Data'!$Q$2:$Q$1048,"Draw",'All Group Data'!$E$2:$E$1048,$B12)</f>
        <v>0</v>
      </c>
      <c r="F12" s="6">
        <f>C12-D12-E12</f>
        <v>2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2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2</v>
      </c>
      <c r="I12" s="9">
        <f>G12-H12</f>
        <v>0</v>
      </c>
      <c r="J12" s="6">
        <f>(D12*3)+(E12*1)</f>
        <v>3</v>
      </c>
      <c r="K12">
        <f>COUNTIFS('All Group Data'!$A$2:$A$1048,$A$1,'All Group Data'!$K$2:$K$1048,$B12)</f>
        <v>1</v>
      </c>
      <c r="L12">
        <f>COUNTIFS('All Group Data'!$A$2:$A$1048,$A$1,'All Group Data'!$K$2:$K$1048,$B12,'All Group Data'!$Q$2:$Q$1048,$B12)</f>
        <v>1</v>
      </c>
      <c r="M12" s="2">
        <f t="shared" si="4"/>
        <v>1</v>
      </c>
      <c r="N12">
        <f>COUNTIFS('All Group Data'!$A$2:$A$1048,$A$1,'All Group Data'!$M$2:$M$1048,$B12)</f>
        <v>2</v>
      </c>
      <c r="O12">
        <f>COUNTIFS('All Group Data'!$A$2:$A$1048,$A$1,'All Group Data'!$M$2:$M$1048,$B12,'All Group Data'!$Q$2:$Q$1048,$B12)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98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Data'!$Q$2:$Q$1048,$B13,'All Group Data'!$D$2:$D$1048,$B13)+COUNTIFS('All Group Data'!$A$2:$A$1048,$A$1,'All Group Data'!$Q$2:$Q$1048,$B13,'All Group Data'!$E$2:$E$1048,$B13)</f>
        <v>0</v>
      </c>
      <c r="E13" s="6">
        <f>COUNTIFS('All Group Data'!$A$2:$A$1048,$A$1,'All Group Data'!$Q$2:$Q$1048,"Draw",'All Group Data'!$D$2:$D$1048,$B13)+COUNTIFS('All Group Data'!$A$2:$A$1048,$A$1,'All Group Data'!$Q$2:$Q$1048,"Draw",'All Group Data'!$E$2:$E$1048,$B13)</f>
        <v>1</v>
      </c>
      <c r="F13" s="6">
        <f>C13-D13-E13</f>
        <v>2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0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4</v>
      </c>
      <c r="I13" s="9">
        <f>G13-H13</f>
        <v>-4</v>
      </c>
      <c r="J13" s="6">
        <f>(D13*3)+(E13*1)</f>
        <v>1</v>
      </c>
      <c r="K13">
        <f>COUNTIFS('All Group Data'!$A$2:$A$1048,$A$1,'All Group Data'!$K$2:$K$1048,$B13)</f>
        <v>0</v>
      </c>
      <c r="L13">
        <f>COUNTIFS('All Group Data'!$A$2:$A$1048,$A$1,'All Group Data'!$K$2:$K$1048,$B13,'All Group Data'!$Q$2:$Q$1048,$B13)</f>
        <v>0</v>
      </c>
      <c r="M13" s="2">
        <f t="shared" si="4"/>
        <v>0</v>
      </c>
      <c r="N13">
        <f>COUNTIFS('All Group Data'!$A$2:$A$1048,$A$1,'All Group Data'!$M$2:$M$1048,$B13)</f>
        <v>3</v>
      </c>
      <c r="O13">
        <f>COUNTIFS('All Group Data'!$A$2:$A$1048,$A$1,'All Group Data'!$M$2:$M$1048,$B13,'All Group Data'!$Q$2:$Q$1048,$B13)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Data'!$A$2:$A$1048,$A$1,'All Group Data'!$D$2:$D$1048,$B16)+COUNTIFS('All Group Data'!$A$2:$A$1048,$A$1,'All Group Data'!$E$2:$E$1048,$B16)</f>
        <v>4</v>
      </c>
      <c r="D16" s="6">
        <f>COUNTIFS('All Group Data'!$A$2:$A$1048,$A$1,'All Group Data'!$Q$2:$Q$1048,$B16,'All Group Data'!$D$2:$D$1048,$B16)+COUNTIFS('All Group Data'!$A$2:$A$1048,$A$1,'All Group Data'!$Q$2:$Q$1048,$B16,'All Group Data'!$E$2:$E$1048,$B16)</f>
        <v>2</v>
      </c>
      <c r="E16" s="6">
        <f>COUNTIFS('All Group Data'!$A$2:$A$1048,$A$1,'All Group Data'!$Q$2:$Q$1048,"Draw",'All Group Data'!$D$2:$D$1048,$B16)+COUNTIFS('All Group Data'!$A$2:$A$1048,$A$1,'All Group Data'!$Q$2:$Q$1048,"Draw",'All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9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7</v>
      </c>
      <c r="J16" s="6">
        <f>(D16*3)+(E16*1)</f>
        <v>8</v>
      </c>
      <c r="K16">
        <f>COUNTIFS('All Group Data'!$A$2:$A$1048,$A$1,'All Group Data'!$K$2:$K$1048,$B16)</f>
        <v>2</v>
      </c>
      <c r="L16">
        <f>COUNTIFS('All Group Data'!$A$2:$A$1048,$A$1,'All Group Data'!$K$2:$K$1048,$B16,'All Group Data'!$Q$2:$Q$1048,$B16)</f>
        <v>1</v>
      </c>
      <c r="M16" s="2">
        <f t="shared" ref="M16:M19" si="6">IF(K16=0,0,L16/K16)</f>
        <v>0.5</v>
      </c>
      <c r="N16">
        <f>COUNTIFS('All Group Data'!$A$2:$A$1048,$A$1,'All Group Data'!$M$2:$M$1048,$B16)</f>
        <v>1</v>
      </c>
      <c r="O16">
        <f>COUNTIFS('All Group Data'!$A$2:$A$1048,$A$1,'All Group Data'!$M$2:$M$1048,$B16,'All Group Data'!$Q$2:$Q$1048,$B16)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Data'!$A$2:$A$1048,$A$1,'All Group Data'!$D$2:$D$1048,$B17)+COUNTIFS('All Group Data'!$A$2:$A$1048,$A$1,'All Group Data'!$E$2:$E$1048,$B17)</f>
        <v>4</v>
      </c>
      <c r="D17" s="6">
        <f>COUNTIFS('All Group Data'!$A$2:$A$1048,$A$1,'All Group Data'!$Q$2:$Q$1048,$B17,'All Group Data'!$D$2:$D$1048,$B17)+COUNTIFS('All Group Data'!$A$2:$A$1048,$A$1,'All Group Data'!$Q$2:$Q$1048,$B17,'All Group Data'!$E$2:$E$1048,$B17)</f>
        <v>2</v>
      </c>
      <c r="E17" s="6">
        <f>COUNTIFS('All Group Data'!$A$2:$A$1048,$A$1,'All Group Data'!$Q$2:$Q$1048,"Draw",'All Group Data'!$D$2:$D$1048,$B17)+COUNTIFS('All Group Data'!$A$2:$A$1048,$A$1,'All Group Data'!$Q$2:$Q$1048,"Draw",'All Group Data'!$E$2:$E$1048,$B17)</f>
        <v>1</v>
      </c>
      <c r="F17" s="6">
        <f>C17-D17-E17</f>
        <v>1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3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2</v>
      </c>
      <c r="I17" s="9">
        <f>G17-H17</f>
        <v>1</v>
      </c>
      <c r="J17" s="6">
        <f>(D17*3)+(E17*1)</f>
        <v>7</v>
      </c>
      <c r="K17">
        <f>COUNTIFS('All Group Data'!$A$2:$A$1048,$A$1,'All Group Data'!$K$2:$K$1048,$B17)</f>
        <v>3</v>
      </c>
      <c r="L17">
        <f>COUNTIFS('All Group Data'!$A$2:$A$1048,$A$1,'All Group Data'!$K$2:$K$1048,$B17,'All Group Data'!$Q$2:$Q$1048,$B17)</f>
        <v>2</v>
      </c>
      <c r="M17" s="2">
        <f t="shared" si="6"/>
        <v>0.66666666666666663</v>
      </c>
      <c r="N17">
        <f>COUNTIFS('All Group Data'!$A$2:$A$1048,$A$1,'All Group Data'!$M$2:$M$1048,$B17)</f>
        <v>1</v>
      </c>
      <c r="O17">
        <f>COUNTIFS('All Group Data'!$A$2:$A$1048,$A$1,'All Group Data'!$M$2:$M$1048,$B17,'All Group Data'!$Q$2:$Q$1048,$B17)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Data'!$Q$2:$Q$1048,$B18,'All Group Data'!$D$2:$D$1048,$B18)+COUNTIFS('All Group Data'!$A$2:$A$1048,$A$1,'All Group Data'!$Q$2:$Q$1048,$B18,'All Group Data'!$E$2:$E$1048,$B18)</f>
        <v>1</v>
      </c>
      <c r="E18" s="6">
        <f>COUNTIFS('All Group Data'!$A$2:$A$1048,$A$1,'All Group Data'!$Q$2:$Q$1048,"Draw",'All Group Data'!$D$2:$D$1048,$B18)+COUNTIFS('All Group Data'!$A$2:$A$1048,$A$1,'All Group Data'!$Q$2:$Q$1048,"Draw",'All Group Data'!$E$2:$E$1048,$B18)</f>
        <v>0</v>
      </c>
      <c r="F18" s="6">
        <f>C18-D18-E18</f>
        <v>2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3</v>
      </c>
      <c r="K18">
        <f>COUNTIFS('All Group Data'!$A$2:$A$1048,$A$1,'All Group Data'!$K$2:$K$1048,$B18)</f>
        <v>1</v>
      </c>
      <c r="L18">
        <f>COUNTIFS('All Group Data'!$A$2:$A$1048,$A$1,'All Group Data'!$K$2:$K$1048,$B18,'All Group Data'!$Q$2:$Q$1048,$B18)</f>
        <v>1</v>
      </c>
      <c r="M18" s="2">
        <f t="shared" si="6"/>
        <v>1</v>
      </c>
      <c r="N18">
        <f>COUNTIFS('All Group Data'!$A$2:$A$1048,$A$1,'All Group Data'!$M$2:$M$1048,$B18)</f>
        <v>2</v>
      </c>
      <c r="O18">
        <f>COUNTIFS('All Group Data'!$A$2:$A$1048,$A$1,'All Group Data'!$M$2:$M$1048,$B18,'All Group Data'!$Q$2:$Q$1048,$B18)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99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Data'!$Q$2:$Q$1048,$B19,'All Group Data'!$D$2:$D$1048,$B19)+COUNTIFS('All Group Data'!$A$2:$A$1048,$A$1,'All Group Data'!$Q$2:$Q$1048,$B19,'All Group Data'!$E$2:$E$1048,$B19)</f>
        <v>0</v>
      </c>
      <c r="E19" s="6">
        <f>COUNTIFS('All Group Data'!$A$2:$A$1048,$A$1,'All Group Data'!$Q$2:$Q$1048,"Draw",'All Group Data'!$D$2:$D$1048,$B19)+COUNTIFS('All Group Data'!$A$2:$A$1048,$A$1,'All Group Data'!$Q$2:$Q$1048,"Draw",'All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10</v>
      </c>
      <c r="I19" s="9">
        <f>G19-H19</f>
        <v>-8</v>
      </c>
      <c r="J19" s="6">
        <f>(D19*3)+(E19*1)</f>
        <v>0</v>
      </c>
      <c r="K19">
        <f>COUNTIFS('All Group Data'!$A$2:$A$1048,$A$1,'All Group Data'!$K$2:$K$1048,$B19)</f>
        <v>1</v>
      </c>
      <c r="L19">
        <f>COUNTIFS('All Group Data'!$A$2:$A$1048,$A$1,'All Group Data'!$K$2:$K$1048,$B19,'All Group Data'!$Q$2:$Q$1048,$B19)</f>
        <v>0</v>
      </c>
      <c r="M19" s="2">
        <f t="shared" si="6"/>
        <v>0</v>
      </c>
      <c r="N19">
        <f>COUNTIFS('All Group Data'!$A$2:$A$1048,$A$1,'All Group Data'!$M$2:$M$1048,$B19)</f>
        <v>3</v>
      </c>
      <c r="O19">
        <f>COUNTIFS('All Group Data'!$A$2:$A$1048,$A$1,'All Group Data'!$M$2:$M$1048,$B19,'All Group Data'!$Q$2:$Q$1048,$B19)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Data'!$A$2:$A$1048,$A$1,'All Group Data'!$D$2:$D$1048,$B22)+COUNTIFS('All Group Data'!$A$2:$A$1048,$A$1,'All Group Data'!$E$2:$E$1048,$B22)</f>
        <v>5</v>
      </c>
      <c r="D22" s="6">
        <f>COUNTIFS('All Group Data'!$A$2:$A$1048,$A$1,'All Group Data'!$Q$2:$Q$1048,$B22,'All Group Data'!$D$2:$D$1048,$B22)+COUNTIFS('All Group Data'!$A$2:$A$1048,$A$1,'All Group Data'!$Q$2:$Q$1048,$B22,'All Group Data'!$E$2:$E$1048,$B22)</f>
        <v>3</v>
      </c>
      <c r="E22" s="6">
        <f>COUNTIFS('All Group Data'!$A$2:$A$1048,$A$1,'All Group Data'!$Q$2:$Q$1048,"Draw",'All Group Data'!$D$2:$D$1048,$B22)+COUNTIFS('All Group Data'!$A$2:$A$1048,$A$1,'All Group Data'!$Q$2:$Q$1048,"Draw",'All Group Data'!$E$2:$E$1048,$B22)</f>
        <v>1</v>
      </c>
      <c r="F22" s="6">
        <f>C22-D22-E22</f>
        <v>1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4</v>
      </c>
      <c r="I22" s="9">
        <f>G22-H22</f>
        <v>2</v>
      </c>
      <c r="J22" s="6">
        <f>(D22*3)+(E22*1)</f>
        <v>10</v>
      </c>
      <c r="K22">
        <f>COUNTIFS('All Group Data'!$A$2:$A$1048,$A$1,'All Group Data'!$K$2:$K$1048,$B22)</f>
        <v>3</v>
      </c>
      <c r="L22">
        <f>COUNTIFS('All Group Data'!$A$2:$A$1048,$A$1,'All Group Data'!$K$2:$K$1048,$B22,'All Group Data'!$Q$2:$Q$1048,$B22)</f>
        <v>3</v>
      </c>
      <c r="M22" s="2">
        <f t="shared" ref="M22:M25" si="8">IF(K22=0,0,L22/K22)</f>
        <v>1</v>
      </c>
      <c r="N22">
        <f>COUNTIFS('All Group Data'!$A$2:$A$1048,$A$1,'All Group Data'!$M$2:$M$1048,$B22)</f>
        <v>2</v>
      </c>
      <c r="O22">
        <f>COUNTIFS('All Group Data'!$A$2:$A$1048,$A$1,'All Group Data'!$M$2:$M$1048,$B22,'All Group Data'!$Q$2:$Q$1048,$B22)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Data'!$Q$2:$Q$1048,$B23,'All Group Data'!$D$2:$D$1048,$B23)+COUNTIFS('All Group Data'!$A$2:$A$1048,$A$1,'All Group Data'!$Q$2:$Q$1048,$B23,'All Group Data'!$E$2:$E$1048,$B23)</f>
        <v>1</v>
      </c>
      <c r="E23" s="6">
        <f>COUNTIFS('All Group Data'!$A$2:$A$1048,$A$1,'All Group Data'!$Q$2:$Q$1048,"Draw",'All Group Data'!$D$2:$D$1048,$B23)+COUNTIFS('All Group Data'!$A$2:$A$1048,$A$1,'All Group Data'!$Q$2:$Q$1048,"Draw",'All Group Data'!$E$2:$E$1048,$B23)</f>
        <v>2</v>
      </c>
      <c r="F23" s="6">
        <f>C23-D23-E23</f>
        <v>1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5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4</v>
      </c>
      <c r="I23" s="9">
        <f>G23-H23</f>
        <v>1</v>
      </c>
      <c r="J23" s="6">
        <f>(D23*3)+(E23*1)</f>
        <v>5</v>
      </c>
      <c r="K23">
        <f>COUNTIFS('All Group Data'!$A$2:$A$1048,$A$1,'All Group Data'!$K$2:$K$1048,$B23)</f>
        <v>2</v>
      </c>
      <c r="L23">
        <f>COUNTIFS('All Group Data'!$A$2:$A$1048,$A$1,'All Group Data'!$K$2:$K$1048,$B23,'All Group Data'!$Q$2:$Q$1048,$B23)</f>
        <v>1</v>
      </c>
      <c r="M23" s="2">
        <f t="shared" si="8"/>
        <v>0.5</v>
      </c>
      <c r="N23">
        <f>COUNTIFS('All Group Data'!$A$2:$A$1048,$A$1,'All Group Data'!$M$2:$M$1048,$B23)</f>
        <v>2</v>
      </c>
      <c r="O23">
        <f>COUNTIFS('All Group Data'!$A$2:$A$1048,$A$1,'All Group Data'!$M$2:$M$1048,$B23,'All Group Data'!$Q$2:$Q$1048,$B23)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100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Data'!$Q$2:$Q$1048,$B24,'All Group Data'!$D$2:$D$1048,$B24)+COUNTIFS('All Group Data'!$A$2:$A$1048,$A$1,'All Group Data'!$Q$2:$Q$1048,$B24,'All Group Data'!$E$2:$E$1048,$B24)</f>
        <v>0</v>
      </c>
      <c r="E24" s="6">
        <f>COUNTIFS('All Group Data'!$A$2:$A$1048,$A$1,'All Group Data'!$Q$2:$Q$1048,"Draw",'All Group Data'!$D$2:$D$1048,$B24)+COUNTIFS('All Group Data'!$A$2:$A$1048,$A$1,'All Group Data'!$Q$2:$Q$1048,"Draw",'All Group Data'!$E$2:$E$1048,$B24)</f>
        <v>2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1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2</v>
      </c>
      <c r="I24" s="9">
        <f>G24-H24</f>
        <v>-1</v>
      </c>
      <c r="J24" s="6">
        <f>(D24*3)+(E24*1)</f>
        <v>2</v>
      </c>
      <c r="K24">
        <f>COUNTIFS('All Group Data'!$A$2:$A$1048,$A$1,'All Group Data'!$K$2:$K$1048,$B24)</f>
        <v>0</v>
      </c>
      <c r="L24">
        <f>COUNTIFS('All Group Data'!$A$2:$A$1048,$A$1,'All Group Data'!$K$2:$K$1048,$B24,'All Group Data'!$Q$2:$Q$1048,$B24)</f>
        <v>0</v>
      </c>
      <c r="M24" s="2">
        <f t="shared" si="8"/>
        <v>0</v>
      </c>
      <c r="N24">
        <f>COUNTIFS('All Group Data'!$A$2:$A$1048,$A$1,'All Group Data'!$M$2:$M$1048,$B24)</f>
        <v>3</v>
      </c>
      <c r="O24">
        <f>COUNTIFS('All Group Data'!$A$2:$A$1048,$A$1,'All Group Data'!$M$2:$M$1048,$B24,'All Group Data'!$Q$2:$Q$1048,$B24)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Data'!$Q$2:$Q$1048,$B25,'All Group Data'!$D$2:$D$1048,$B25)+COUNTIFS('All Group Data'!$A$2:$A$1048,$A$1,'All Group Data'!$Q$2:$Q$1048,$B25,'All Group Data'!$E$2:$E$1048,$B25)</f>
        <v>0</v>
      </c>
      <c r="E25" s="6">
        <f>COUNTIFS('All Group Data'!$A$2:$A$1048,$A$1,'All Group Data'!$Q$2:$Q$1048,"Draw",'All Group Data'!$D$2:$D$1048,$B25)+COUNTIFS('All Group Data'!$A$2:$A$1048,$A$1,'All Group Data'!$Q$2:$Q$1048,"Draw",'All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2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6</v>
      </c>
      <c r="I25" s="9">
        <f>G25-H25</f>
        <v>-4</v>
      </c>
      <c r="J25" s="6">
        <f>(D25*3)+(E25*1)</f>
        <v>1</v>
      </c>
      <c r="K25">
        <f>COUNTIFS('All Group Data'!$A$2:$A$1048,$A$1,'All Group Data'!$K$2:$K$1048,$B25)</f>
        <v>1</v>
      </c>
      <c r="L25">
        <f>COUNTIFS('All Group Data'!$A$2:$A$1048,$A$1,'All Group Data'!$K$2:$K$1048,$B25,'All Group Data'!$Q$2:$Q$1048,$B25)</f>
        <v>0</v>
      </c>
      <c r="M25" s="2">
        <f t="shared" si="8"/>
        <v>0</v>
      </c>
      <c r="N25">
        <f>COUNTIFS('All Group Data'!$A$2:$A$1048,$A$1,'All Group Data'!$M$2:$M$1048,$B25)</f>
        <v>2</v>
      </c>
      <c r="O25">
        <f>COUNTIFS('All Group Data'!$A$2:$A$1048,$A$1,'All Group Data'!$M$2:$M$1048,$B25,'All Group Data'!$Q$2:$Q$1048,$B25)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Data'!$A$2:$A$1048,$A$1,'All Group Data'!$D$2:$D$1048,$B28)+COUNTIFS('All Group Data'!$A$2:$A$1048,$A$1,'All Group Data'!$E$2:$E$1048,$B28)</f>
        <v>4</v>
      </c>
      <c r="D28" s="6">
        <f>COUNTIFS('All Group Data'!$A$2:$A$1048,$A$1,'All Group Data'!$Q$2:$Q$1048,$B28,'All Group Data'!$D$2:$D$1048,$B28)+COUNTIFS('All Group Data'!$A$2:$A$1048,$A$1,'All Group Data'!$Q$2:$Q$1048,$B28,'All Group Data'!$E$2:$E$1048,$B28)</f>
        <v>2</v>
      </c>
      <c r="E28" s="6">
        <f>COUNTIFS('All Group Data'!$A$2:$A$1048,$A$1,'All Group Data'!$Q$2:$Q$1048,"Draw",'All Group Data'!$D$2:$D$1048,$B28)+COUNTIFS('All Group Data'!$A$2:$A$1048,$A$1,'All Group Data'!$Q$2:$Q$1048,"Draw",'All Group Data'!$E$2:$E$1048,$B28)</f>
        <v>2</v>
      </c>
      <c r="F28" s="6">
        <f>C28-D28-E28</f>
        <v>0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5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1</v>
      </c>
      <c r="I28" s="9">
        <f>G28-H28</f>
        <v>4</v>
      </c>
      <c r="J28" s="6">
        <f>(D28*3)+(E28*1)</f>
        <v>8</v>
      </c>
      <c r="K28">
        <f>COUNTIFS('All Group Data'!$A$2:$A$1048,$A$1,'All Group Data'!$K$2:$K$1048,$B28)</f>
        <v>2</v>
      </c>
      <c r="L28">
        <f>COUNTIFS('All Group Data'!$A$2:$A$1048,$A$1,'All Group Data'!$K$2:$K$1048,$B28,'All Group Data'!$Q$2:$Q$1048,$B28)</f>
        <v>2</v>
      </c>
      <c r="M28" s="2">
        <f t="shared" ref="M28:M31" si="10">IF(K28=0,0,L28/K28)</f>
        <v>1</v>
      </c>
      <c r="N28">
        <f>COUNTIFS('All Group Data'!$A$2:$A$1048,$A$1,'All Group Data'!$M$2:$M$1048,$B28)</f>
        <v>1</v>
      </c>
      <c r="O28">
        <f>COUNTIFS('All Group Data'!$A$2:$A$1048,$A$1,'All Group Data'!$M$2:$M$1048,$B28,'All Group Data'!$Q$2:$Q$1048,$B28)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Data'!$Q$2:$Q$1048,$B29,'All Group Data'!$D$2:$D$1048,$B29)+COUNTIFS('All Group Data'!$A$2:$A$1048,$A$1,'All Group Data'!$Q$2:$Q$1048,$B29,'All Group Data'!$E$2:$E$1048,$B29)</f>
        <v>2</v>
      </c>
      <c r="E29" s="6">
        <f>COUNTIFS('All Group Data'!$A$2:$A$1048,$A$1,'All Group Data'!$Q$2:$Q$1048,"Draw",'All Group Data'!$D$2:$D$1048,$B29)+COUNTIFS('All Group Data'!$A$2:$A$1048,$A$1,'All Group Data'!$Q$2:$Q$1048,"Draw",'All Group Data'!$E$2:$E$1048,$B29)</f>
        <v>0</v>
      </c>
      <c r="F29" s="6">
        <f>C29-D29-E29</f>
        <v>2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4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6</v>
      </c>
      <c r="I29" s="9">
        <f>G29-H29</f>
        <v>-2</v>
      </c>
      <c r="J29" s="6">
        <f>(D29*3)+(E29*1)</f>
        <v>6</v>
      </c>
      <c r="K29">
        <f>COUNTIFS('All Group Data'!$A$2:$A$1048,$A$1,'All Group Data'!$K$2:$K$1048,$B29)</f>
        <v>1</v>
      </c>
      <c r="L29">
        <f>COUNTIFS('All Group Data'!$A$2:$A$1048,$A$1,'All Group Data'!$K$2:$K$1048,$B29,'All Group Data'!$Q$2:$Q$1048,$B29)</f>
        <v>1</v>
      </c>
      <c r="M29" s="2">
        <f t="shared" si="10"/>
        <v>1</v>
      </c>
      <c r="N29">
        <f>COUNTIFS('All Group Data'!$A$2:$A$1048,$A$1,'All Group Data'!$M$2:$M$1048,$B29)</f>
        <v>3</v>
      </c>
      <c r="O29">
        <f>COUNTIFS('All Group Data'!$A$2:$A$1048,$A$1,'All Group Data'!$M$2:$M$1048,$B29,'All Group Data'!$Q$2:$Q$1048,$B29)</f>
        <v>1</v>
      </c>
      <c r="P29" s="2">
        <f t="shared" si="11"/>
        <v>0.33333333333333331</v>
      </c>
    </row>
    <row r="30" spans="1:16" x14ac:dyDescent="0.2">
      <c r="A30" s="6">
        <v>3</v>
      </c>
      <c r="B30" s="4" t="s">
        <v>101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Data'!$Q$2:$Q$1048,$B30,'All Group Data'!$D$2:$D$1048,$B30)+COUNTIFS('All Group Data'!$A$2:$A$1048,$A$1,'All Group Data'!$Q$2:$Q$1048,$B30,'All Group Data'!$E$2:$E$1048,$B30)</f>
        <v>1</v>
      </c>
      <c r="E30" s="6">
        <f>COUNTIFS('All Group Data'!$A$2:$A$1048,$A$1,'All Group Data'!$Q$2:$Q$1048,"Draw",'All Group Data'!$D$2:$D$1048,$B30)+COUNTIFS('All Group Data'!$A$2:$A$1048,$A$1,'All Group Data'!$Q$2:$Q$1048,"Draw",'All Group Data'!$E$2:$E$1048,$B30)</f>
        <v>0</v>
      </c>
      <c r="F30" s="6">
        <f>C30-D30-E30</f>
        <v>2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4</v>
      </c>
      <c r="I30" s="9">
        <f>G30-H30</f>
        <v>-1</v>
      </c>
      <c r="J30" s="6">
        <f>(D30*3)+(E30*1)</f>
        <v>3</v>
      </c>
      <c r="K30">
        <f>COUNTIFS('All Group Data'!$A$2:$A$1048,$A$1,'All Group Data'!$K$2:$K$1048,$B30)</f>
        <v>2</v>
      </c>
      <c r="L30">
        <f>COUNTIFS('All Group Data'!$A$2:$A$1048,$A$1,'All Group Data'!$K$2:$K$1048,$B30,'All Group Data'!$Q$2:$Q$1048,$B30)</f>
        <v>1</v>
      </c>
      <c r="M30" s="2">
        <f t="shared" si="10"/>
        <v>0.5</v>
      </c>
      <c r="N30">
        <f>COUNTIFS('All Group Data'!$A$2:$A$1048,$A$1,'All Group Data'!$M$2:$M$1048,$B30)</f>
        <v>1</v>
      </c>
      <c r="O30">
        <f>COUNTIFS('All Group Data'!$A$2:$A$1048,$A$1,'All Group Data'!$M$2:$M$1048,$B30,'All Group Data'!$Q$2:$Q$1048,$B30)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Data'!$Q$2:$Q$1048,$B31,'All Group Data'!$D$2:$D$1048,$B31)+COUNTIFS('All Group Data'!$A$2:$A$1048,$A$1,'All Group Data'!$Q$2:$Q$1048,$B31,'All Group Data'!$E$2:$E$1048,$B31)</f>
        <v>0</v>
      </c>
      <c r="E31" s="6">
        <f>COUNTIFS('All Group Data'!$A$2:$A$1048,$A$1,'All Group Data'!$Q$2:$Q$1048,"Draw",'All Group Data'!$D$2:$D$1048,$B31)+COUNTIFS('All Group Data'!$A$2:$A$1048,$A$1,'All Group Data'!$Q$2:$Q$1048,"Draw",'All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6</v>
      </c>
      <c r="I31" s="9">
        <f>G31-H31</f>
        <v>-4</v>
      </c>
      <c r="J31" s="6">
        <f>(D31*3)+(E31*1)</f>
        <v>1</v>
      </c>
      <c r="K31">
        <f>COUNTIFS('All Group Data'!$A$2:$A$1048,$A$1,'All Group Data'!$K$2:$K$1048,$B31)</f>
        <v>1</v>
      </c>
      <c r="L31">
        <f>COUNTIFS('All Group Data'!$A$2:$A$1048,$A$1,'All Group Data'!$K$2:$K$1048,$B31,'All Group Data'!$Q$2:$Q$1048,$B31)</f>
        <v>0</v>
      </c>
      <c r="M31" s="2">
        <f t="shared" si="10"/>
        <v>0</v>
      </c>
      <c r="N31">
        <f>COUNTIFS('All Group Data'!$A$2:$A$1048,$A$1,'All Group Data'!$M$2:$M$1048,$B31)</f>
        <v>3</v>
      </c>
      <c r="O31">
        <f>COUNTIFS('All Group Data'!$A$2:$A$1048,$A$1,'All Group Data'!$M$2:$M$1048,$B31,'All Group Data'!$Q$2:$Q$1048,$B31)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Data'!$A$2:$A$1048,$A$1,'All Group Data'!$D$2:$D$1048,$B34)+COUNTIFS('All Group Data'!$A$2:$A$1048,$A$1,'All Group Data'!$E$2:$E$1048,$B34)</f>
        <v>3</v>
      </c>
      <c r="D34" s="6">
        <f>COUNTIFS('All Group Data'!$A$2:$A$1048,$A$1,'All Group Data'!$Q$2:$Q$1048,$B34,'All Group Data'!$D$2:$D$1048,$B34)+COUNTIFS('All Group Data'!$A$2:$A$1048,$A$1,'All Group Data'!$Q$2:$Q$1048,$B34,'All Group Data'!$E$2:$E$1048,$B34)</f>
        <v>3</v>
      </c>
      <c r="E34" s="6">
        <f>COUNTIFS('All Group Data'!$A$2:$A$1048,$A$1,'All Group Data'!$Q$2:$Q$1048,"Draw",'All Group Data'!$D$2:$D$1048,$B34)+COUNTIFS('All Group Data'!$A$2:$A$1048,$A$1,'All Group Data'!$Q$2:$Q$1048,"Draw",'All Group Data'!$E$2:$E$1048,$B34)</f>
        <v>0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7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1</v>
      </c>
      <c r="I34" s="9">
        <f>G34-H34</f>
        <v>6</v>
      </c>
      <c r="J34" s="6">
        <f>(D34*3)+(E34*1)</f>
        <v>9</v>
      </c>
      <c r="K34">
        <f>COUNTIFS('All Group Data'!$A$2:$A$1048,$A$1,'All Group Data'!$K$2:$K$1048,$B34)</f>
        <v>3</v>
      </c>
      <c r="L34">
        <f>COUNTIFS('All Group Data'!$A$2:$A$1048,$A$1,'All Group Data'!$K$2:$K$1048,$B34,'All Group Data'!$Q$2:$Q$1048,$B34)</f>
        <v>3</v>
      </c>
      <c r="M34" s="2">
        <f t="shared" ref="M34:M37" si="12">IF(K34=0,0,L34/K34)</f>
        <v>1</v>
      </c>
      <c r="N34">
        <f>COUNTIFS('All Group Data'!$A$2:$A$1048,$A$1,'All Group Data'!$M$2:$M$1048,$B34)</f>
        <v>0</v>
      </c>
      <c r="O34">
        <f>COUNTIFS('All Group Data'!$A$2:$A$1048,$A$1,'All Group Data'!$M$2:$M$1048,$B34,'All Group Data'!$Q$2:$Q$1048,$B34)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Data'!$A$2:$A$1048,$A$1,'All Group Data'!$D$2:$D$1048,$B35)+COUNTIFS('All Group Data'!$A$2:$A$1048,$A$1,'All Group Data'!$E$2:$E$1048,$B35)</f>
        <v>4</v>
      </c>
      <c r="D35" s="6">
        <f>COUNTIFS('All Group Data'!$A$2:$A$1048,$A$1,'All Group Data'!$Q$2:$Q$1048,$B35,'All Group Data'!$D$2:$D$1048,$B35)+COUNTIFS('All Group Data'!$A$2:$A$1048,$A$1,'All Group Data'!$Q$2:$Q$1048,$B35,'All Group Data'!$E$2:$E$1048,$B35)</f>
        <v>1</v>
      </c>
      <c r="E35" s="6">
        <f>COUNTIFS('All Group Data'!$A$2:$A$1048,$A$1,'All Group Data'!$Q$2:$Q$1048,"Draw",'All Group Data'!$D$2:$D$1048,$B35)+COUNTIFS('All Group Data'!$A$2:$A$1048,$A$1,'All Group Data'!$Q$2:$Q$1048,"Draw",'All Group Data'!$E$2:$E$1048,$B35)</f>
        <v>1</v>
      </c>
      <c r="F35" s="6">
        <f>C35-D35-E35</f>
        <v>2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5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6</v>
      </c>
      <c r="I35" s="9">
        <f>G35-H35</f>
        <v>-1</v>
      </c>
      <c r="J35" s="6">
        <f>(D35*3)+(E35*1)</f>
        <v>4</v>
      </c>
      <c r="K35">
        <f>COUNTIFS('All Group Data'!$A$2:$A$1048,$A$1,'All Group Data'!$K$2:$K$1048,$B35)</f>
        <v>1</v>
      </c>
      <c r="L35">
        <f>COUNTIFS('All Group Data'!$A$2:$A$1048,$A$1,'All Group Data'!$K$2:$K$1048,$B35,'All Group Data'!$Q$2:$Q$1048,$B35)</f>
        <v>1</v>
      </c>
      <c r="M35" s="2">
        <f t="shared" si="12"/>
        <v>1</v>
      </c>
      <c r="N35">
        <f>COUNTIFS('All Group Data'!$A$2:$A$1048,$A$1,'All Group Data'!$M$2:$M$1048,$B35)</f>
        <v>3</v>
      </c>
      <c r="O35">
        <f>COUNTIFS('All Group Data'!$A$2:$A$1048,$A$1,'All Group Data'!$M$2:$M$1048,$B35,'All Group Data'!$Q$2:$Q$1048,$B35)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Data'!$Q$2:$Q$1048,$B36,'All Group Data'!$D$2:$D$1048,$B36)+COUNTIFS('All Group Data'!$A$2:$A$1048,$A$1,'All Group Data'!$Q$2:$Q$1048,$B36,'All Group Data'!$E$2:$E$1048,$B36)</f>
        <v>0</v>
      </c>
      <c r="E36" s="6">
        <f>COUNTIFS('All Group Data'!$A$2:$A$1048,$A$1,'All Group Data'!$Q$2:$Q$1048,"Draw",'All Group Data'!$D$2:$D$1048,$B36)+COUNTIFS('All Group Data'!$A$2:$A$1048,$A$1,'All Group Data'!$Q$2:$Q$1048,"Draw",'All Group Data'!$E$2:$E$1048,$B36)</f>
        <v>2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3</v>
      </c>
      <c r="I36" s="9">
        <f>G36-H36</f>
        <v>-1</v>
      </c>
      <c r="J36" s="6">
        <f>(D36*3)+(E36*1)</f>
        <v>2</v>
      </c>
      <c r="K36">
        <f>COUNTIFS('All Group Data'!$A$2:$A$1048,$A$1,'All Group Data'!$K$2:$K$1048,$B36)</f>
        <v>2</v>
      </c>
      <c r="L36">
        <f>COUNTIFS('All Group Data'!$A$2:$A$1048,$A$1,'All Group Data'!$K$2:$K$1048,$B36,'All Group Data'!$Q$2:$Q$1048,$B36)</f>
        <v>0</v>
      </c>
      <c r="M36" s="2">
        <f t="shared" si="12"/>
        <v>0</v>
      </c>
      <c r="N36">
        <f>COUNTIFS('All Group Data'!$A$2:$A$1048,$A$1,'All Group Data'!$M$2:$M$1048,$B36)</f>
        <v>1</v>
      </c>
      <c r="O36">
        <f>COUNTIFS('All Group Data'!$A$2:$A$1048,$A$1,'All Group Data'!$M$2:$M$1048,$B36,'All Group Data'!$Q$2:$Q$1048,$B36)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Data'!$Q$2:$Q$1048,$B37,'All Group Data'!$D$2:$D$1048,$B37)+COUNTIFS('All Group Data'!$A$2:$A$1048,$A$1,'All Group Data'!$Q$2:$Q$1048,$B37,'All Group Data'!$E$2:$E$1048,$B37)</f>
        <v>0</v>
      </c>
      <c r="E37" s="6">
        <f>COUNTIFS('All Group Data'!$A$2:$A$1048,$A$1,'All Group Data'!$Q$2:$Q$1048,"Draw",'All Group Data'!$D$2:$D$1048,$B37)+COUNTIFS('All Group Data'!$A$2:$A$1048,$A$1,'All Group Data'!$Q$2:$Q$1048,"Draw",'All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2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7</v>
      </c>
      <c r="I37" s="9">
        <f>G37-H37</f>
        <v>-5</v>
      </c>
      <c r="J37" s="6">
        <f>(D37*3)+(E37*1)</f>
        <v>1</v>
      </c>
      <c r="K37">
        <f>COUNTIFS('All Group Data'!$A$2:$A$1048,$A$1,'All Group Data'!$K$2:$K$1048,$B37)</f>
        <v>0</v>
      </c>
      <c r="L37">
        <f>COUNTIFS('All Group Data'!$A$2:$A$1048,$A$1,'All Group Data'!$K$2:$K$1048,$B37,'All Group Data'!$Q$2:$Q$1048,$B37)</f>
        <v>0</v>
      </c>
      <c r="M37" s="2">
        <f t="shared" si="12"/>
        <v>0</v>
      </c>
      <c r="N37">
        <f>COUNTIFS('All Group Data'!$A$2:$A$1048,$A$1,'All Group Data'!$M$2:$M$1048,$B37)</f>
        <v>3</v>
      </c>
      <c r="O37">
        <f>COUNTIFS('All Group Data'!$A$2:$A$1048,$A$1,'All Group Data'!$M$2:$M$1048,$B37,'All Group Data'!$Q$2:$Q$1048,$B37)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Data'!$A$2:$A$1048,$A$1,'All Group Data'!$D$2:$D$1048,$B40)+COUNTIFS('All Group Data'!$A$2:$A$1048,$A$1,'All Group Data'!$E$2:$E$1048,$B40)</f>
        <v>3</v>
      </c>
      <c r="D40" s="6">
        <f>COUNTIFS('All Group Data'!$A$2:$A$1048,$A$1,'All Group Data'!$Q$2:$Q$1048,$B40,'All Group Data'!$D$2:$D$1048,$B40)+COUNTIFS('All Group Data'!$A$2:$A$1048,$A$1,'All Group Data'!$Q$2:$Q$1048,$B40,'All Group Data'!$E$2:$E$1048,$B40)</f>
        <v>2</v>
      </c>
      <c r="E40" s="6">
        <f>COUNTIFS('All Group Data'!$A$2:$A$1048,$A$1,'All Group Data'!$Q$2:$Q$1048,"Draw",'All Group Data'!$D$2:$D$1048,$B40)+COUNTIFS('All Group Data'!$A$2:$A$1048,$A$1,'All Group Data'!$Q$2:$Q$1048,"Draw",'All Group Data'!$E$2:$E$1048,$B40)</f>
        <v>1</v>
      </c>
      <c r="F40" s="6">
        <f>C40-D40-E40</f>
        <v>0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0</v>
      </c>
      <c r="I40" s="9">
        <f>G40-H40</f>
        <v>4</v>
      </c>
      <c r="J40" s="6">
        <f>(D40*3)+(E40*1)</f>
        <v>7</v>
      </c>
      <c r="K40">
        <f>COUNTIFS('All Group Data'!$A$2:$A$1048,$A$1,'All Group Data'!$K$2:$K$1048,$B40)</f>
        <v>2</v>
      </c>
      <c r="L40">
        <f>COUNTIFS('All Group Data'!$A$2:$A$1048,$A$1,'All Group Data'!$K$2:$K$1048,$B40,'All Group Data'!$Q$2:$Q$1048,$B40)</f>
        <v>2</v>
      </c>
      <c r="M40" s="2">
        <f t="shared" ref="M40:M43" si="14">IF(K40=0,0,L40/K40)</f>
        <v>1</v>
      </c>
      <c r="N40">
        <f>COUNTIFS('All Group Data'!$A$2:$A$1048,$A$1,'All Group Data'!$M$2:$M$1048,$B40)</f>
        <v>1</v>
      </c>
      <c r="O40">
        <f>COUNTIFS('All Group Data'!$A$2:$A$1048,$A$1,'All Group Data'!$M$2:$M$1048,$B40,'All Group Data'!$Q$2:$Q$1048,$B40)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Data'!$A$2:$A$1048,$A$1,'All Group Data'!$D$2:$D$1048,$B41)+COUNTIFS('All Group Data'!$A$2:$A$1048,$A$1,'All Group Data'!$E$2:$E$1048,$B41)</f>
        <v>7</v>
      </c>
      <c r="D41" s="6">
        <f>COUNTIFS('All Group Data'!$A$2:$A$1048,$A$1,'All Group Data'!$Q$2:$Q$1048,$B41,'All Group Data'!$D$2:$D$1048,$B41)+COUNTIFS('All Group Data'!$A$2:$A$1048,$A$1,'All Group Data'!$Q$2:$Q$1048,$B41,'All Group Data'!$E$2:$E$1048,$B41)</f>
        <v>4</v>
      </c>
      <c r="E41" s="6">
        <f>COUNTIFS('All Group Data'!$A$2:$A$1048,$A$1,'All Group Data'!$Q$2:$Q$1048,"Draw",'All Group Data'!$D$2:$D$1048,$B41)+COUNTIFS('All Group Data'!$A$2:$A$1048,$A$1,'All Group Data'!$Q$2:$Q$1048,"Draw",'All Group Data'!$E$2:$E$1048,$B41)</f>
        <v>3</v>
      </c>
      <c r="F41" s="6">
        <f>C41-D41-E41</f>
        <v>0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9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3</v>
      </c>
      <c r="I41" s="9">
        <f>G41-H41</f>
        <v>6</v>
      </c>
      <c r="J41" s="6">
        <f>(D41*3)+(E41*1)</f>
        <v>15</v>
      </c>
      <c r="K41">
        <f>COUNTIFS('All Group Data'!$A$2:$A$1048,$A$1,'All Group Data'!$K$2:$K$1048,$B41)</f>
        <v>4</v>
      </c>
      <c r="L41">
        <f>COUNTIFS('All Group Data'!$A$2:$A$1048,$A$1,'All Group Data'!$K$2:$K$1048,$B41,'All Group Data'!$Q$2:$Q$1048,$B41)</f>
        <v>2</v>
      </c>
      <c r="M41" s="2">
        <f t="shared" si="14"/>
        <v>0.5</v>
      </c>
      <c r="N41">
        <f>COUNTIFS('All Group Data'!$A$2:$A$1048,$A$1,'All Group Data'!$M$2:$M$1048,$B41)</f>
        <v>3</v>
      </c>
      <c r="O41">
        <f>COUNTIFS('All Group Data'!$A$2:$A$1048,$A$1,'All Group Data'!$M$2:$M$1048,$B41,'All Group Data'!$Q$2:$Q$1048,$B41)</f>
        <v>2</v>
      </c>
      <c r="P41" s="2">
        <f t="shared" si="15"/>
        <v>0.66666666666666663</v>
      </c>
    </row>
    <row r="42" spans="1:16" x14ac:dyDescent="0.2">
      <c r="A42" s="6">
        <v>3</v>
      </c>
      <c r="B42" s="4" t="s">
        <v>39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Data'!$Q$2:$Q$1048,$B42,'All Group Data'!$D$2:$D$1048,$B42)+COUNTIFS('All Group Data'!$A$2:$A$1048,$A$1,'All Group Data'!$Q$2:$Q$1048,$B42,'All Group Data'!$E$2:$E$1048,$B42)</f>
        <v>1</v>
      </c>
      <c r="E42" s="6">
        <f>COUNTIFS('All Group Data'!$A$2:$A$1048,$A$1,'All Group Data'!$Q$2:$Q$1048,"Draw",'All Group Data'!$D$2:$D$1048,$B42)+COUNTIFS('All Group Data'!$A$2:$A$1048,$A$1,'All Group Data'!$Q$2:$Q$1048,"Draw",'All Group Data'!$E$2:$E$1048,$B42)</f>
        <v>1</v>
      </c>
      <c r="F42" s="6">
        <f>C42-D42-E42</f>
        <v>1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3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4</v>
      </c>
      <c r="I42" s="9">
        <f>G42-H42</f>
        <v>-1</v>
      </c>
      <c r="J42" s="6">
        <f>(D42*3)+(E42*1)</f>
        <v>4</v>
      </c>
      <c r="K42">
        <f>COUNTIFS('All Group Data'!$A$2:$A$1048,$A$1,'All Group Data'!$K$2:$K$1048,$B42)</f>
        <v>1</v>
      </c>
      <c r="L42">
        <f>COUNTIFS('All Group Data'!$A$2:$A$1048,$A$1,'All Group Data'!$K$2:$K$1048,$B42,'All Group Data'!$Q$2:$Q$1048,$B42)</f>
        <v>1</v>
      </c>
      <c r="M42" s="2">
        <f t="shared" si="14"/>
        <v>1</v>
      </c>
      <c r="N42">
        <f>COUNTIFS('All Group Data'!$A$2:$A$1048,$A$1,'All Group Data'!$M$2:$M$1048,$B42)</f>
        <v>2</v>
      </c>
      <c r="O42">
        <f>COUNTIFS('All Group Data'!$A$2:$A$1048,$A$1,'All Group Data'!$M$2:$M$1048,$B42,'All Group Data'!$Q$2:$Q$1048,$B42)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Data'!$Q$2:$Q$1048,$B43,'All Group Data'!$D$2:$D$1048,$B43)+COUNTIFS('All Group Data'!$A$2:$A$1048,$A$1,'All Group Data'!$Q$2:$Q$1048,$B43,'All Group Data'!$E$2:$E$1048,$B43)</f>
        <v>0</v>
      </c>
      <c r="E43" s="6">
        <f>COUNTIFS('All Group Data'!$A$2:$A$1048,$A$1,'All Group Data'!$Q$2:$Q$1048,"Draw",'All Group Data'!$D$2:$D$1048,$B43)+COUNTIFS('All Group Data'!$A$2:$A$1048,$A$1,'All Group Data'!$Q$2:$Q$1048,"Draw",'All Group Data'!$E$2:$E$1048,$B43)</f>
        <v>0</v>
      </c>
      <c r="F43" s="6">
        <f>C43-D43-E43</f>
        <v>3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6</v>
      </c>
      <c r="I43" s="9">
        <f>G43-H43</f>
        <v>-5</v>
      </c>
      <c r="J43" s="6">
        <f>(D43*3)+(E43*1)</f>
        <v>0</v>
      </c>
      <c r="K43">
        <f>COUNTIFS('All Group Data'!$A$2:$A$1048,$A$1,'All Group Data'!$K$2:$K$1048,$B43)</f>
        <v>0</v>
      </c>
      <c r="L43">
        <f>COUNTIFS('All Group Data'!$A$2:$A$1048,$A$1,'All Group Data'!$K$2:$K$1048,$B43,'All Group Data'!$Q$2:$Q$1048,$B43)</f>
        <v>0</v>
      </c>
      <c r="M43" s="2">
        <f t="shared" si="14"/>
        <v>0</v>
      </c>
      <c r="N43">
        <f>COUNTIFS('All Group Data'!$A$2:$A$1048,$A$1,'All Group Data'!$M$2:$M$1048,$B43)</f>
        <v>3</v>
      </c>
      <c r="O43">
        <f>COUNTIFS('All Group Data'!$A$2:$A$1048,$A$1,'All Group Data'!$M$2:$M$1048,$B43,'All Group Data'!$Q$2:$Q$1048,$B43)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Data'!$A$2:$A$1048,$A$1,'All Group Data'!$D$2:$D$1048,$B46)+COUNTIFS('All Group Data'!$A$2:$A$1048,$A$1,'All Group Data'!$E$2:$E$1048,$B46)</f>
        <v>3</v>
      </c>
      <c r="D46" s="6">
        <f>COUNTIFS('All Group Data'!$A$2:$A$1048,$A$1,'All Group Data'!$Q$2:$Q$1048,$B46,'All Group Data'!$D$2:$D$1048,$B46)+COUNTIFS('All Group Data'!$A$2:$A$1048,$A$1,'All Group Data'!$Q$2:$Q$1048,$B46,'All Group Data'!$E$2:$E$1048,$B46)</f>
        <v>3</v>
      </c>
      <c r="E46" s="6">
        <f>COUNTIFS('All Group Data'!$A$2:$A$1048,$A$1,'All Group Data'!$Q$2:$Q$1048,"Draw",'All Group Data'!$D$2:$D$1048,$B46)+COUNTIFS('All Group Data'!$A$2:$A$1048,$A$1,'All Group Data'!$Q$2:$Q$1048,"Draw",'All Group Data'!$E$2:$E$1048,$B46)</f>
        <v>0</v>
      </c>
      <c r="F46" s="6">
        <f>C46-D46-E46</f>
        <v>0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8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1</v>
      </c>
      <c r="I46" s="9">
        <f>G46-H46</f>
        <v>7</v>
      </c>
      <c r="J46" s="6">
        <f>(D46*3)+(E46*1)</f>
        <v>9</v>
      </c>
      <c r="K46">
        <f>COUNTIFS('All Group Data'!$A$2:$A$1048,$A$1,'All Group Data'!$K$2:$K$1048,$B46)</f>
        <v>3</v>
      </c>
      <c r="L46">
        <f>COUNTIFS('All Group Data'!$A$2:$A$1048,$A$1,'All Group Data'!$K$2:$K$1048,$B46,'All Group Data'!$Q$2:$Q$1048,$B46)</f>
        <v>3</v>
      </c>
      <c r="M46" s="2">
        <f t="shared" ref="M46:M49" si="16">IF(K46=0,0,L46/K46)</f>
        <v>1</v>
      </c>
      <c r="N46">
        <f>COUNTIFS('All Group Data'!$A$2:$A$1048,$A$1,'All Group Data'!$M$2:$M$1048,$B46)</f>
        <v>0</v>
      </c>
      <c r="O46">
        <f>COUNTIFS('All Group Data'!$A$2:$A$1048,$A$1,'All Group Data'!$M$2:$M$1048,$B46,'All Group Data'!$Q$2:$Q$1048,$B46)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103</v>
      </c>
      <c r="C47" s="6">
        <f>COUNTIFS('All Group Data'!$A$2:$A$1048,$A$1,'All Group Data'!$D$2:$D$1048,$B47)+COUNTIFS('All Group Data'!$A$2:$A$1048,$A$1,'All Group Data'!$E$2:$E$1048,$B47)</f>
        <v>5</v>
      </c>
      <c r="D47" s="6">
        <f>COUNTIFS('All Group Data'!$A$2:$A$1048,$A$1,'All Group Data'!$Q$2:$Q$1048,$B47,'All Group Data'!$D$2:$D$1048,$B47)+COUNTIFS('All Group Data'!$A$2:$A$1048,$A$1,'All Group Data'!$Q$2:$Q$1048,$B47,'All Group Data'!$E$2:$E$1048,$B47)</f>
        <v>2</v>
      </c>
      <c r="E47" s="6">
        <f>COUNTIFS('All Group Data'!$A$2:$A$1048,$A$1,'All Group Data'!$Q$2:$Q$1048,"Draw",'All Group Data'!$D$2:$D$1048,$B47)+COUNTIFS('All Group Data'!$A$2:$A$1048,$A$1,'All Group Data'!$Q$2:$Q$1048,"Draw",'All Group Data'!$E$2:$E$1048,$B47)</f>
        <v>1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5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-2</v>
      </c>
      <c r="J47" s="6">
        <f>(D47*3)+(E47*1)</f>
        <v>7</v>
      </c>
      <c r="K47">
        <f>COUNTIFS('All Group Data'!$A$2:$A$1048,$A$1,'All Group Data'!$K$2:$K$1048,$B47)</f>
        <v>2</v>
      </c>
      <c r="L47">
        <f>COUNTIFS('All Group Data'!$A$2:$A$1048,$A$1,'All Group Data'!$K$2:$K$1048,$B47,'All Group Data'!$Q$2:$Q$1048,$B47)</f>
        <v>2</v>
      </c>
      <c r="M47" s="2">
        <f t="shared" si="16"/>
        <v>1</v>
      </c>
      <c r="N47">
        <f>COUNTIFS('All Group Data'!$A$2:$A$1048,$A$1,'All Group Data'!$M$2:$M$1048,$B47)</f>
        <v>3</v>
      </c>
      <c r="O47">
        <f>COUNTIFS('All Group Data'!$A$2:$A$1048,$A$1,'All Group Data'!$M$2:$M$1048,$B47,'All Group Data'!$Q$2:$Q$1048,$B47)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92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Data'!$Q$2:$Q$1048,$B48,'All Group Data'!$D$2:$D$1048,$B48)+COUNTIFS('All Group Data'!$A$2:$A$1048,$A$1,'All Group Data'!$Q$2:$Q$1048,$B48,'All Group Data'!$E$2:$E$1048,$B48)</f>
        <v>0</v>
      </c>
      <c r="E48" s="6">
        <f>COUNTIFS('All Group Data'!$A$2:$A$1048,$A$1,'All Group Data'!$Q$2:$Q$1048,"Draw",'All Group Data'!$D$2:$D$1048,$B48)+COUNTIFS('All Group Data'!$A$2:$A$1048,$A$1,'All Group Data'!$Q$2:$Q$1048,"Draw",'All Group Data'!$E$2:$E$1048,$B48)</f>
        <v>1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6</v>
      </c>
      <c r="I48" s="9">
        <f>G48-H48</f>
        <v>-3</v>
      </c>
      <c r="J48" s="6">
        <f>(D48*3)+(E48*1)</f>
        <v>1</v>
      </c>
      <c r="K48">
        <f>COUNTIFS('All Group Data'!$A$2:$A$1048,$A$1,'All Group Data'!$K$2:$K$1048,$B48)</f>
        <v>0</v>
      </c>
      <c r="L48">
        <f>COUNTIFS('All Group Data'!$A$2:$A$1048,$A$1,'All Group Data'!$K$2:$K$1048,$B48,'All Group Data'!$Q$2:$Q$1048,$B48)</f>
        <v>0</v>
      </c>
      <c r="M48" s="2">
        <f t="shared" si="16"/>
        <v>0</v>
      </c>
      <c r="N48">
        <f>COUNTIFS('All Group Data'!$A$2:$A$1048,$A$1,'All Group Data'!$M$2:$M$1048,$B48)</f>
        <v>2</v>
      </c>
      <c r="O48">
        <f>COUNTIFS('All Group Data'!$A$2:$A$1048,$A$1,'All Group Data'!$M$2:$M$1048,$B48,'All Group Data'!$Q$2:$Q$1048,$B48)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85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Data'!$Q$2:$Q$1048,$B49,'All Group Data'!$D$2:$D$1048,$B49)+COUNTIFS('All Group Data'!$A$2:$A$1048,$A$1,'All Group Data'!$Q$2:$Q$1048,$B49,'All Group Data'!$E$2:$E$1048,$B49)</f>
        <v>0</v>
      </c>
      <c r="E49" s="6">
        <f>COUNTIFS('All Group Data'!$A$2:$A$1048,$A$1,'All Group Data'!$Q$2:$Q$1048,"Draw",'All Group Data'!$D$2:$D$1048,$B49)+COUNTIFS('All Group Data'!$A$2:$A$1048,$A$1,'All Group Data'!$Q$2:$Q$1048,"Draw",'All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2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7</v>
      </c>
      <c r="I49" s="9">
        <f>G49-H49</f>
        <v>-5</v>
      </c>
      <c r="J49" s="6">
        <f>(D49*3)+(E49*1)</f>
        <v>1</v>
      </c>
      <c r="K49">
        <f>COUNTIFS('All Group Data'!$A$2:$A$1048,$A$1,'All Group Data'!$K$2:$K$1048,$B49)</f>
        <v>1</v>
      </c>
      <c r="L49">
        <f>COUNTIFS('All Group Data'!$A$2:$A$1048,$A$1,'All Group Data'!$K$2:$K$1048,$B49,'All Group Data'!$Q$2:$Q$1048,$B49)</f>
        <v>0</v>
      </c>
      <c r="M49" s="2">
        <f t="shared" si="16"/>
        <v>0</v>
      </c>
      <c r="N49">
        <f>COUNTIFS('All Group Data'!$A$2:$A$1048,$A$1,'All Group Data'!$M$2:$M$1048,$B49)</f>
        <v>3</v>
      </c>
      <c r="O49">
        <f>COUNTIFS('All Group Data'!$A$2:$A$1048,$A$1,'All Group Data'!$M$2:$M$1048,$B49,'All Group Data'!$Q$2:$Q$1048,$B49)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Data'!$A$2:$A$1048,$A$1,'All Group Data'!$D$2:$D$1048,$B4)+COUNTIFS('All Group Data'!$A$2:$A$1048,$A$1,'All Group Data'!$E$2:$E$1048,$B4)</f>
        <v>4</v>
      </c>
      <c r="D4" s="6">
        <f>COUNTIFS('All Group Data'!$A$2:$A$1048,$A$1,'All Group Data'!$Q$2:$Q$1048,$B4,'All Group Data'!$D$2:$D$1048,$B4)+COUNTIFS('All Group Data'!$A$2:$A$1048,$A$1,'All Group Data'!$Q$2:$Q$1048,$B4,'All Group Data'!$E$2:$E$1048,$B4)</f>
        <v>2</v>
      </c>
      <c r="E4" s="6">
        <f>COUNTIFS('All Group Data'!$A$2:$A$1048,$A$1,'All Group Data'!$Q$2:$Q$1048,"Draw",'All Group Data'!$D$2:$D$1048,$B4)+COUNTIFS('All Group Data'!$A$2:$A$1048,$A$1,'All Group Data'!$Q$2:$Q$1048,"Draw",'All Group Data'!$E$2:$E$1048,$B4)</f>
        <v>1</v>
      </c>
      <c r="F4" s="6">
        <f>C4-D4-E4</f>
        <v>1</v>
      </c>
      <c r="G4" s="6">
        <f>SUMIFS('All Group Data'!$F$2:$F$1048,'All Group Data'!$A$2:$A$1048,$A$1,'All Group Data'!$D$2:$D$1048,$B4)+SUMIFS('All Group Data'!$G$2:$G$1048,'All Group Data'!$A$2:$A$1048,$A$1,'All Group Data'!$E$2:$E$1048,$B4)</f>
        <v>5</v>
      </c>
      <c r="H4" s="6">
        <f>SUMIFS('All Group Data'!$G$2:$G$1048,'All Group Data'!$A$2:$A$1048,$A$1,'All Group Data'!$D$2:$D$1048,$B4)+SUMIFS('All Group Data'!$F$2:$F$1048,'All Group Data'!$A$2:$A$1048,$A$1,'All Group Data'!$E$2:$E$1048,$B4)</f>
        <v>5</v>
      </c>
      <c r="I4" s="9">
        <f>G4-H4</f>
        <v>0</v>
      </c>
      <c r="J4" s="6">
        <f>(D4*3)+(E4*1)</f>
        <v>7</v>
      </c>
      <c r="K4">
        <f>COUNTIFS('All Group Data'!$A$2:$A$1048,$A$1,'All Group Data'!$K$2:$K$1048,$B4)</f>
        <v>1</v>
      </c>
      <c r="L4">
        <f>COUNTIFS('All Group Data'!$A$2:$A$1048,$A$1,'All Group Data'!$K$2:$K$1048,$B4,'All Group Data'!$Q$2:$Q$1048,$B4)</f>
        <v>0</v>
      </c>
      <c r="M4" s="2">
        <f t="shared" ref="M4:M7" si="0">IF(K4=0,0,L4/K4)</f>
        <v>0</v>
      </c>
      <c r="N4">
        <f>COUNTIFS('All Group Data'!$A$2:$A$1048,$A$1,'All Group Data'!$M$2:$M$1048,$B4)</f>
        <v>3</v>
      </c>
      <c r="O4">
        <f>COUNTIFS('All Group Data'!$A$2:$A$1048,$A$1,'All Group Data'!$M$2:$M$1048,$B4,'All Group Data'!$Q$2:$Q$1048,$B4)</f>
        <v>2</v>
      </c>
      <c r="P4" s="2">
        <f t="shared" ref="P4:P7" si="1">IF(N4=0,0,O4/N4)</f>
        <v>0.66666666666666663</v>
      </c>
    </row>
    <row r="5" spans="1:16" x14ac:dyDescent="0.2">
      <c r="A5" s="6">
        <v>2</v>
      </c>
      <c r="B5" s="4" t="s">
        <v>94</v>
      </c>
      <c r="C5" s="6">
        <f>COUNTIFS('All Group Data'!$A$2:$A$1048,$A$1,'All Group Data'!$D$2:$D$1048,$B5)+COUNTIFS('All Group Data'!$A$2:$A$1048,$A$1,'All Group Data'!$E$2:$E$1048,$B5)</f>
        <v>5</v>
      </c>
      <c r="D5" s="6">
        <f>COUNTIFS('All Group Data'!$A$2:$A$1048,$A$1,'All Group Data'!$Q$2:$Q$1048,$B5,'All Group Data'!$D$2:$D$1048,$B5)+COUNTIFS('All Group Data'!$A$2:$A$1048,$A$1,'All Group Data'!$Q$2:$Q$1048,$B5,'All Group Data'!$E$2:$E$1048,$B5)</f>
        <v>1</v>
      </c>
      <c r="E5" s="6">
        <f>COUNTIFS('All Group Data'!$A$2:$A$1048,$A$1,'All Group Data'!$Q$2:$Q$1048,"Draw",'All Group Data'!$D$2:$D$1048,$B5)+COUNTIFS('All Group Data'!$A$2:$A$1048,$A$1,'All Group Data'!$Q$2:$Q$1048,"Draw",'All Group Data'!$E$2:$E$1048,$B5)</f>
        <v>4</v>
      </c>
      <c r="F5" s="6">
        <f>C5-D5-E5</f>
        <v>0</v>
      </c>
      <c r="G5" s="6">
        <f>SUMIFS('All Group Data'!$F$2:$F$1048,'All Group Data'!$A$2:$A$1048,$A$1,'All Group Data'!$D$2:$D$1048,$B5)+SUMIFS('All Group Data'!$G$2:$G$1048,'All Group Data'!$A$2:$A$1048,$A$1,'All Group Data'!$E$2:$E$1048,$B5)</f>
        <v>6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1</v>
      </c>
      <c r="J5" s="6">
        <f>(D5*3)+(E5*1)</f>
        <v>7</v>
      </c>
      <c r="K5">
        <f>COUNTIFS('All Group Data'!$A$2:$A$1048,$A$1,'All Group Data'!$K$2:$K$1048,$B5)</f>
        <v>1</v>
      </c>
      <c r="L5">
        <f>COUNTIFS('All Group Data'!$A$2:$A$1048,$A$1,'All Group Data'!$K$2:$K$1048,$B5,'All Group Data'!$Q$2:$Q$1048,$B5)</f>
        <v>0</v>
      </c>
      <c r="M5" s="2">
        <f t="shared" si="0"/>
        <v>0</v>
      </c>
      <c r="N5">
        <f>COUNTIFS('All Group Data'!$A$2:$A$1048,$A$1,'All Group Data'!$M$2:$M$1048,$B5)</f>
        <v>4</v>
      </c>
      <c r="O5">
        <f>COUNTIFS('All Group Data'!$A$2:$A$1048,$A$1,'All Group Data'!$M$2:$M$1048,$B5,'All Group Data'!$Q$2:$Q$1048,$B5)</f>
        <v>1</v>
      </c>
      <c r="P5" s="2">
        <f t="shared" si="1"/>
        <v>0.25</v>
      </c>
    </row>
    <row r="6" spans="1:16" x14ac:dyDescent="0.2">
      <c r="A6" s="6">
        <v>3</v>
      </c>
      <c r="B6" s="4" t="s">
        <v>18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Data'!$Q$2:$Q$1048,$B6,'All Group Data'!$D$2:$D$1048,$B6)+COUNTIFS('All Group Data'!$A$2:$A$1048,$A$1,'All Group Data'!$Q$2:$Q$1048,$B6,'All Group Data'!$E$2:$E$1048,$B6)</f>
        <v>0</v>
      </c>
      <c r="E6" s="6">
        <f>COUNTIFS('All Group Data'!$A$2:$A$1048,$A$1,'All Group Data'!$Q$2:$Q$1048,"Draw",'All Group Data'!$D$2:$D$1048,$B6)+COUNTIFS('All Group Data'!$A$2:$A$1048,$A$1,'All Group Data'!$Q$2:$Q$1048,"Draw",'All Group Data'!$E$2:$E$1048,$B6)</f>
        <v>2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4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-1</v>
      </c>
      <c r="J6" s="6">
        <f>(D6*3)+(E6*1)</f>
        <v>2</v>
      </c>
      <c r="K6">
        <f>COUNTIFS('All Group Data'!$A$2:$A$1048,$A$1,'All Group Data'!$K$2:$K$1048,$B6)</f>
        <v>2</v>
      </c>
      <c r="L6">
        <f>COUNTIFS('All Group Data'!$A$2:$A$1048,$A$1,'All Group Data'!$K$2:$K$1048,$B6,'All Group Data'!$Q$2:$Q$1048,$B6)</f>
        <v>0</v>
      </c>
      <c r="M6" s="2">
        <f t="shared" si="0"/>
        <v>0</v>
      </c>
      <c r="N6">
        <f>COUNTIFS('All Group Data'!$A$2:$A$1048,$A$1,'All Group Data'!$M$2:$M$1048,$B6)</f>
        <v>1</v>
      </c>
      <c r="O6">
        <f>COUNTIFS('All Group Data'!$A$2:$A$1048,$A$1,'All Group Data'!$M$2:$M$1048,$B6,'All Group Data'!$Q$2:$Q$1048,$B6)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Data'!$Q$2:$Q$1048,$B7,'All Group Data'!$D$2:$D$1048,$B7)+COUNTIFS('All Group Data'!$A$2:$A$1048,$A$1,'All Group Data'!$Q$2:$Q$1048,$B7,'All Group Data'!$E$2:$E$1048,$B7)</f>
        <v>0</v>
      </c>
      <c r="E7" s="6">
        <f>COUNTIFS('All Group Data'!$A$2:$A$1048,$A$1,'All Group Data'!$Q$2:$Q$1048,"Draw",'All Group Data'!$D$2:$D$1048,$B7)+COUNTIFS('All Group Data'!$A$2:$A$1048,$A$1,'All Group Data'!$Q$2:$Q$1048,"Draw",'All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0</v>
      </c>
      <c r="H7" s="6">
        <f>SUMIFS('All Group Data'!$G$2:$G$1048,'All Group Data'!$A$2:$A$1048,$A$1,'All Group Data'!$D$2:$D$1048,$B7)+SUMIFS('All Group Data'!$F$2:$F$1048,'All Group Data'!$A$2:$A$1048,$A$1,'All Group Data'!$E$2:$E$1048,$B7)</f>
        <v>3</v>
      </c>
      <c r="I7" s="9">
        <f>G7-H7</f>
        <v>-3</v>
      </c>
      <c r="J7" s="6">
        <f>(D7*3)+(E7*1)</f>
        <v>1</v>
      </c>
      <c r="K7">
        <f>COUNTIFS('All Group Data'!$A$2:$A$1048,$A$1,'All Group Data'!$K$2:$K$1048,$B7)</f>
        <v>3</v>
      </c>
      <c r="L7">
        <f>COUNTIFS('All Group Data'!$A$2:$A$1048,$A$1,'All Group Data'!$K$2:$K$1048,$B7,'All Group Data'!$Q$2:$Q$1048,$B7)</f>
        <v>0</v>
      </c>
      <c r="M7" s="2">
        <f t="shared" si="0"/>
        <v>0</v>
      </c>
      <c r="N7">
        <f>COUNTIFS('All Group Data'!$A$2:$A$1048,$A$1,'All Group Data'!$M$2:$M$1048,$B7)</f>
        <v>0</v>
      </c>
      <c r="O7">
        <f>COUNTIFS('All Group Data'!$A$2:$A$1048,$A$1,'All Group Data'!$M$2:$M$1048,$B7,'All Group Data'!$Q$2:$Q$1048,$B7)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Data'!$Q$2:$Q$1048,$B10,'All Group Data'!$D$2:$D$1048,$B10)+COUNTIFS('All Group Data'!$A$2:$A$1048,$A$1,'All Group Data'!$Q$2:$Q$1048,$B10,'All Group Data'!$E$2:$E$1048,$B10)</f>
        <v>3</v>
      </c>
      <c r="E10" s="6">
        <f>COUNTIFS('All Group Data'!$A$2:$A$1048,$A$1,'All Group Data'!$Q$2:$Q$1048,"Draw",'All Group Data'!$D$2:$D$1048,$B10)+COUNTIFS('All Group Data'!$A$2:$A$1048,$A$1,'All Group Data'!$Q$2:$Q$1048,"Draw",'All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10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5</v>
      </c>
      <c r="I10" s="9">
        <f>G10-H10</f>
        <v>5</v>
      </c>
      <c r="J10" s="6">
        <f>(D10*3)+(E10*1)</f>
        <v>11</v>
      </c>
      <c r="K10">
        <f>COUNTIFS('All Group Data'!$A$2:$A$1048,$A$1,'All Group Data'!$K$2:$K$1048,$B10)</f>
        <v>5</v>
      </c>
      <c r="L10">
        <f>COUNTIFS('All Group Data'!$A$2:$A$1048,$A$1,'All Group Data'!$K$2:$K$1048,$B10,'All Group Data'!$Q$2:$Q$1048,$B10)</f>
        <v>3</v>
      </c>
      <c r="M10" s="2">
        <f t="shared" ref="M10:M13" si="2">IF(K10=0,0,L10/K10)</f>
        <v>0.6</v>
      </c>
      <c r="N10">
        <f>COUNTIFS('All Group Data'!$A$2:$A$1048,$A$1,'All Group Data'!$M$2:$M$1048,$B10)</f>
        <v>0</v>
      </c>
      <c r="O10">
        <f>COUNTIFS('All Group Data'!$A$2:$A$1048,$A$1,'All Group Data'!$M$2:$M$1048,$B10,'All Group Data'!$Q$2:$Q$1048,$B10)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Data'!$Q$2:$Q$1048,$B11,'All Group Data'!$D$2:$D$1048,$B11)+COUNTIFS('All Group Data'!$A$2:$A$1048,$A$1,'All Group Data'!$Q$2:$Q$1048,$B11,'All Group Data'!$E$2:$E$1048,$B11)</f>
        <v>1</v>
      </c>
      <c r="E11" s="6">
        <f>COUNTIFS('All Group Data'!$A$2:$A$1048,$A$1,'All Group Data'!$Q$2:$Q$1048,"Draw",'All Group Data'!$D$2:$D$1048,$B11)+COUNTIFS('All Group Data'!$A$2:$A$1048,$A$1,'All Group Data'!$Q$2:$Q$1048,"Draw",'All Group Data'!$E$2:$E$1048,$B11)</f>
        <v>1</v>
      </c>
      <c r="F11" s="6">
        <f>C11-D11-E11</f>
        <v>2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6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7</v>
      </c>
      <c r="I11" s="9">
        <f>G11-H11</f>
        <v>-1</v>
      </c>
      <c r="J11" s="6">
        <f>(D11*3)+(E11*1)</f>
        <v>4</v>
      </c>
      <c r="K11">
        <f>COUNTIFS('All Group Data'!$A$2:$A$1048,$A$1,'All Group Data'!$K$2:$K$1048,$B11)</f>
        <v>2</v>
      </c>
      <c r="L11">
        <f>COUNTIFS('All Group Data'!$A$2:$A$1048,$A$1,'All Group Data'!$K$2:$K$1048,$B11,'All Group Data'!$Q$2:$Q$1048,$B11)</f>
        <v>1</v>
      </c>
      <c r="M11" s="2">
        <f t="shared" si="2"/>
        <v>0.5</v>
      </c>
      <c r="N11">
        <f>COUNTIFS('All Group Data'!$A$2:$A$1048,$A$1,'All Group Data'!$M$2:$M$1048,$B11)</f>
        <v>2</v>
      </c>
      <c r="O11">
        <f>COUNTIFS('All Group Data'!$A$2:$A$1048,$A$1,'All Group Data'!$M$2:$M$1048,$B11,'All Group Data'!$Q$2:$Q$1048,$B11)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Data'!$Q$2:$Q$1048,$B12,'All Group Data'!$D$2:$D$1048,$B12)+COUNTIFS('All Group Data'!$A$2:$A$1048,$A$1,'All Group Data'!$Q$2:$Q$1048,$B12,'All Group Data'!$E$2:$E$1048,$B12)</f>
        <v>1</v>
      </c>
      <c r="E12" s="6">
        <f>COUNTIFS('All Group Data'!$A$2:$A$1048,$A$1,'All Group Data'!$Q$2:$Q$1048,"Draw",'All Group Data'!$D$2:$D$1048,$B12)+COUNTIFS('All Group Data'!$A$2:$A$1048,$A$1,'All Group Data'!$Q$2:$Q$1048,"Draw",'All Group Data'!$E$2:$E$1048,$B12)</f>
        <v>1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5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5</v>
      </c>
      <c r="I12" s="9">
        <f>G12-H12</f>
        <v>0</v>
      </c>
      <c r="J12" s="6">
        <f>(D12*3)+(E12*1)</f>
        <v>4</v>
      </c>
      <c r="K12">
        <f>COUNTIFS('All Group Data'!$A$2:$A$1048,$A$1,'All Group Data'!$K$2:$K$1048,$B12)</f>
        <v>0</v>
      </c>
      <c r="L12">
        <f>COUNTIFS('All Group Data'!$A$2:$A$1048,$A$1,'All Group Data'!$K$2:$K$1048,$B12,'All Group Data'!$Q$2:$Q$1048,$B12)</f>
        <v>0</v>
      </c>
      <c r="M12" s="2">
        <f t="shared" si="2"/>
        <v>0</v>
      </c>
      <c r="N12">
        <f>COUNTIFS('All Group Data'!$A$2:$A$1048,$A$1,'All Group Data'!$M$2:$M$1048,$B12)</f>
        <v>3</v>
      </c>
      <c r="O12">
        <f>COUNTIFS('All Group Data'!$A$2:$A$1048,$A$1,'All Group Data'!$M$2:$M$1048,$B12,'All Group Data'!$Q$2:$Q$1048,$B12)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Data'!$Q$2:$Q$1048,$B13,'All Group Data'!$D$2:$D$1048,$B13)+COUNTIFS('All Group Data'!$A$2:$A$1048,$A$1,'All Group Data'!$Q$2:$Q$1048,$B13,'All Group Data'!$E$2:$E$1048,$B13)</f>
        <v>0</v>
      </c>
      <c r="E13" s="6">
        <f>COUNTIFS('All Group Data'!$A$2:$A$1048,$A$1,'All Group Data'!$Q$2:$Q$1048,"Draw",'All Group Data'!$D$2:$D$1048,$B13)+COUNTIFS('All Group Data'!$A$2:$A$1048,$A$1,'All Group Data'!$Q$2:$Q$1048,"Draw",'All Group Data'!$E$2:$E$1048,$B13)</f>
        <v>0</v>
      </c>
      <c r="F13" s="6">
        <f>C13-D13-E13</f>
        <v>3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7</v>
      </c>
      <c r="I13" s="9">
        <f>G13-H13</f>
        <v>-5</v>
      </c>
      <c r="J13" s="6">
        <f>(D13*3)+(E13*1)</f>
        <v>0</v>
      </c>
      <c r="K13">
        <f>COUNTIFS('All Group Data'!$A$2:$A$1048,$A$1,'All Group Data'!$K$2:$K$1048,$B13)</f>
        <v>1</v>
      </c>
      <c r="L13">
        <f>COUNTIFS('All Group Data'!$A$2:$A$1048,$A$1,'All Group Data'!$K$2:$K$1048,$B13,'All Group Data'!$Q$2:$Q$1048,$B13)</f>
        <v>0</v>
      </c>
      <c r="M13" s="2">
        <f t="shared" si="2"/>
        <v>0</v>
      </c>
      <c r="N13">
        <f>COUNTIFS('All Group Data'!$A$2:$A$1048,$A$1,'All Group Data'!$M$2:$M$1048,$B13)</f>
        <v>2</v>
      </c>
      <c r="O13">
        <f>COUNTIFS('All Group Data'!$A$2:$A$1048,$A$1,'All Group Data'!$M$2:$M$1048,$B13,'All Group Data'!$Q$2:$Q$1048,$B13)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Data'!$Q$2:$Q$1048,$B16,'All Group Data'!$D$2:$D$1048,$B16)+COUNTIFS('All Group Data'!$A$2:$A$1048,$A$1,'All Group Data'!$Q$2:$Q$1048,$B16,'All Group Data'!$E$2:$E$1048,$B16)</f>
        <v>7</v>
      </c>
      <c r="E16" s="6">
        <f>COUNTIFS('All Group Data'!$A$2:$A$1048,$A$1,'All Group Data'!$Q$2:$Q$1048,"Draw",'All Group Data'!$D$2:$D$1048,$B16)+COUNTIFS('All Group Data'!$A$2:$A$1048,$A$1,'All Group Data'!$Q$2:$Q$1048,"Draw",'All Group Data'!$E$2:$E$1048,$B16)</f>
        <v>0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18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4</v>
      </c>
      <c r="I16" s="9">
        <f>G16-H16</f>
        <v>14</v>
      </c>
      <c r="J16" s="6">
        <f>(D16*3)+(E16*1)</f>
        <v>21</v>
      </c>
      <c r="K16">
        <f>COUNTIFS('All Group Data'!$A$2:$A$1048,$A$1,'All Group Data'!$K$2:$K$1048,$B16)</f>
        <v>7</v>
      </c>
      <c r="L16">
        <f>COUNTIFS('All Group Data'!$A$2:$A$1048,$A$1,'All Group Data'!$K$2:$K$1048,$B16,'All Group Data'!$Q$2:$Q$1048,$B16)</f>
        <v>7</v>
      </c>
      <c r="M16" s="2">
        <f t="shared" ref="M16:M19" si="4">IF(K16=0,0,L16/K16)</f>
        <v>1</v>
      </c>
      <c r="N16">
        <f>COUNTIFS('All Group Data'!$A$2:$A$1048,$A$1,'All Group Data'!$M$2:$M$1048,$B16)</f>
        <v>0</v>
      </c>
      <c r="O16">
        <f>COUNTIFS('All Group Data'!$A$2:$A$1048,$A$1,'All Group Data'!$M$2:$M$1048,$B16,'All Group Data'!$Q$2:$Q$1048,$B16)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113</v>
      </c>
      <c r="C17" s="6">
        <f>COUNTIFS('All Group Data'!$A$2:$A$1048,$A$1,'All Group Data'!$D$2:$D$1048,$B17)+COUNTIFS('All Group Data'!$A$2:$A$1048,$A$1,'All Group Data'!$E$2:$E$1048,$B17)</f>
        <v>7</v>
      </c>
      <c r="D17" s="6">
        <f>COUNTIFS('All Group Data'!$A$2:$A$1048,$A$1,'All Group Data'!$Q$2:$Q$1048,$B17,'All Group Data'!$D$2:$D$1048,$B17)+COUNTIFS('All Group Data'!$A$2:$A$1048,$A$1,'All Group Data'!$Q$2:$Q$1048,$B17,'All Group Data'!$E$2:$E$1048,$B17)</f>
        <v>3</v>
      </c>
      <c r="E17" s="6">
        <f>COUNTIFS('All Group Data'!$A$2:$A$1048,$A$1,'All Group Data'!$Q$2:$Q$1048,"Draw",'All Group Data'!$D$2:$D$1048,$B17)+COUNTIFS('All Group Data'!$A$2:$A$1048,$A$1,'All Group Data'!$Q$2:$Q$1048,"Draw",'All Group Data'!$E$2:$E$1048,$B17)</f>
        <v>2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6</v>
      </c>
      <c r="I17" s="9">
        <f>G17-H17</f>
        <v>3</v>
      </c>
      <c r="J17" s="6">
        <f>(D17*3)+(E17*1)</f>
        <v>11</v>
      </c>
      <c r="K17">
        <f>COUNTIFS('All Group Data'!$A$2:$A$1048,$A$1,'All Group Data'!$K$2:$K$1048,$B17)</f>
        <v>2</v>
      </c>
      <c r="L17">
        <f>COUNTIFS('All Group Data'!$A$2:$A$1048,$A$1,'All Group Data'!$K$2:$K$1048,$B17,'All Group Data'!$Q$2:$Q$1048,$B17)</f>
        <v>1</v>
      </c>
      <c r="M17" s="2">
        <f t="shared" si="4"/>
        <v>0.5</v>
      </c>
      <c r="N17">
        <f>COUNTIFS('All Group Data'!$A$2:$A$1048,$A$1,'All Group Data'!$M$2:$M$1048,$B17)</f>
        <v>5</v>
      </c>
      <c r="O17">
        <f>COUNTIFS('All Group Data'!$A$2:$A$1048,$A$1,'All Group Data'!$M$2:$M$1048,$B17,'All Group Data'!$Q$2:$Q$1048,$B17)</f>
        <v>2</v>
      </c>
      <c r="P17" s="2">
        <f t="shared" si="5"/>
        <v>0.4</v>
      </c>
    </row>
    <row r="18" spans="1:16" x14ac:dyDescent="0.2">
      <c r="A18" s="6">
        <v>3</v>
      </c>
      <c r="B18" s="4" t="s">
        <v>19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Data'!$Q$2:$Q$1048,$B18,'All Group Data'!$D$2:$D$1048,$B18)+COUNTIFS('All Group Data'!$A$2:$A$1048,$A$1,'All Group Data'!$Q$2:$Q$1048,$B18,'All Group Data'!$E$2:$E$1048,$B18)</f>
        <v>1</v>
      </c>
      <c r="E18" s="6">
        <f>COUNTIFS('All Group Data'!$A$2:$A$1048,$A$1,'All Group Data'!$Q$2:$Q$1048,"Draw",'All Group Data'!$D$2:$D$1048,$B18)+COUNTIFS('All Group Data'!$A$2:$A$1048,$A$1,'All Group Data'!$Q$2:$Q$1048,"Draw",'All Group Data'!$E$2:$E$1048,$B18)</f>
        <v>1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4</v>
      </c>
      <c r="K18">
        <f>COUNTIFS('All Group Data'!$A$2:$A$1048,$A$1,'All Group Data'!$K$2:$K$1048,$B18)</f>
        <v>1</v>
      </c>
      <c r="L18">
        <f>COUNTIFS('All Group Data'!$A$2:$A$1048,$A$1,'All Group Data'!$K$2:$K$1048,$B18,'All Group Data'!$Q$2:$Q$1048,$B18)</f>
        <v>1</v>
      </c>
      <c r="M18" s="2">
        <f t="shared" si="4"/>
        <v>1</v>
      </c>
      <c r="N18">
        <f>COUNTIFS('All Group Data'!$A$2:$A$1048,$A$1,'All Group Data'!$M$2:$M$1048,$B18)</f>
        <v>2</v>
      </c>
      <c r="O18">
        <f>COUNTIFS('All Group Data'!$A$2:$A$1048,$A$1,'All Group Data'!$M$2:$M$1048,$B18,'All Group Data'!$Q$2:$Q$1048,$B18)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114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Data'!$Q$2:$Q$1048,$B19,'All Group Data'!$D$2:$D$1048,$B19)+COUNTIFS('All Group Data'!$A$2:$A$1048,$A$1,'All Group Data'!$Q$2:$Q$1048,$B19,'All Group Data'!$E$2:$E$1048,$B19)</f>
        <v>0</v>
      </c>
      <c r="E19" s="6">
        <f>COUNTIFS('All Group Data'!$A$2:$A$1048,$A$1,'All Group Data'!$Q$2:$Q$1048,"Draw",'All Group Data'!$D$2:$D$1048,$B19)+COUNTIFS('All Group Data'!$A$2:$A$1048,$A$1,'All Group Data'!$Q$2:$Q$1048,"Draw",'All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0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9</v>
      </c>
      <c r="I19" s="9">
        <f>G19-H19</f>
        <v>-9</v>
      </c>
      <c r="J19" s="6">
        <f>(D19*3)+(E19*1)</f>
        <v>0</v>
      </c>
      <c r="K19">
        <f>COUNTIFS('All Group Data'!$A$2:$A$1048,$A$1,'All Group Data'!$K$2:$K$1048,$B19)</f>
        <v>0</v>
      </c>
      <c r="L19">
        <f>COUNTIFS('All Group Data'!$A$2:$A$1048,$A$1,'All Group Data'!$K$2:$K$1048,$B19,'All Group Data'!$Q$2:$Q$1048,$B19)</f>
        <v>0</v>
      </c>
      <c r="M19" s="2">
        <f t="shared" si="4"/>
        <v>0</v>
      </c>
      <c r="N19">
        <f>COUNTIFS('All Group Data'!$A$2:$A$1048,$A$1,'All Group Data'!$M$2:$M$1048,$B19)</f>
        <v>3</v>
      </c>
      <c r="O19">
        <f>COUNTIFS('All Group Data'!$A$2:$A$1048,$A$1,'All Group Data'!$M$2:$M$1048,$B19,'All Group Data'!$Q$2:$Q$1048,$B19)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Data'!$A$2:$A$1048,$A$1,'All Group Data'!$D$2:$D$1048,$B22)+COUNTIFS('All Group Data'!$A$2:$A$1048,$A$1,'All Group Data'!$E$2:$E$1048,$B22)</f>
        <v>7</v>
      </c>
      <c r="D22" s="6">
        <f>COUNTIFS('All Group Data'!$A$2:$A$1048,$A$1,'All Group Data'!$Q$2:$Q$1048,$B22,'All Group Data'!$D$2:$D$1048,$B22)+COUNTIFS('All Group Data'!$A$2:$A$1048,$A$1,'All Group Data'!$Q$2:$Q$1048,$B22,'All Group Data'!$E$2:$E$1048,$B22)</f>
        <v>2</v>
      </c>
      <c r="E22" s="6">
        <f>COUNTIFS('All Group Data'!$A$2:$A$1048,$A$1,'All Group Data'!$Q$2:$Q$1048,"Draw",'All Group Data'!$D$2:$D$1048,$B22)+COUNTIFS('All Group Data'!$A$2:$A$1048,$A$1,'All Group Data'!$Q$2:$Q$1048,"Draw",'All Group Data'!$E$2:$E$1048,$B22)</f>
        <v>3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7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6</v>
      </c>
      <c r="I22" s="9">
        <f>G22-H22</f>
        <v>1</v>
      </c>
      <c r="J22" s="6">
        <f>(D22*3)+(E22*1)</f>
        <v>9</v>
      </c>
      <c r="K22">
        <f>COUNTIFS('All Group Data'!$A$2:$A$1048,$A$1,'All Group Data'!$K$2:$K$1048,$B22)</f>
        <v>3</v>
      </c>
      <c r="L22">
        <f>COUNTIFS('All Group Data'!$A$2:$A$1048,$A$1,'All Group Data'!$K$2:$K$1048,$B22,'All Group Data'!$Q$2:$Q$1048,$B22)</f>
        <v>1</v>
      </c>
      <c r="M22" s="2">
        <f t="shared" ref="M22:M25" si="6">IF(K22=0,0,L22/K22)</f>
        <v>0.33333333333333331</v>
      </c>
      <c r="N22">
        <f>COUNTIFS('All Group Data'!$A$2:$A$1048,$A$1,'All Group Data'!$M$2:$M$1048,$B22)</f>
        <v>4</v>
      </c>
      <c r="O22">
        <f>COUNTIFS('All Group Data'!$A$2:$A$1048,$A$1,'All Group Data'!$M$2:$M$1048,$B22,'All Group Data'!$Q$2:$Q$1048,$B22)</f>
        <v>1</v>
      </c>
      <c r="P22" s="2">
        <f t="shared" ref="P22:P25" si="7">IF(N22=0,0,O22/N22)</f>
        <v>0.25</v>
      </c>
    </row>
    <row r="23" spans="1:16" x14ac:dyDescent="0.2">
      <c r="A23" s="6">
        <v>2</v>
      </c>
      <c r="B23" s="4" t="s">
        <v>35</v>
      </c>
      <c r="C23" s="6">
        <f>COUNTIFS('All Group Data'!$A$2:$A$1048,$A$1,'All Group Data'!$D$2:$D$1048,$B23)+COUNTIFS('All Group Data'!$A$2:$A$1048,$A$1,'All Group Data'!$E$2:$E$1048,$B23)</f>
        <v>5</v>
      </c>
      <c r="D23" s="6">
        <f>COUNTIFS('All Group Data'!$A$2:$A$1048,$A$1,'All Group Data'!$Q$2:$Q$1048,$B23,'All Group Data'!$D$2:$D$1048,$B23)+COUNTIFS('All Group Data'!$A$2:$A$1048,$A$1,'All Group Data'!$Q$2:$Q$1048,$B23,'All Group Data'!$E$2:$E$1048,$B23)</f>
        <v>2</v>
      </c>
      <c r="E23" s="6">
        <f>COUNTIFS('All Group Data'!$A$2:$A$1048,$A$1,'All Group Data'!$Q$2:$Q$1048,"Draw",'All Group Data'!$D$2:$D$1048,$B23)+COUNTIFS('All Group Data'!$A$2:$A$1048,$A$1,'All Group Data'!$Q$2:$Q$1048,"Draw",'All Group Data'!$E$2:$E$1048,$B23)</f>
        <v>1</v>
      </c>
      <c r="F23" s="6">
        <f>C23-D23-E23</f>
        <v>2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7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7</v>
      </c>
      <c r="I23" s="9">
        <f>G23-H23</f>
        <v>0</v>
      </c>
      <c r="J23" s="6">
        <f>(D23*3)+(E23*1)</f>
        <v>7</v>
      </c>
      <c r="K23">
        <f>COUNTIFS('All Group Data'!$A$2:$A$1048,$A$1,'All Group Data'!$K$2:$K$1048,$B23)</f>
        <v>1</v>
      </c>
      <c r="L23">
        <f>COUNTIFS('All Group Data'!$A$2:$A$1048,$A$1,'All Group Data'!$K$2:$K$1048,$B23,'All Group Data'!$Q$2:$Q$1048,$B23)</f>
        <v>0</v>
      </c>
      <c r="M23" s="2">
        <f t="shared" si="6"/>
        <v>0</v>
      </c>
      <c r="N23">
        <f>COUNTIFS('All Group Data'!$A$2:$A$1048,$A$1,'All Group Data'!$M$2:$M$1048,$B23)</f>
        <v>4</v>
      </c>
      <c r="O23">
        <f>COUNTIFS('All Group Data'!$A$2:$A$1048,$A$1,'All Group Data'!$M$2:$M$1048,$B23,'All Group Data'!$Q$2:$Q$1048,$B23)</f>
        <v>2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Data'!$Q$2:$Q$1048,$B24,'All Group Data'!$D$2:$D$1048,$B24)+COUNTIFS('All Group Data'!$A$2:$A$1048,$A$1,'All Group Data'!$Q$2:$Q$1048,$B24,'All Group Data'!$E$2:$E$1048,$B24)</f>
        <v>1</v>
      </c>
      <c r="E24" s="6">
        <f>COUNTIFS('All Group Data'!$A$2:$A$1048,$A$1,'All Group Data'!$Q$2:$Q$1048,"Draw",'All Group Data'!$D$2:$D$1048,$B24)+COUNTIFS('All Group Data'!$A$2:$A$1048,$A$1,'All Group Data'!$Q$2:$Q$1048,"Draw",'All Group Data'!$E$2:$E$1048,$B24)</f>
        <v>0</v>
      </c>
      <c r="F24" s="6">
        <f>C24-D24-E24</f>
        <v>2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6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2</v>
      </c>
      <c r="J24" s="6">
        <f>(D24*3)+(E24*1)</f>
        <v>3</v>
      </c>
      <c r="K24">
        <f>COUNTIFS('All Group Data'!$A$2:$A$1048,$A$1,'All Group Data'!$K$2:$K$1048,$B24)</f>
        <v>3</v>
      </c>
      <c r="L24">
        <f>COUNTIFS('All Group Data'!$A$2:$A$1048,$A$1,'All Group Data'!$K$2:$K$1048,$B24,'All Group Data'!$Q$2:$Q$1048,$B24)</f>
        <v>1</v>
      </c>
      <c r="M24" s="2">
        <f t="shared" si="6"/>
        <v>0.33333333333333331</v>
      </c>
      <c r="N24">
        <f>COUNTIFS('All Group Data'!$A$2:$A$1048,$A$1,'All Group Data'!$M$2:$M$1048,$B24)</f>
        <v>0</v>
      </c>
      <c r="O24">
        <f>COUNTIFS('All Group Data'!$A$2:$A$1048,$A$1,'All Group Data'!$M$2:$M$1048,$B24,'All Group Data'!$Q$2:$Q$1048,$B24)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93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Data'!$Q$2:$Q$1048,$B25,'All Group Data'!$D$2:$D$1048,$B25)+COUNTIFS('All Group Data'!$A$2:$A$1048,$A$1,'All Group Data'!$Q$2:$Q$1048,$B25,'All Group Data'!$E$2:$E$1048,$B25)</f>
        <v>1</v>
      </c>
      <c r="E25" s="6">
        <f>COUNTIFS('All Group Data'!$A$2:$A$1048,$A$1,'All Group Data'!$Q$2:$Q$1048,"Draw",'All Group Data'!$D$2:$D$1048,$B25)+COUNTIFS('All Group Data'!$A$2:$A$1048,$A$1,'All Group Data'!$Q$2:$Q$1048,"Draw",'All Group Data'!$E$2:$E$1048,$B25)</f>
        <v>0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3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-4</v>
      </c>
      <c r="J25" s="6">
        <f>(D25*3)+(E25*1)</f>
        <v>3</v>
      </c>
      <c r="K25">
        <f>COUNTIFS('All Group Data'!$A$2:$A$1048,$A$1,'All Group Data'!$K$2:$K$1048,$B25)</f>
        <v>0</v>
      </c>
      <c r="L25">
        <f>COUNTIFS('All Group Data'!$A$2:$A$1048,$A$1,'All Group Data'!$K$2:$K$1048,$B25,'All Group Data'!$Q$2:$Q$1048,$B25)</f>
        <v>0</v>
      </c>
      <c r="M25" s="2">
        <f t="shared" si="6"/>
        <v>0</v>
      </c>
      <c r="N25">
        <f>COUNTIFS('All Group Data'!$A$2:$A$1048,$A$1,'All Group Data'!$M$2:$M$1048,$B25)</f>
        <v>3</v>
      </c>
      <c r="O25">
        <f>COUNTIFS('All Group Data'!$A$2:$A$1048,$A$1,'All Group Data'!$M$2:$M$1048,$B25,'All Group Data'!$Q$2:$Q$1048,$B25)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Data'!$Q$2:$Q$1048,$B28,'All Group Data'!$D$2:$D$1048,$B28)+COUNTIFS('All Group Data'!$A$2:$A$1048,$A$1,'All Group Data'!$Q$2:$Q$1048,$B28,'All Group Data'!$E$2:$E$1048,$B28)</f>
        <v>5</v>
      </c>
      <c r="E28" s="6">
        <f>COUNTIFS('All Group Data'!$A$2:$A$1048,$A$1,'All Group Data'!$Q$2:$Q$1048,"Draw",'All Group Data'!$D$2:$D$1048,$B28)+COUNTIFS('All Group Data'!$A$2:$A$1048,$A$1,'All Group Data'!$Q$2:$Q$1048,"Draw",'All Group Data'!$E$2:$E$1048,$B28)</f>
        <v>1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14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3</v>
      </c>
      <c r="I28" s="9">
        <f>G28-H28</f>
        <v>11</v>
      </c>
      <c r="J28" s="6">
        <f>(D28*3)+(E28*1)</f>
        <v>16</v>
      </c>
      <c r="K28">
        <f>COUNTIFS('All Group Data'!$A$2:$A$1048,$A$1,'All Group Data'!$K$2:$K$1048,$B28)</f>
        <v>6</v>
      </c>
      <c r="L28">
        <f>COUNTIFS('All Group Data'!$A$2:$A$1048,$A$1,'All Group Data'!$K$2:$K$1048,$B28,'All Group Data'!$Q$2:$Q$1048,$B28)</f>
        <v>5</v>
      </c>
      <c r="M28" s="2">
        <f t="shared" ref="M28:M31" si="8">IF(K28=0,0,L28/K28)</f>
        <v>0.83333333333333337</v>
      </c>
      <c r="N28">
        <f>COUNTIFS('All Group Data'!$A$2:$A$1048,$A$1,'All Group Data'!$M$2:$M$1048,$B28)</f>
        <v>1</v>
      </c>
      <c r="O28">
        <f>COUNTIFS('All Group Data'!$A$2:$A$1048,$A$1,'All Group Data'!$M$2:$M$1048,$B28,'All Group Data'!$Q$2:$Q$1048,$B28)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112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Data'!$Q$2:$Q$1048,$B29,'All Group Data'!$D$2:$D$1048,$B29)+COUNTIFS('All Group Data'!$A$2:$A$1048,$A$1,'All Group Data'!$Q$2:$Q$1048,$B29,'All Group Data'!$E$2:$E$1048,$B29)</f>
        <v>1</v>
      </c>
      <c r="E29" s="6">
        <f>COUNTIFS('All Group Data'!$A$2:$A$1048,$A$1,'All Group Data'!$Q$2:$Q$1048,"Draw",'All Group Data'!$D$2:$D$1048,$B29)+COUNTIFS('All Group Data'!$A$2:$A$1048,$A$1,'All Group Data'!$Q$2:$Q$1048,"Draw",'All Group Data'!$E$2:$E$1048,$B29)</f>
        <v>3</v>
      </c>
      <c r="F29" s="6">
        <f>C29-D29-E29</f>
        <v>0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6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3</v>
      </c>
      <c r="I29" s="9">
        <f>G29-H29</f>
        <v>3</v>
      </c>
      <c r="J29" s="6">
        <f>(D29*3)+(E29*1)</f>
        <v>6</v>
      </c>
      <c r="K29">
        <f>COUNTIFS('All Group Data'!$A$2:$A$1048,$A$1,'All Group Data'!$K$2:$K$1048,$B29)</f>
        <v>1</v>
      </c>
      <c r="L29">
        <f>COUNTIFS('All Group Data'!$A$2:$A$1048,$A$1,'All Group Data'!$K$2:$K$1048,$B29,'All Group Data'!$Q$2:$Q$1048,$B29)</f>
        <v>1</v>
      </c>
      <c r="M29" s="2">
        <f t="shared" si="8"/>
        <v>1</v>
      </c>
      <c r="N29">
        <f>COUNTIFS('All Group Data'!$A$2:$A$1048,$A$1,'All Group Data'!$M$2:$M$1048,$B29)</f>
        <v>3</v>
      </c>
      <c r="O29">
        <f>COUNTIFS('All Group Data'!$A$2:$A$1048,$A$1,'All Group Data'!$M$2:$M$1048,$B29,'All Group Data'!$Q$2:$Q$1048,$B29)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Data'!$Q$2:$Q$1048,$B30,'All Group Data'!$D$2:$D$1048,$B30)+COUNTIFS('All Group Data'!$A$2:$A$1048,$A$1,'All Group Data'!$Q$2:$Q$1048,$B30,'All Group Data'!$E$2:$E$1048,$B30)</f>
        <v>1</v>
      </c>
      <c r="E30" s="6">
        <f>COUNTIFS('All Group Data'!$A$2:$A$1048,$A$1,'All Group Data'!$Q$2:$Q$1048,"Draw",'All Group Data'!$D$2:$D$1048,$B30)+COUNTIFS('All Group Data'!$A$2:$A$1048,$A$1,'All Group Data'!$Q$2:$Q$1048,"Draw",'All Group Data'!$E$2:$E$1048,$B30)</f>
        <v>1</v>
      </c>
      <c r="F30" s="6">
        <f>C30-D30-E30</f>
        <v>1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2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-1</v>
      </c>
      <c r="J30" s="6">
        <f>(D30*3)+(E30*1)</f>
        <v>4</v>
      </c>
      <c r="K30">
        <f>COUNTIFS('All Group Data'!$A$2:$A$1048,$A$1,'All Group Data'!$K$2:$K$1048,$B30)</f>
        <v>2</v>
      </c>
      <c r="L30">
        <f>COUNTIFS('All Group Data'!$A$2:$A$1048,$A$1,'All Group Data'!$K$2:$K$1048,$B30,'All Group Data'!$Q$2:$Q$1048,$B30)</f>
        <v>1</v>
      </c>
      <c r="M30" s="2">
        <f t="shared" si="8"/>
        <v>0.5</v>
      </c>
      <c r="N30">
        <f>COUNTIFS('All Group Data'!$A$2:$A$1048,$A$1,'All Group Data'!$M$2:$M$1048,$B30)</f>
        <v>1</v>
      </c>
      <c r="O30">
        <f>COUNTIFS('All Group Data'!$A$2:$A$1048,$A$1,'All Group Data'!$M$2:$M$1048,$B30,'All Group Data'!$Q$2:$Q$1048,$B30)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Data'!$Q$2:$Q$1048,$B31,'All Group Data'!$D$2:$D$1048,$B31)+COUNTIFS('All Group Data'!$A$2:$A$1048,$A$1,'All Group Data'!$Q$2:$Q$1048,$B31,'All Group Data'!$E$2:$E$1048,$B31)</f>
        <v>0</v>
      </c>
      <c r="E31" s="6">
        <f>COUNTIFS('All Group Data'!$A$2:$A$1048,$A$1,'All Group Data'!$Q$2:$Q$1048,"Draw",'All Group Data'!$D$2:$D$1048,$B31)+COUNTIFS('All Group Data'!$A$2:$A$1048,$A$1,'All Group Data'!$Q$2:$Q$1048,"Draw",'All Group Data'!$E$2:$E$1048,$B31)</f>
        <v>0</v>
      </c>
      <c r="F31" s="6">
        <f>C31-D31-E31</f>
        <v>3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0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12</v>
      </c>
      <c r="I31" s="9">
        <f>G31-H31</f>
        <v>-12</v>
      </c>
      <c r="J31" s="6">
        <f>(D31*3)+(E31*1)</f>
        <v>0</v>
      </c>
      <c r="K31">
        <f>COUNTIFS('All Group Data'!$A$2:$A$1048,$A$1,'All Group Data'!$K$2:$K$1048,$B31)</f>
        <v>0</v>
      </c>
      <c r="L31">
        <f>COUNTIFS('All Group Data'!$A$2:$A$1048,$A$1,'All Group Data'!$K$2:$K$1048,$B31,'All Group Data'!$Q$2:$Q$1048,$B31)</f>
        <v>0</v>
      </c>
      <c r="M31" s="2">
        <f t="shared" si="8"/>
        <v>0</v>
      </c>
      <c r="N31">
        <f>COUNTIFS('All Group Data'!$A$2:$A$1048,$A$1,'All Group Data'!$M$2:$M$1048,$B31)</f>
        <v>3</v>
      </c>
      <c r="O31">
        <f>COUNTIFS('All Group Data'!$A$2:$A$1048,$A$1,'All Group Data'!$M$2:$M$1048,$B31,'All Group Data'!$Q$2:$Q$1048,$B31)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Data'!$A$2:$A$1048,$A$1,'All Group Data'!$D$2:$D$1048,$B34)+COUNTIFS('All Group Data'!$A$2:$A$1048,$A$1,'All Group Data'!$E$2:$E$1048,$B34)</f>
        <v>4</v>
      </c>
      <c r="D34" s="6">
        <f>COUNTIFS('All Group Data'!$A$2:$A$1048,$A$1,'All Group Data'!$Q$2:$Q$1048,$B34,'All Group Data'!$D$2:$D$1048,$B34)+COUNTIFS('All Group Data'!$A$2:$A$1048,$A$1,'All Group Data'!$Q$2:$Q$1048,$B34,'All Group Data'!$E$2:$E$1048,$B34)</f>
        <v>1</v>
      </c>
      <c r="E34" s="6">
        <f>COUNTIFS('All Group Data'!$A$2:$A$1048,$A$1,'All Group Data'!$Q$2:$Q$1048,"Draw",'All Group Data'!$D$2:$D$1048,$B34)+COUNTIFS('All Group Data'!$A$2:$A$1048,$A$1,'All Group Data'!$Q$2:$Q$1048,"Draw",'All Group Data'!$E$2:$E$1048,$B34)</f>
        <v>3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5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4</v>
      </c>
      <c r="I34" s="9">
        <f>G34-H34</f>
        <v>1</v>
      </c>
      <c r="J34" s="6">
        <f>(D34*3)+(E34*1)</f>
        <v>6</v>
      </c>
      <c r="K34">
        <f>COUNTIFS('All Group Data'!$A$2:$A$1048,$A$1,'All Group Data'!$K$2:$K$1048,$B34)</f>
        <v>2</v>
      </c>
      <c r="L34">
        <f>COUNTIFS('All Group Data'!$A$2:$A$1048,$A$1,'All Group Data'!$K$2:$K$1048,$B34,'All Group Data'!$Q$2:$Q$1048,$B34)</f>
        <v>1</v>
      </c>
      <c r="M34" s="2">
        <f t="shared" ref="M34:M37" si="10">IF(K34=0,0,L34/K34)</f>
        <v>0.5</v>
      </c>
      <c r="N34">
        <f>COUNTIFS('All Group Data'!$A$2:$A$1048,$A$1,'All Group Data'!$M$2:$M$1048,$B34)</f>
        <v>2</v>
      </c>
      <c r="O34">
        <f>COUNTIFS('All Group Data'!$A$2:$A$1048,$A$1,'All Group Data'!$M$2:$M$1048,$B34,'All Group Data'!$Q$2:$Q$1048,$B34)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Data'!$A$2:$A$1048,$A$1,'All Group Data'!$D$2:$D$1048,$B35)+COUNTIFS('All Group Data'!$A$2:$A$1048,$A$1,'All Group Data'!$E$2:$E$1048,$B35)</f>
        <v>5</v>
      </c>
      <c r="D35" s="6">
        <f>COUNTIFS('All Group Data'!$A$2:$A$1048,$A$1,'All Group Data'!$Q$2:$Q$1048,$B35,'All Group Data'!$D$2:$D$1048,$B35)+COUNTIFS('All Group Data'!$A$2:$A$1048,$A$1,'All Group Data'!$Q$2:$Q$1048,$B35,'All Group Data'!$E$2:$E$1048,$B35)</f>
        <v>2</v>
      </c>
      <c r="E35" s="6">
        <f>COUNTIFS('All Group Data'!$A$2:$A$1048,$A$1,'All Group Data'!$Q$2:$Q$1048,"Draw",'All Group Data'!$D$2:$D$1048,$B35)+COUNTIFS('All Group Data'!$A$2:$A$1048,$A$1,'All Group Data'!$Q$2:$Q$1048,"Draw",'All Group Data'!$E$2:$E$1048,$B35)</f>
        <v>2</v>
      </c>
      <c r="F35" s="6">
        <f>C35-D35-E35</f>
        <v>1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6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3</v>
      </c>
      <c r="I35" s="9">
        <f>G35-H35</f>
        <v>3</v>
      </c>
      <c r="J35" s="6">
        <f>(D35*3)+(E35*1)</f>
        <v>8</v>
      </c>
      <c r="K35">
        <f>COUNTIFS('All Group Data'!$A$2:$A$1048,$A$1,'All Group Data'!$K$2:$K$1048,$B35)</f>
        <v>3</v>
      </c>
      <c r="L35">
        <f>COUNTIFS('All Group Data'!$A$2:$A$1048,$A$1,'All Group Data'!$K$2:$K$1048,$B35,'All Group Data'!$Q$2:$Q$1048,$B35)</f>
        <v>1</v>
      </c>
      <c r="M35" s="2">
        <f t="shared" si="10"/>
        <v>0.33333333333333331</v>
      </c>
      <c r="N35">
        <f>COUNTIFS('All Group Data'!$A$2:$A$1048,$A$1,'All Group Data'!$M$2:$M$1048,$B35)</f>
        <v>2</v>
      </c>
      <c r="O35">
        <f>COUNTIFS('All Group Data'!$A$2:$A$1048,$A$1,'All Group Data'!$M$2:$M$1048,$B35,'All Group Data'!$Q$2:$Q$1048,$B35)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28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Data'!$Q$2:$Q$1048,$B36,'All Group Data'!$D$2:$D$1048,$B36)+COUNTIFS('All Group Data'!$A$2:$A$1048,$A$1,'All Group Data'!$Q$2:$Q$1048,$B36,'All Group Data'!$E$2:$E$1048,$B36)</f>
        <v>1</v>
      </c>
      <c r="E36" s="6">
        <f>COUNTIFS('All Group Data'!$A$2:$A$1048,$A$1,'All Group Data'!$Q$2:$Q$1048,"Draw",'All Group Data'!$D$2:$D$1048,$B36)+COUNTIFS('All Group Data'!$A$2:$A$1048,$A$1,'All Group Data'!$Q$2:$Q$1048,"Draw",'All Group Data'!$E$2:$E$1048,$B36)</f>
        <v>1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2</v>
      </c>
      <c r="I36" s="9">
        <f>G36-H36</f>
        <v>0</v>
      </c>
      <c r="J36" s="6">
        <f>(D36*3)+(E36*1)</f>
        <v>4</v>
      </c>
      <c r="K36">
        <f>COUNTIFS('All Group Data'!$A$2:$A$1048,$A$1,'All Group Data'!$K$2:$K$1048,$B36)</f>
        <v>3</v>
      </c>
      <c r="L36">
        <f>COUNTIFS('All Group Data'!$A$2:$A$1048,$A$1,'All Group Data'!$K$2:$K$1048,$B36,'All Group Data'!$Q$2:$Q$1048,$B36)</f>
        <v>1</v>
      </c>
      <c r="M36" s="2">
        <f t="shared" si="10"/>
        <v>0.33333333333333331</v>
      </c>
      <c r="N36">
        <f>COUNTIFS('All Group Data'!$A$2:$A$1048,$A$1,'All Group Data'!$M$2:$M$1048,$B36)</f>
        <v>0</v>
      </c>
      <c r="O36">
        <f>COUNTIFS('All Group Data'!$A$2:$A$1048,$A$1,'All Group Data'!$M$2:$M$1048,$B36,'All Group Data'!$Q$2:$Q$1048,$B36)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Data'!$Q$2:$Q$1048,$B37,'All Group Data'!$D$2:$D$1048,$B37)+COUNTIFS('All Group Data'!$A$2:$A$1048,$A$1,'All Group Data'!$Q$2:$Q$1048,$B37,'All Group Data'!$E$2:$E$1048,$B37)</f>
        <v>0</v>
      </c>
      <c r="E37" s="6">
        <f>COUNTIFS('All Group Data'!$A$2:$A$1048,$A$1,'All Group Data'!$Q$2:$Q$1048,"Draw",'All Group Data'!$D$2:$D$1048,$B37)+COUNTIFS('All Group Data'!$A$2:$A$1048,$A$1,'All Group Data'!$Q$2:$Q$1048,"Draw",'All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3</v>
      </c>
      <c r="I37" s="9">
        <f>G37-H37</f>
        <v>-2</v>
      </c>
      <c r="J37" s="6">
        <f>(D37*3)+(E37*1)</f>
        <v>1</v>
      </c>
      <c r="K37">
        <f>COUNTIFS('All Group Data'!$A$2:$A$1048,$A$1,'All Group Data'!$K$2:$K$1048,$B37)</f>
        <v>0</v>
      </c>
      <c r="L37">
        <f>COUNTIFS('All Group Data'!$A$2:$A$1048,$A$1,'All Group Data'!$K$2:$K$1048,$B37,'All Group Data'!$Q$2:$Q$1048,$B37)</f>
        <v>0</v>
      </c>
      <c r="M37" s="2">
        <f t="shared" si="10"/>
        <v>0</v>
      </c>
      <c r="N37">
        <f>COUNTIFS('All Group Data'!$A$2:$A$1048,$A$1,'All Group Data'!$M$2:$M$1048,$B37)</f>
        <v>3</v>
      </c>
      <c r="O37">
        <f>COUNTIFS('All Group Data'!$A$2:$A$1048,$A$1,'All Group Data'!$M$2:$M$1048,$B37,'All Group Data'!$Q$2:$Q$1048,$B37)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Data'!$Q$2:$Q$1048,$B40,'All Group Data'!$D$2:$D$1048,$B40)+COUNTIFS('All Group Data'!$A$2:$A$1048,$A$1,'All Group Data'!$Q$2:$Q$1048,$B40,'All Group Data'!$E$2:$E$1048,$B40)</f>
        <v>2</v>
      </c>
      <c r="E40" s="6">
        <f>COUNTIFS('All Group Data'!$A$2:$A$1048,$A$1,'All Group Data'!$Q$2:$Q$1048,"Draw",'All Group Data'!$D$2:$D$1048,$B40)+COUNTIFS('All Group Data'!$A$2:$A$1048,$A$1,'All Group Data'!$Q$2:$Q$1048,"Draw",'All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4</v>
      </c>
      <c r="I40" s="9">
        <f>G40-H40</f>
        <v>0</v>
      </c>
      <c r="J40" s="6">
        <f>(D40*3)+(E40*1)</f>
        <v>7</v>
      </c>
      <c r="K40">
        <f>COUNTIFS('All Group Data'!$A$2:$A$1048,$A$1,'All Group Data'!$K$2:$K$1048,$B40)</f>
        <v>2</v>
      </c>
      <c r="L40">
        <f>COUNTIFS('All Group Data'!$A$2:$A$1048,$A$1,'All Group Data'!$K$2:$K$1048,$B40,'All Group Data'!$Q$2:$Q$1048,$B40)</f>
        <v>1</v>
      </c>
      <c r="M40" s="2">
        <f t="shared" ref="M40:M43" si="12">IF(K40=0,0,L40/K40)</f>
        <v>0.5</v>
      </c>
      <c r="N40">
        <f>COUNTIFS('All Group Data'!$A$2:$A$1048,$A$1,'All Group Data'!$M$2:$M$1048,$B40)</f>
        <v>2</v>
      </c>
      <c r="O40">
        <f>COUNTIFS('All Group Data'!$A$2:$A$1048,$A$1,'All Group Data'!$M$2:$M$1048,$B40,'All Group Data'!$Q$2:$Q$1048,$B40)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Data'!$Q$2:$Q$1048,$B41,'All Group Data'!$D$2:$D$1048,$B41)+COUNTIFS('All Group Data'!$A$2:$A$1048,$A$1,'All Group Data'!$Q$2:$Q$1048,$B41,'All Group Data'!$E$2:$E$1048,$B41)</f>
        <v>1</v>
      </c>
      <c r="E41" s="6">
        <f>COUNTIFS('All Group Data'!$A$2:$A$1048,$A$1,'All Group Data'!$Q$2:$Q$1048,"Draw",'All Group Data'!$D$2:$D$1048,$B41)+COUNTIFS('All Group Data'!$A$2:$A$1048,$A$1,'All Group Data'!$Q$2:$Q$1048,"Draw",'All Group Data'!$E$2:$E$1048,$B41)</f>
        <v>2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5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1</v>
      </c>
      <c r="J41" s="6">
        <f>(D41*3)+(E41*1)</f>
        <v>5</v>
      </c>
      <c r="K41">
        <f>COUNTIFS('All Group Data'!$A$2:$A$1048,$A$1,'All Group Data'!$K$2:$K$1048,$B41)</f>
        <v>4</v>
      </c>
      <c r="L41">
        <f>COUNTIFS('All Group Data'!$A$2:$A$1048,$A$1,'All Group Data'!$K$2:$K$1048,$B41,'All Group Data'!$Q$2:$Q$1048,$B41)</f>
        <v>1</v>
      </c>
      <c r="M41" s="2">
        <f t="shared" si="12"/>
        <v>0.25</v>
      </c>
      <c r="N41">
        <f>COUNTIFS('All Group Data'!$A$2:$A$1048,$A$1,'All Group Data'!$M$2:$M$1048,$B41)</f>
        <v>0</v>
      </c>
      <c r="O41">
        <f>COUNTIFS('All Group Data'!$A$2:$A$1048,$A$1,'All Group Data'!$M$2:$M$1048,$B41,'All Group Data'!$Q$2:$Q$1048,$B41)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Data'!$Q$2:$Q$1048,$B42,'All Group Data'!$D$2:$D$1048,$B42)+COUNTIFS('All Group Data'!$A$2:$A$1048,$A$1,'All Group Data'!$Q$2:$Q$1048,$B42,'All Group Data'!$E$2:$E$1048,$B42)</f>
        <v>1</v>
      </c>
      <c r="E42" s="6">
        <f>COUNTIFS('All Group Data'!$A$2:$A$1048,$A$1,'All Group Data'!$Q$2:$Q$1048,"Draw",'All Group Data'!$D$2:$D$1048,$B42)+COUNTIFS('All Group Data'!$A$2:$A$1048,$A$1,'All Group Data'!$Q$2:$Q$1048,"Draw",'All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2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-1</v>
      </c>
      <c r="J42" s="6">
        <f>(D42*3)+(E42*1)</f>
        <v>3</v>
      </c>
      <c r="K42">
        <f>COUNTIFS('All Group Data'!$A$2:$A$1048,$A$1,'All Group Data'!$K$2:$K$1048,$B42)</f>
        <v>2</v>
      </c>
      <c r="L42">
        <f>COUNTIFS('All Group Data'!$A$2:$A$1048,$A$1,'All Group Data'!$K$2:$K$1048,$B42,'All Group Data'!$Q$2:$Q$1048,$B42)</f>
        <v>0</v>
      </c>
      <c r="M42" s="2">
        <f t="shared" si="12"/>
        <v>0</v>
      </c>
      <c r="N42">
        <f>COUNTIFS('All Group Data'!$A$2:$A$1048,$A$1,'All Group Data'!$M$2:$M$1048,$B42)</f>
        <v>1</v>
      </c>
      <c r="O42">
        <f>COUNTIFS('All Group Data'!$A$2:$A$1048,$A$1,'All Group Data'!$M$2:$M$1048,$B42,'All Group Data'!$Q$2:$Q$1048,$B42)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Data'!$Q$2:$Q$1048,$B43,'All Group Data'!$D$2:$D$1048,$B43)+COUNTIFS('All Group Data'!$A$2:$A$1048,$A$1,'All Group Data'!$Q$2:$Q$1048,$B43,'All Group Data'!$E$2:$E$1048,$B43)</f>
        <v>1</v>
      </c>
      <c r="E43" s="6">
        <f>COUNTIFS('All Group Data'!$A$2:$A$1048,$A$1,'All Group Data'!$Q$2:$Q$1048,"Draw",'All Group Data'!$D$2:$D$1048,$B43)+COUNTIFS('All Group Data'!$A$2:$A$1048,$A$1,'All Group Data'!$Q$2:$Q$1048,"Draw",'All Group Data'!$E$2:$E$1048,$B43)</f>
        <v>0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2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-2</v>
      </c>
      <c r="J43" s="6">
        <f>(D43*3)+(E43*1)</f>
        <v>3</v>
      </c>
      <c r="K43">
        <f>COUNTIFS('All Group Data'!$A$2:$A$1048,$A$1,'All Group Data'!$K$2:$K$1048,$B43)</f>
        <v>0</v>
      </c>
      <c r="L43">
        <f>COUNTIFS('All Group Data'!$A$2:$A$1048,$A$1,'All Group Data'!$K$2:$K$1048,$B43,'All Group Data'!$Q$2:$Q$1048,$B43)</f>
        <v>0</v>
      </c>
      <c r="M43" s="2">
        <f t="shared" si="12"/>
        <v>0</v>
      </c>
      <c r="N43">
        <f>COUNTIFS('All Group Data'!$A$2:$A$1048,$A$1,'All Group Data'!$M$2:$M$1048,$B43)</f>
        <v>3</v>
      </c>
      <c r="O43">
        <f>COUNTIFS('All Group Data'!$A$2:$A$1048,$A$1,'All Group Data'!$M$2:$M$1048,$B43,'All Group Data'!$Q$2:$Q$1048,$B43)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Data'!$A$2:$A$1048,$A$1,'All Group Data'!$D$2:$D$1048,$B46)+COUNTIFS('All Group Data'!$A$2:$A$1048,$A$1,'All Group Data'!$E$2:$E$1048,$B46)</f>
        <v>4</v>
      </c>
      <c r="D46" s="6">
        <f>COUNTIFS('All Group Data'!$A$2:$A$1048,$A$1,'All Group Data'!$Q$2:$Q$1048,$B46,'All Group Data'!$D$2:$D$1048,$B46)+COUNTIFS('All Group Data'!$A$2:$A$1048,$A$1,'All Group Data'!$Q$2:$Q$1048,$B46,'All Group Data'!$E$2:$E$1048,$B46)</f>
        <v>2</v>
      </c>
      <c r="E46" s="6">
        <f>COUNTIFS('All Group Data'!$A$2:$A$1048,$A$1,'All Group Data'!$Q$2:$Q$1048,"Draw",'All Group Data'!$D$2:$D$1048,$B46)+COUNTIFS('All Group Data'!$A$2:$A$1048,$A$1,'All Group Data'!$Q$2:$Q$1048,"Draw",'All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5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3</v>
      </c>
      <c r="I46" s="9">
        <f>G46-H46</f>
        <v>2</v>
      </c>
      <c r="J46" s="6">
        <f>(D46*3)+(E46*1)</f>
        <v>7</v>
      </c>
      <c r="K46">
        <f>COUNTIFS('All Group Data'!$A$2:$A$1048,$A$1,'All Group Data'!$K$2:$K$1048,$B46)</f>
        <v>3</v>
      </c>
      <c r="L46">
        <f>COUNTIFS('All Group Data'!$A$2:$A$1048,$A$1,'All Group Data'!$K$2:$K$1048,$B46,'All Group Data'!$Q$2:$Q$1048,$B46)</f>
        <v>1</v>
      </c>
      <c r="M46" s="2">
        <f t="shared" ref="M46:M49" si="14">IF(K46=0,0,L46/K46)</f>
        <v>0.33333333333333331</v>
      </c>
      <c r="N46">
        <f>COUNTIFS('All Group Data'!$A$2:$A$1048,$A$1,'All Group Data'!$M$2:$M$1048,$B46)</f>
        <v>1</v>
      </c>
      <c r="O46">
        <f>COUNTIFS('All Group Data'!$A$2:$A$1048,$A$1,'All Group Data'!$M$2:$M$1048,$B46,'All Group Data'!$Q$2:$Q$1048,$B46)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Data'!$A$2:$A$1048,$A$1,'All Group Data'!$D$2:$D$1048,$B47)+COUNTIFS('All Group Data'!$A$2:$A$1048,$A$1,'All Group Data'!$E$2:$E$1048,$B47)</f>
        <v>4</v>
      </c>
      <c r="D47" s="6">
        <f>COUNTIFS('All Group Data'!$A$2:$A$1048,$A$1,'All Group Data'!$Q$2:$Q$1048,$B47,'All Group Data'!$D$2:$D$1048,$B47)+COUNTIFS('All Group Data'!$A$2:$A$1048,$A$1,'All Group Data'!$Q$2:$Q$1048,$B47,'All Group Data'!$E$2:$E$1048,$B47)</f>
        <v>1</v>
      </c>
      <c r="E47" s="6">
        <f>COUNTIFS('All Group Data'!$A$2:$A$1048,$A$1,'All Group Data'!$Q$2:$Q$1048,"Draw",'All Group Data'!$D$2:$D$1048,$B47)+COUNTIFS('All Group Data'!$A$2:$A$1048,$A$1,'All Group Data'!$Q$2:$Q$1048,"Draw",'All Group Data'!$E$2:$E$1048,$B47)</f>
        <v>2</v>
      </c>
      <c r="F47" s="6">
        <f>C47-D47-E47</f>
        <v>1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6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-1</v>
      </c>
      <c r="J47" s="6">
        <f>(D47*3)+(E47*1)</f>
        <v>5</v>
      </c>
      <c r="K47">
        <f>COUNTIFS('All Group Data'!$A$2:$A$1048,$A$1,'All Group Data'!$K$2:$K$1048,$B47)</f>
        <v>1</v>
      </c>
      <c r="L47">
        <f>COUNTIFS('All Group Data'!$A$2:$A$1048,$A$1,'All Group Data'!$K$2:$K$1048,$B47,'All Group Data'!$Q$2:$Q$1048,$B47)</f>
        <v>0</v>
      </c>
      <c r="M47" s="2">
        <f t="shared" si="14"/>
        <v>0</v>
      </c>
      <c r="N47">
        <f>COUNTIFS('All Group Data'!$A$2:$A$1048,$A$1,'All Group Data'!$M$2:$M$1048,$B47)</f>
        <v>3</v>
      </c>
      <c r="O47">
        <f>COUNTIFS('All Group Data'!$A$2:$A$1048,$A$1,'All Group Data'!$M$2:$M$1048,$B47,'All Group Data'!$Q$2:$Q$1048,$B47)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Data'!$Q$2:$Q$1048,$B48,'All Group Data'!$D$2:$D$1048,$B48)+COUNTIFS('All Group Data'!$A$2:$A$1048,$A$1,'All Group Data'!$Q$2:$Q$1048,$B48,'All Group Data'!$E$2:$E$1048,$B48)</f>
        <v>1</v>
      </c>
      <c r="E48" s="6">
        <f>COUNTIFS('All Group Data'!$A$2:$A$1048,$A$1,'All Group Data'!$Q$2:$Q$1048,"Draw",'All Group Data'!$D$2:$D$1048,$B48)+COUNTIFS('All Group Data'!$A$2:$A$1048,$A$1,'All Group Data'!$Q$2:$Q$1048,"Draw",'All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4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4</v>
      </c>
      <c r="I48" s="9">
        <f>G48-H48</f>
        <v>0</v>
      </c>
      <c r="J48" s="6">
        <f>(D48*3)+(E48*1)</f>
        <v>3</v>
      </c>
      <c r="K48">
        <f>COUNTIFS('All Group Data'!$A$2:$A$1048,$A$1,'All Group Data'!$K$2:$K$1048,$B48)</f>
        <v>3</v>
      </c>
      <c r="L48">
        <f>COUNTIFS('All Group Data'!$A$2:$A$1048,$A$1,'All Group Data'!$K$2:$K$1048,$B48,'All Group Data'!$Q$2:$Q$1048,$B48)</f>
        <v>1</v>
      </c>
      <c r="M48" s="2">
        <f t="shared" si="14"/>
        <v>0.33333333333333331</v>
      </c>
      <c r="N48">
        <f>COUNTIFS('All Group Data'!$A$2:$A$1048,$A$1,'All Group Data'!$M$2:$M$1048,$B48)</f>
        <v>0</v>
      </c>
      <c r="O48">
        <f>COUNTIFS('All Group Data'!$A$2:$A$1048,$A$1,'All Group Data'!$M$2:$M$1048,$B48,'All Group Data'!$Q$2:$Q$1048,$B48)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92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Data'!$Q$2:$Q$1048,$B49,'All Group Data'!$D$2:$D$1048,$B49)+COUNTIFS('All Group Data'!$A$2:$A$1048,$A$1,'All Group Data'!$Q$2:$Q$1048,$B49,'All Group Data'!$E$2:$E$1048,$B49)</f>
        <v>0</v>
      </c>
      <c r="E49" s="6">
        <f>COUNTIFS('All Group Data'!$A$2:$A$1048,$A$1,'All Group Data'!$Q$2:$Q$1048,"Draw",'All Group Data'!$D$2:$D$1048,$B49)+COUNTIFS('All Group Data'!$A$2:$A$1048,$A$1,'All Group Data'!$Q$2:$Q$1048,"Draw",'All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5</v>
      </c>
      <c r="I49" s="9">
        <f>G49-H49</f>
        <v>-4</v>
      </c>
      <c r="J49" s="6">
        <f>(D49*3)+(E49*1)</f>
        <v>1</v>
      </c>
      <c r="K49">
        <f>COUNTIFS('All Group Data'!$A$2:$A$1048,$A$1,'All Group Data'!$K$2:$K$1048,$B49)</f>
        <v>0</v>
      </c>
      <c r="L49">
        <f>COUNTIFS('All Group Data'!$A$2:$A$1048,$A$1,'All Group Data'!$K$2:$K$1048,$B49,'All Group Data'!$Q$2:$Q$1048,$B49)</f>
        <v>0</v>
      </c>
      <c r="M49" s="2">
        <f t="shared" si="14"/>
        <v>0</v>
      </c>
      <c r="N49">
        <f>COUNTIFS('All Group Data'!$A$2:$A$1048,$A$1,'All Group Data'!$M$2:$M$1048,$B49)</f>
        <v>3</v>
      </c>
      <c r="O49">
        <f>COUNTIFS('All Group Data'!$A$2:$A$1048,$A$1,'All Group Data'!$M$2:$M$1048,$B49,'All Group Data'!$Q$2:$Q$1048,$B49)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Data'!$A$2:$A$1048,$A$1,'All Group Data'!$D$2:$D$1048,$B4)+COUNTIFS('All Group Data'!$A$2:$A$1048,$A$1,'All Group Data'!$E$2:$E$1048,$B4)</f>
        <v>7</v>
      </c>
      <c r="D4" s="6">
        <f>COUNTIFS('All Group Data'!$A$2:$A$1048,$A$1,'All Group Data'!$Q$2:$Q$1048,$B4,'All Group Data'!$D$2:$D$1048,$B4)+COUNTIFS('All Group Data'!$A$2:$A$1048,$A$1,'All Group Data'!$Q$2:$Q$1048,$B4,'All Group Data'!$E$2:$E$1048,$B4)</f>
        <v>4</v>
      </c>
      <c r="E4" s="6">
        <f>COUNTIFS('All Group Data'!$A$2:$A$1048,$A$1,'All Group Data'!$Q$2:$Q$1048,"Draw",'All Group Data'!$D$2:$D$1048,$B4)+COUNTIFS('All Group Data'!$A$2:$A$1048,$A$1,'All Group Data'!$Q$2:$Q$1048,"Draw",'All Group Data'!$E$2:$E$1048,$B4)</f>
        <v>1</v>
      </c>
      <c r="F4" s="6">
        <f>C4-D4-E4</f>
        <v>2</v>
      </c>
      <c r="G4" s="6">
        <f>SUMIFS('All Group Data'!$F$2:$F$1048,'All Group Data'!$A$2:$A$1048,$A$1,'All Group Data'!$D$2:$D$1048,$B4)+SUMIFS('All Group Data'!$G$2:$G$1048,'All Group Data'!$A$2:$A$1048,$A$1,'All Group Data'!$E$2:$E$1048,$B4)</f>
        <v>14</v>
      </c>
      <c r="H4" s="6">
        <f>SUMIFS('All Group Data'!$G$2:$G$1048,'All Group Data'!$A$2:$A$1048,$A$1,'All Group Data'!$D$2:$D$1048,$B4)+SUMIFS('All Group Data'!$F$2:$F$1048,'All Group Data'!$A$2:$A$1048,$A$1,'All Group Data'!$E$2:$E$1048,$B4)</f>
        <v>10</v>
      </c>
      <c r="I4" s="9">
        <f>G4-H4</f>
        <v>4</v>
      </c>
      <c r="J4" s="6">
        <f>(D4*3)+(E4*1)</f>
        <v>13</v>
      </c>
      <c r="K4">
        <f>COUNTIFS('All Group Data'!$A$2:$A$1048,$A$1,'All Group Data'!$K$2:$K$1048,$B4)</f>
        <v>7</v>
      </c>
      <c r="L4">
        <f>COUNTIFS('All Group Data'!$A$2:$A$1048,$A$1,'All Group Data'!$K$2:$K$1048,$B4,'All Group Data'!$Q$2:$Q$1048,$B4)</f>
        <v>4</v>
      </c>
      <c r="M4" s="2">
        <f t="shared" ref="M4:M7" si="0">IF(K4=0,0,L4/K4)</f>
        <v>0.5714285714285714</v>
      </c>
      <c r="N4">
        <f>COUNTIFS('All Group Data'!$A$2:$A$1048,$A$1,'All Group Data'!$M$2:$M$1048,$B4)</f>
        <v>0</v>
      </c>
      <c r="O4">
        <f>COUNTIFS('All Group Data'!$A$2:$A$1048,$A$1,'All Group Data'!$M$2:$M$1048,$B4,'All Group Data'!$Q$2:$Q$1048,$B4)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106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Data'!$Q$2:$Q$1048,$B5,'All Group Data'!$D$2:$D$1048,$B5)+COUNTIFS('All Group Data'!$A$2:$A$1048,$A$1,'All Group Data'!$Q$2:$Q$1048,$B5,'All Group Data'!$E$2:$E$1048,$B5)</f>
        <v>1</v>
      </c>
      <c r="E5" s="6">
        <f>COUNTIFS('All Group Data'!$A$2:$A$1048,$A$1,'All Group Data'!$Q$2:$Q$1048,"Draw",'All Group Data'!$D$2:$D$1048,$B5)+COUNTIFS('All Group Data'!$A$2:$A$1048,$A$1,'All Group Data'!$Q$2:$Q$1048,"Draw",'All Group Data'!$E$2:$E$1048,$B5)</f>
        <v>2</v>
      </c>
      <c r="F5" s="6">
        <f>C5-D5-E5</f>
        <v>1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0</v>
      </c>
      <c r="J5" s="6">
        <f>(D5*3)+(E5*1)</f>
        <v>5</v>
      </c>
      <c r="K5">
        <f>COUNTIFS('All Group Data'!$A$2:$A$1048,$A$1,'All Group Data'!$K$2:$K$1048,$B5)</f>
        <v>2</v>
      </c>
      <c r="L5">
        <f>COUNTIFS('All Group Data'!$A$2:$A$1048,$A$1,'All Group Data'!$K$2:$K$1048,$B5,'All Group Data'!$Q$2:$Q$1048,$B5)</f>
        <v>0</v>
      </c>
      <c r="M5" s="2">
        <f t="shared" si="0"/>
        <v>0</v>
      </c>
      <c r="N5">
        <f>COUNTIFS('All Group Data'!$A$2:$A$1048,$A$1,'All Group Data'!$M$2:$M$1048,$B5)</f>
        <v>2</v>
      </c>
      <c r="O5">
        <f>COUNTIFS('All Group Data'!$A$2:$A$1048,$A$1,'All Group Data'!$M$2:$M$1048,$B5,'All Group Data'!$Q$2:$Q$1048,$B5)</f>
        <v>1</v>
      </c>
      <c r="P5" s="2">
        <f t="shared" si="1"/>
        <v>0.5</v>
      </c>
    </row>
    <row r="6" spans="1:16" x14ac:dyDescent="0.2">
      <c r="A6" s="6">
        <v>3</v>
      </c>
      <c r="B6" s="4" t="s">
        <v>87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Data'!$Q$2:$Q$1048,$B6,'All Group Data'!$D$2:$D$1048,$B6)+COUNTIFS('All Group Data'!$A$2:$A$1048,$A$1,'All Group Data'!$Q$2:$Q$1048,$B6,'All Group Data'!$E$2:$E$1048,$B6)</f>
        <v>1</v>
      </c>
      <c r="E6" s="6">
        <f>COUNTIFS('All Group Data'!$A$2:$A$1048,$A$1,'All Group Data'!$Q$2:$Q$1048,"Draw",'All Group Data'!$D$2:$D$1048,$B6)+COUNTIFS('All Group Data'!$A$2:$A$1048,$A$1,'All Group Data'!$Q$2:$Q$1048,"Draw",'All Group Data'!$E$2:$E$1048,$B6)</f>
        <v>1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5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0</v>
      </c>
      <c r="J6" s="6">
        <f>(D6*3)+(E6*1)</f>
        <v>4</v>
      </c>
      <c r="K6">
        <f>COUNTIFS('All Group Data'!$A$2:$A$1048,$A$1,'All Group Data'!$K$2:$K$1048,$B6)</f>
        <v>0</v>
      </c>
      <c r="L6">
        <f>COUNTIFS('All Group Data'!$A$2:$A$1048,$A$1,'All Group Data'!$K$2:$K$1048,$B6,'All Group Data'!$Q$2:$Q$1048,$B6)</f>
        <v>0</v>
      </c>
      <c r="M6" s="2">
        <f t="shared" si="0"/>
        <v>0</v>
      </c>
      <c r="N6">
        <f>COUNTIFS('All Group Data'!$A$2:$A$1048,$A$1,'All Group Data'!$M$2:$M$1048,$B6)</f>
        <v>3</v>
      </c>
      <c r="O6">
        <f>COUNTIFS('All Group Data'!$A$2:$A$1048,$A$1,'All Group Data'!$M$2:$M$1048,$B6,'All Group Data'!$Q$2:$Q$1048,$B6)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107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Data'!$Q$2:$Q$1048,$B7,'All Group Data'!$D$2:$D$1048,$B7)+COUNTIFS('All Group Data'!$A$2:$A$1048,$A$1,'All Group Data'!$Q$2:$Q$1048,$B7,'All Group Data'!$E$2:$E$1048,$B7)</f>
        <v>0</v>
      </c>
      <c r="E7" s="6">
        <f>COUNTIFS('All Group Data'!$A$2:$A$1048,$A$1,'All Group Data'!$Q$2:$Q$1048,"Draw",'All Group Data'!$D$2:$D$1048,$B7)+COUNTIFS('All Group Data'!$A$2:$A$1048,$A$1,'All Group Data'!$Q$2:$Q$1048,"Draw",'All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2</v>
      </c>
      <c r="H7" s="6">
        <f>SUMIFS('All Group Data'!$G$2:$G$1048,'All Group Data'!$A$2:$A$1048,$A$1,'All Group Data'!$D$2:$D$1048,$B7)+SUMIFS('All Group Data'!$F$2:$F$1048,'All Group Data'!$A$2:$A$1048,$A$1,'All Group Data'!$E$2:$E$1048,$B7)</f>
        <v>6</v>
      </c>
      <c r="I7" s="9">
        <f>G7-H7</f>
        <v>-4</v>
      </c>
      <c r="J7" s="6">
        <f>(D7*3)+(E7*1)</f>
        <v>1</v>
      </c>
      <c r="K7">
        <f>COUNTIFS('All Group Data'!$A$2:$A$1048,$A$1,'All Group Data'!$K$2:$K$1048,$B7)</f>
        <v>1</v>
      </c>
      <c r="L7">
        <f>COUNTIFS('All Group Data'!$A$2:$A$1048,$A$1,'All Group Data'!$K$2:$K$1048,$B7,'All Group Data'!$Q$2:$Q$1048,$B7)</f>
        <v>0</v>
      </c>
      <c r="M7" s="2">
        <f t="shared" si="0"/>
        <v>0</v>
      </c>
      <c r="N7">
        <f>COUNTIFS('All Group Data'!$A$2:$A$1048,$A$1,'All Group Data'!$M$2:$M$1048,$B7)</f>
        <v>2</v>
      </c>
      <c r="O7">
        <f>COUNTIFS('All Group Data'!$A$2:$A$1048,$A$1,'All Group Data'!$M$2:$M$1048,$B7,'All Group Data'!$Q$2:$Q$1048,$B7)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Data'!$Q$2:$Q$1048,$B10,'All Group Data'!$D$2:$D$1048,$B10)+COUNTIFS('All Group Data'!$A$2:$A$1048,$A$1,'All Group Data'!$Q$2:$Q$1048,$B10,'All Group Data'!$E$2:$E$1048,$B10)</f>
        <v>3</v>
      </c>
      <c r="E10" s="6">
        <f>COUNTIFS('All Group Data'!$A$2:$A$1048,$A$1,'All Group Data'!$Q$2:$Q$1048,"Draw",'All Group Data'!$D$2:$D$1048,$B10)+COUNTIFS('All Group Data'!$A$2:$A$1048,$A$1,'All Group Data'!$Q$2:$Q$1048,"Draw",'All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8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3</v>
      </c>
      <c r="I10" s="9">
        <f>G10-H10</f>
        <v>5</v>
      </c>
      <c r="J10" s="6">
        <f>(D10*3)+(E10*1)</f>
        <v>11</v>
      </c>
      <c r="K10">
        <f>COUNTIFS('All Group Data'!$A$2:$A$1048,$A$1,'All Group Data'!$K$2:$K$1048,$B10)</f>
        <v>4</v>
      </c>
      <c r="L10">
        <f>COUNTIFS('All Group Data'!$A$2:$A$1048,$A$1,'All Group Data'!$K$2:$K$1048,$B10,'All Group Data'!$Q$2:$Q$1048,$B10)</f>
        <v>3</v>
      </c>
      <c r="M10" s="2">
        <f t="shared" ref="M10:M13" si="2">IF(K10=0,0,L10/K10)</f>
        <v>0.75</v>
      </c>
      <c r="N10">
        <f>COUNTIFS('All Group Data'!$A$2:$A$1048,$A$1,'All Group Data'!$M$2:$M$1048,$B10)</f>
        <v>1</v>
      </c>
      <c r="O10">
        <f>COUNTIFS('All Group Data'!$A$2:$A$1048,$A$1,'All Group Data'!$M$2:$M$1048,$B10,'All Group Data'!$Q$2:$Q$1048,$B10)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Data'!$Q$2:$Q$1048,$B11,'All Group Data'!$D$2:$D$1048,$B11)+COUNTIFS('All Group Data'!$A$2:$A$1048,$A$1,'All Group Data'!$Q$2:$Q$1048,$B11,'All Group Data'!$E$2:$E$1048,$B11)</f>
        <v>0</v>
      </c>
      <c r="E11" s="6">
        <f>COUNTIFS('All Group Data'!$A$2:$A$1048,$A$1,'All Group Data'!$Q$2:$Q$1048,"Draw",'All Group Data'!$D$2:$D$1048,$B11)+COUNTIFS('All Group Data'!$A$2:$A$1048,$A$1,'All Group Data'!$Q$2:$Q$1048,"Draw",'All Group Data'!$E$2:$E$1048,$B11)</f>
        <v>3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5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8</v>
      </c>
      <c r="I11" s="9">
        <f>G11-H11</f>
        <v>-3</v>
      </c>
      <c r="J11" s="6">
        <f>(D11*3)+(E11*1)</f>
        <v>3</v>
      </c>
      <c r="K11">
        <f>COUNTIFS('All Group Data'!$A$2:$A$1048,$A$1,'All Group Data'!$K$2:$K$1048,$B11)</f>
        <v>2</v>
      </c>
      <c r="L11">
        <f>COUNTIFS('All Group Data'!$A$2:$A$1048,$A$1,'All Group Data'!$K$2:$K$1048,$B11,'All Group Data'!$Q$2:$Q$1048,$B11)</f>
        <v>0</v>
      </c>
      <c r="M11" s="2">
        <f t="shared" si="2"/>
        <v>0</v>
      </c>
      <c r="N11">
        <f>COUNTIFS('All Group Data'!$A$2:$A$1048,$A$1,'All Group Data'!$M$2:$M$1048,$B11)</f>
        <v>2</v>
      </c>
      <c r="O11">
        <f>COUNTIFS('All Group Data'!$A$2:$A$1048,$A$1,'All Group Data'!$M$2:$M$1048,$B11,'All Group Data'!$Q$2:$Q$1048,$B11)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108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Data'!$Q$2:$Q$1048,$B12,'All Group Data'!$D$2:$D$1048,$B12)+COUNTIFS('All Group Data'!$A$2:$A$1048,$A$1,'All Group Data'!$Q$2:$Q$1048,$B12,'All Group Data'!$E$2:$E$1048,$B12)</f>
        <v>0</v>
      </c>
      <c r="E12" s="6">
        <f>COUNTIFS('All Group Data'!$A$2:$A$1048,$A$1,'All Group Data'!$Q$2:$Q$1048,"Draw",'All Group Data'!$D$2:$D$1048,$B12)+COUNTIFS('All Group Data'!$A$2:$A$1048,$A$1,'All Group Data'!$Q$2:$Q$1048,"Draw",'All Group Data'!$E$2:$E$1048,$B12)</f>
        <v>2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3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4</v>
      </c>
      <c r="I12" s="9">
        <f>G12-H12</f>
        <v>-1</v>
      </c>
      <c r="J12" s="6">
        <f>(D12*3)+(E12*1)</f>
        <v>2</v>
      </c>
      <c r="K12">
        <f>COUNTIFS('All Group Data'!$A$2:$A$1048,$A$1,'All Group Data'!$K$2:$K$1048,$B12)</f>
        <v>0</v>
      </c>
      <c r="L12">
        <f>COUNTIFS('All Group Data'!$A$2:$A$1048,$A$1,'All Group Data'!$K$2:$K$1048,$B12,'All Group Data'!$Q$2:$Q$1048,$B12)</f>
        <v>0</v>
      </c>
      <c r="M12" s="2">
        <f t="shared" si="2"/>
        <v>0</v>
      </c>
      <c r="N12">
        <f>COUNTIFS('All Group Data'!$A$2:$A$1048,$A$1,'All Group Data'!$M$2:$M$1048,$B12)</f>
        <v>3</v>
      </c>
      <c r="O12">
        <f>COUNTIFS('All Group Data'!$A$2:$A$1048,$A$1,'All Group Data'!$M$2:$M$1048,$B12,'All Group Data'!$Q$2:$Q$1048,$B12)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Data'!$Q$2:$Q$1048,$B13,'All Group Data'!$D$2:$D$1048,$B13)+COUNTIFS('All Group Data'!$A$2:$A$1048,$A$1,'All Group Data'!$Q$2:$Q$1048,$B13,'All Group Data'!$E$2:$E$1048,$B13)</f>
        <v>0</v>
      </c>
      <c r="E13" s="6">
        <f>COUNTIFS('All Group Data'!$A$2:$A$1048,$A$1,'All Group Data'!$Q$2:$Q$1048,"Draw",'All Group Data'!$D$2:$D$1048,$B13)+COUNTIFS('All Group Data'!$A$2:$A$1048,$A$1,'All Group Data'!$Q$2:$Q$1048,"Draw",'All Group Data'!$E$2:$E$1048,$B13)</f>
        <v>2</v>
      </c>
      <c r="F13" s="6">
        <f>C13-D13-E13</f>
        <v>1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5</v>
      </c>
      <c r="I13" s="9">
        <f>G13-H13</f>
        <v>-3</v>
      </c>
      <c r="J13" s="6">
        <f>(D13*3)+(E13*1)</f>
        <v>2</v>
      </c>
      <c r="K13">
        <f>COUNTIFS('All Group Data'!$A$2:$A$1048,$A$1,'All Group Data'!$K$2:$K$1048,$B13)</f>
        <v>1</v>
      </c>
      <c r="L13">
        <f>COUNTIFS('All Group Data'!$A$2:$A$1048,$A$1,'All Group Data'!$K$2:$K$1048,$B13,'All Group Data'!$Q$2:$Q$1048,$B13)</f>
        <v>0</v>
      </c>
      <c r="M13" s="2">
        <f t="shared" si="2"/>
        <v>0</v>
      </c>
      <c r="N13">
        <f>COUNTIFS('All Group Data'!$A$2:$A$1048,$A$1,'All Group Data'!$M$2:$M$1048,$B13)</f>
        <v>2</v>
      </c>
      <c r="O13">
        <f>COUNTIFS('All Group Data'!$A$2:$A$1048,$A$1,'All Group Data'!$M$2:$M$1048,$B13,'All Group Data'!$Q$2:$Q$1048,$B13)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Data'!$Q$2:$Q$1048,$B16,'All Group Data'!$D$2:$D$1048,$B16)+COUNTIFS('All Group Data'!$A$2:$A$1048,$A$1,'All Group Data'!$Q$2:$Q$1048,$B16,'All Group Data'!$E$2:$E$1048,$B16)</f>
        <v>5</v>
      </c>
      <c r="E16" s="6">
        <f>COUNTIFS('All Group Data'!$A$2:$A$1048,$A$1,'All Group Data'!$Q$2:$Q$1048,"Draw",'All Group Data'!$D$2:$D$1048,$B16)+COUNTIFS('All Group Data'!$A$2:$A$1048,$A$1,'All Group Data'!$Q$2:$Q$1048,"Draw",'All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14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12</v>
      </c>
      <c r="J16" s="6">
        <f>(D16*3)+(E16*1)</f>
        <v>17</v>
      </c>
      <c r="K16">
        <f>COUNTIFS('All Group Data'!$A$2:$A$1048,$A$1,'All Group Data'!$K$2:$K$1048,$B16)</f>
        <v>6</v>
      </c>
      <c r="L16">
        <f>COUNTIFS('All Group Data'!$A$2:$A$1048,$A$1,'All Group Data'!$K$2:$K$1048,$B16,'All Group Data'!$Q$2:$Q$1048,$B16)</f>
        <v>4</v>
      </c>
      <c r="M16" s="2">
        <f t="shared" ref="M16:M19" si="4">IF(K16=0,0,L16/K16)</f>
        <v>0.66666666666666663</v>
      </c>
      <c r="N16">
        <f>COUNTIFS('All Group Data'!$A$2:$A$1048,$A$1,'All Group Data'!$M$2:$M$1048,$B16)</f>
        <v>1</v>
      </c>
      <c r="O16">
        <f>COUNTIFS('All Group Data'!$A$2:$A$1048,$A$1,'All Group Data'!$M$2:$M$1048,$B16,'All Group Data'!$Q$2:$Q$1048,$B16)</f>
        <v>1</v>
      </c>
      <c r="P16" s="2">
        <f t="shared" ref="P16:P19" si="5">IF(N16=0,0,O16/N16)</f>
        <v>1</v>
      </c>
    </row>
    <row r="17" spans="1:16" x14ac:dyDescent="0.2">
      <c r="A17" s="6">
        <v>2</v>
      </c>
      <c r="B17" s="4" t="s">
        <v>74</v>
      </c>
      <c r="C17" s="6">
        <f>COUNTIFS('All Group Data'!$A$2:$A$1048,$A$1,'All Group Data'!$D$2:$D$1048,$B17)+COUNTIFS('All Group Data'!$A$2:$A$1048,$A$1,'All Group Data'!$E$2:$E$1048,$B17)</f>
        <v>5</v>
      </c>
      <c r="D17" s="6">
        <f>COUNTIFS('All Group Data'!$A$2:$A$1048,$A$1,'All Group Data'!$Q$2:$Q$1048,$B17,'All Group Data'!$D$2:$D$1048,$B17)+COUNTIFS('All Group Data'!$A$2:$A$1048,$A$1,'All Group Data'!$Q$2:$Q$1048,$B17,'All Group Data'!$E$2:$E$1048,$B17)</f>
        <v>2</v>
      </c>
      <c r="E17" s="6">
        <f>COUNTIFS('All Group Data'!$A$2:$A$1048,$A$1,'All Group Data'!$Q$2:$Q$1048,"Draw",'All Group Data'!$D$2:$D$1048,$B17)+COUNTIFS('All Group Data'!$A$2:$A$1048,$A$1,'All Group Data'!$Q$2:$Q$1048,"Draw",'All Group Data'!$E$2:$E$1048,$B17)</f>
        <v>1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7</v>
      </c>
      <c r="I17" s="9">
        <f>G17-H17</f>
        <v>2</v>
      </c>
      <c r="J17" s="6">
        <f>(D17*3)+(E17*1)</f>
        <v>7</v>
      </c>
      <c r="K17">
        <f>COUNTIFS('All Group Data'!$A$2:$A$1048,$A$1,'All Group Data'!$K$2:$K$1048,$B17)</f>
        <v>2</v>
      </c>
      <c r="L17">
        <f>COUNTIFS('All Group Data'!$A$2:$A$1048,$A$1,'All Group Data'!$K$2:$K$1048,$B17,'All Group Data'!$Q$2:$Q$1048,$B17)</f>
        <v>1</v>
      </c>
      <c r="M17" s="2">
        <f t="shared" si="4"/>
        <v>0.5</v>
      </c>
      <c r="N17">
        <f>COUNTIFS('All Group Data'!$A$2:$A$1048,$A$1,'All Group Data'!$M$2:$M$1048,$B17)</f>
        <v>3</v>
      </c>
      <c r="O17">
        <f>COUNTIFS('All Group Data'!$A$2:$A$1048,$A$1,'All Group Data'!$M$2:$M$1048,$B17,'All Group Data'!$Q$2:$Q$1048,$B17)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71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Data'!$Q$2:$Q$1048,$B18,'All Group Data'!$D$2:$D$1048,$B18)+COUNTIFS('All Group Data'!$A$2:$A$1048,$A$1,'All Group Data'!$Q$2:$Q$1048,$B18,'All Group Data'!$E$2:$E$1048,$B18)</f>
        <v>0</v>
      </c>
      <c r="E18" s="6">
        <f>COUNTIFS('All Group Data'!$A$2:$A$1048,$A$1,'All Group Data'!$Q$2:$Q$1048,"Draw",'All Group Data'!$D$2:$D$1048,$B18)+COUNTIFS('All Group Data'!$A$2:$A$1048,$A$1,'All Group Data'!$Q$2:$Q$1048,"Draw",'All Group Data'!$E$2:$E$1048,$B18)</f>
        <v>2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3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-3</v>
      </c>
      <c r="J18" s="6">
        <f>(D18*3)+(E18*1)</f>
        <v>2</v>
      </c>
      <c r="K18">
        <f>COUNTIFS('All Group Data'!$A$2:$A$1048,$A$1,'All Group Data'!$K$2:$K$1048,$B18)</f>
        <v>1</v>
      </c>
      <c r="L18">
        <f>COUNTIFS('All Group Data'!$A$2:$A$1048,$A$1,'All Group Data'!$K$2:$K$1048,$B18,'All Group Data'!$Q$2:$Q$1048,$B18)</f>
        <v>0</v>
      </c>
      <c r="M18" s="2">
        <f t="shared" si="4"/>
        <v>0</v>
      </c>
      <c r="N18">
        <f>COUNTIFS('All Group Data'!$A$2:$A$1048,$A$1,'All Group Data'!$M$2:$M$1048,$B18)</f>
        <v>2</v>
      </c>
      <c r="O18">
        <f>COUNTIFS('All Group Data'!$A$2:$A$1048,$A$1,'All Group Data'!$M$2:$M$1048,$B18,'All Group Data'!$Q$2:$Q$1048,$B18)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85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Data'!$Q$2:$Q$1048,$B19,'All Group Data'!$D$2:$D$1048,$B19)+COUNTIFS('All Group Data'!$A$2:$A$1048,$A$1,'All Group Data'!$Q$2:$Q$1048,$B19,'All Group Data'!$E$2:$E$1048,$B19)</f>
        <v>0</v>
      </c>
      <c r="E19" s="6">
        <f>COUNTIFS('All Group Data'!$A$2:$A$1048,$A$1,'All Group Data'!$Q$2:$Q$1048,"Draw",'All Group Data'!$D$2:$D$1048,$B19)+COUNTIFS('All Group Data'!$A$2:$A$1048,$A$1,'All Group Data'!$Q$2:$Q$1048,"Draw",'All Group Data'!$E$2:$E$1048,$B19)</f>
        <v>1</v>
      </c>
      <c r="F19" s="6">
        <f>C19-D19-E19</f>
        <v>2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7</v>
      </c>
      <c r="I19" s="9">
        <f>G19-H19</f>
        <v>-5</v>
      </c>
      <c r="J19" s="6">
        <f>(D19*3)+(E19*1)</f>
        <v>1</v>
      </c>
      <c r="K19">
        <f>COUNTIFS('All Group Data'!$A$2:$A$1048,$A$1,'All Group Data'!$K$2:$K$1048,$B19)</f>
        <v>0</v>
      </c>
      <c r="L19">
        <f>COUNTIFS('All Group Data'!$A$2:$A$1048,$A$1,'All Group Data'!$K$2:$K$1048,$B19,'All Group Data'!$Q$2:$Q$1048,$B19)</f>
        <v>0</v>
      </c>
      <c r="M19" s="2">
        <f t="shared" si="4"/>
        <v>0</v>
      </c>
      <c r="N19">
        <f>COUNTIFS('All Group Data'!$A$2:$A$1048,$A$1,'All Group Data'!$M$2:$M$1048,$B19)</f>
        <v>3</v>
      </c>
      <c r="O19">
        <f>COUNTIFS('All Group Data'!$A$2:$A$1048,$A$1,'All Group Data'!$M$2:$M$1048,$B19,'All Group Data'!$Q$2:$Q$1048,$B19)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Data'!$A$2:$A$1048,$A$1,'All Group Data'!$D$2:$D$1048,$B22)+COUNTIFS('All Group Data'!$A$2:$A$1048,$A$1,'All Group Data'!$E$2:$E$1048,$B22)</f>
        <v>4</v>
      </c>
      <c r="D22" s="6">
        <f>COUNTIFS('All Group Data'!$A$2:$A$1048,$A$1,'All Group Data'!$Q$2:$Q$1048,$B22,'All Group Data'!$D$2:$D$1048,$B22)+COUNTIFS('All Group Data'!$A$2:$A$1048,$A$1,'All Group Data'!$Q$2:$Q$1048,$B22,'All Group Data'!$E$2:$E$1048,$B22)</f>
        <v>2</v>
      </c>
      <c r="E22" s="6">
        <f>COUNTIFS('All Group Data'!$A$2:$A$1048,$A$1,'All Group Data'!$Q$2:$Q$1048,"Draw",'All Group Data'!$D$2:$D$1048,$B22)+COUNTIFS('All Group Data'!$A$2:$A$1048,$A$1,'All Group Data'!$Q$2:$Q$1048,"Draw",'All Group Data'!$E$2:$E$1048,$B22)</f>
        <v>0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9</v>
      </c>
      <c r="I22" s="9">
        <f>G22-H22</f>
        <v>-3</v>
      </c>
      <c r="J22" s="6">
        <f>(D22*3)+(E22*1)</f>
        <v>6</v>
      </c>
      <c r="K22">
        <f>COUNTIFS('All Group Data'!$A$2:$A$1048,$A$1,'All Group Data'!$K$2:$K$1048,$B22)</f>
        <v>3</v>
      </c>
      <c r="L22">
        <f>COUNTIFS('All Group Data'!$A$2:$A$1048,$A$1,'All Group Data'!$K$2:$K$1048,$B22,'All Group Data'!$Q$2:$Q$1048,$B22)</f>
        <v>1</v>
      </c>
      <c r="M22" s="2">
        <f t="shared" ref="M22:M25" si="6">IF(K22=0,0,L22/K22)</f>
        <v>0.33333333333333331</v>
      </c>
      <c r="N22">
        <f>COUNTIFS('All Group Data'!$A$2:$A$1048,$A$1,'All Group Data'!$M$2:$M$1048,$B22)</f>
        <v>1</v>
      </c>
      <c r="O22">
        <f>COUNTIFS('All Group Data'!$A$2:$A$1048,$A$1,'All Group Data'!$M$2:$M$1048,$B22,'All Group Data'!$Q$2:$Q$1048,$B22)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Data'!$Q$2:$Q$1048,$B23,'All Group Data'!$D$2:$D$1048,$B23)+COUNTIFS('All Group Data'!$A$2:$A$1048,$A$1,'All Group Data'!$Q$2:$Q$1048,$B23,'All Group Data'!$E$2:$E$1048,$B23)</f>
        <v>1</v>
      </c>
      <c r="E23" s="6">
        <f>COUNTIFS('All Group Data'!$A$2:$A$1048,$A$1,'All Group Data'!$Q$2:$Q$1048,"Draw",'All Group Data'!$D$2:$D$1048,$B23)+COUNTIFS('All Group Data'!$A$2:$A$1048,$A$1,'All Group Data'!$Q$2:$Q$1048,"Draw",'All Group Data'!$E$2:$E$1048,$B23)</f>
        <v>3</v>
      </c>
      <c r="F23" s="6">
        <f>C23-D23-E23</f>
        <v>0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3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1</v>
      </c>
      <c r="I23" s="9">
        <f>G23-H23</f>
        <v>2</v>
      </c>
      <c r="J23" s="6">
        <f>(D23*3)+(E23*1)</f>
        <v>6</v>
      </c>
      <c r="K23">
        <f>COUNTIFS('All Group Data'!$A$2:$A$1048,$A$1,'All Group Data'!$K$2:$K$1048,$B23)</f>
        <v>0</v>
      </c>
      <c r="L23">
        <f>COUNTIFS('All Group Data'!$A$2:$A$1048,$A$1,'All Group Data'!$K$2:$K$1048,$B23,'All Group Data'!$Q$2:$Q$1048,$B23)</f>
        <v>0</v>
      </c>
      <c r="M23" s="2">
        <f t="shared" si="6"/>
        <v>0</v>
      </c>
      <c r="N23">
        <f>COUNTIFS('All Group Data'!$A$2:$A$1048,$A$1,'All Group Data'!$M$2:$M$1048,$B23)</f>
        <v>4</v>
      </c>
      <c r="O23">
        <f>COUNTIFS('All Group Data'!$A$2:$A$1048,$A$1,'All Group Data'!$M$2:$M$1048,$B23,'All Group Data'!$Q$2:$Q$1048,$B23)</f>
        <v>1</v>
      </c>
      <c r="P23" s="2">
        <f t="shared" si="7"/>
        <v>0.25</v>
      </c>
    </row>
    <row r="24" spans="1:16" x14ac:dyDescent="0.2">
      <c r="A24" s="6">
        <v>3</v>
      </c>
      <c r="B24" s="4" t="s">
        <v>12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Data'!$Q$2:$Q$1048,$B24,'All Group Data'!$D$2:$D$1048,$B24)+COUNTIFS('All Group Data'!$A$2:$A$1048,$A$1,'All Group Data'!$Q$2:$Q$1048,$B24,'All Group Data'!$E$2:$E$1048,$B24)</f>
        <v>1</v>
      </c>
      <c r="E24" s="6">
        <f>COUNTIFS('All Group Data'!$A$2:$A$1048,$A$1,'All Group Data'!$Q$2:$Q$1048,"Draw",'All Group Data'!$D$2:$D$1048,$B24)+COUNTIFS('All Group Data'!$A$2:$A$1048,$A$1,'All Group Data'!$Q$2:$Q$1048,"Draw",'All Group Data'!$E$2:$E$1048,$B24)</f>
        <v>1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8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4</v>
      </c>
      <c r="J24" s="6">
        <f>(D24*3)+(E24*1)</f>
        <v>4</v>
      </c>
      <c r="K24">
        <f>COUNTIFS('All Group Data'!$A$2:$A$1048,$A$1,'All Group Data'!$K$2:$K$1048,$B24)</f>
        <v>3</v>
      </c>
      <c r="L24">
        <f>COUNTIFS('All Group Data'!$A$2:$A$1048,$A$1,'All Group Data'!$K$2:$K$1048,$B24,'All Group Data'!$Q$2:$Q$1048,$B24)</f>
        <v>1</v>
      </c>
      <c r="M24" s="2">
        <f t="shared" si="6"/>
        <v>0.33333333333333331</v>
      </c>
      <c r="N24">
        <f>COUNTIFS('All Group Data'!$A$2:$A$1048,$A$1,'All Group Data'!$M$2:$M$1048,$B24)</f>
        <v>0</v>
      </c>
      <c r="O24">
        <f>COUNTIFS('All Group Data'!$A$2:$A$1048,$A$1,'All Group Data'!$M$2:$M$1048,$B24,'All Group Data'!$Q$2:$Q$1048,$B24)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109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Data'!$Q$2:$Q$1048,$B25,'All Group Data'!$D$2:$D$1048,$B25)+COUNTIFS('All Group Data'!$A$2:$A$1048,$A$1,'All Group Data'!$Q$2:$Q$1048,$B25,'All Group Data'!$E$2:$E$1048,$B25)</f>
        <v>0</v>
      </c>
      <c r="E25" s="6">
        <f>COUNTIFS('All Group Data'!$A$2:$A$1048,$A$1,'All Group Data'!$Q$2:$Q$1048,"Draw",'All Group Data'!$D$2:$D$1048,$B25)+COUNTIFS('All Group Data'!$A$2:$A$1048,$A$1,'All Group Data'!$Q$2:$Q$1048,"Draw",'All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1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-6</v>
      </c>
      <c r="J25" s="6">
        <f>(D25*3)+(E25*1)</f>
        <v>1</v>
      </c>
      <c r="K25">
        <f>COUNTIFS('All Group Data'!$A$2:$A$1048,$A$1,'All Group Data'!$K$2:$K$1048,$B25)</f>
        <v>1</v>
      </c>
      <c r="L25">
        <f>COUNTIFS('All Group Data'!$A$2:$A$1048,$A$1,'All Group Data'!$K$2:$K$1048,$B25,'All Group Data'!$Q$2:$Q$1048,$B25)</f>
        <v>0</v>
      </c>
      <c r="M25" s="2">
        <f t="shared" si="6"/>
        <v>0</v>
      </c>
      <c r="N25">
        <f>COUNTIFS('All Group Data'!$A$2:$A$1048,$A$1,'All Group Data'!$M$2:$M$1048,$B25)</f>
        <v>2</v>
      </c>
      <c r="O25">
        <f>COUNTIFS('All Group Data'!$A$2:$A$1048,$A$1,'All Group Data'!$M$2:$M$1048,$B25,'All Group Data'!$Q$2:$Q$1048,$B25)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Data'!$Q$2:$Q$1048,$B28,'All Group Data'!$D$2:$D$1048,$B28)+COUNTIFS('All Group Data'!$A$2:$A$1048,$A$1,'All Group Data'!$Q$2:$Q$1048,$B28,'All Group Data'!$E$2:$E$1048,$B28)</f>
        <v>3</v>
      </c>
      <c r="E28" s="6">
        <f>COUNTIFS('All Group Data'!$A$2:$A$1048,$A$1,'All Group Data'!$Q$2:$Q$1048,"Draw",'All Group Data'!$D$2:$D$1048,$B28)+COUNTIFS('All Group Data'!$A$2:$A$1048,$A$1,'All Group Data'!$Q$2:$Q$1048,"Draw",'All Group Data'!$E$2:$E$1048,$B28)</f>
        <v>3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13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7</v>
      </c>
      <c r="I28" s="9">
        <f>G28-H28</f>
        <v>6</v>
      </c>
      <c r="J28" s="6">
        <f>(D28*3)+(E28*1)</f>
        <v>12</v>
      </c>
      <c r="K28">
        <f>COUNTIFS('All Group Data'!$A$2:$A$1048,$A$1,'All Group Data'!$K$2:$K$1048,$B28)</f>
        <v>6</v>
      </c>
      <c r="L28">
        <f>COUNTIFS('All Group Data'!$A$2:$A$1048,$A$1,'All Group Data'!$K$2:$K$1048,$B28,'All Group Data'!$Q$2:$Q$1048,$B28)</f>
        <v>3</v>
      </c>
      <c r="M28" s="2">
        <f t="shared" ref="M28:M31" si="8">IF(K28=0,0,L28/K28)</f>
        <v>0.5</v>
      </c>
      <c r="N28">
        <f>COUNTIFS('All Group Data'!$A$2:$A$1048,$A$1,'All Group Data'!$M$2:$M$1048,$B28)</f>
        <v>1</v>
      </c>
      <c r="O28">
        <f>COUNTIFS('All Group Data'!$A$2:$A$1048,$A$1,'All Group Data'!$M$2:$M$1048,$B28,'All Group Data'!$Q$2:$Q$1048,$B28)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Data'!$Q$2:$Q$1048,$B29,'All Group Data'!$D$2:$D$1048,$B29)+COUNTIFS('All Group Data'!$A$2:$A$1048,$A$1,'All Group Data'!$Q$2:$Q$1048,$B29,'All Group Data'!$E$2:$E$1048,$B29)</f>
        <v>1</v>
      </c>
      <c r="E29" s="6">
        <f>COUNTIFS('All Group Data'!$A$2:$A$1048,$A$1,'All Group Data'!$Q$2:$Q$1048,"Draw",'All Group Data'!$D$2:$D$1048,$B29)+COUNTIFS('All Group Data'!$A$2:$A$1048,$A$1,'All Group Data'!$Q$2:$Q$1048,"Draw",'All Group Data'!$E$2:$E$1048,$B29)</f>
        <v>2</v>
      </c>
      <c r="F29" s="6">
        <f>C29-D29-E29</f>
        <v>1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8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7</v>
      </c>
      <c r="I29" s="9">
        <f>G29-H29</f>
        <v>1</v>
      </c>
      <c r="J29" s="6">
        <f>(D29*3)+(E29*1)</f>
        <v>5</v>
      </c>
      <c r="K29">
        <f>COUNTIFS('All Group Data'!$A$2:$A$1048,$A$1,'All Group Data'!$K$2:$K$1048,$B29)</f>
        <v>1</v>
      </c>
      <c r="L29">
        <f>COUNTIFS('All Group Data'!$A$2:$A$1048,$A$1,'All Group Data'!$K$2:$K$1048,$B29,'All Group Data'!$Q$2:$Q$1048,$B29)</f>
        <v>1</v>
      </c>
      <c r="M29" s="2">
        <f t="shared" si="8"/>
        <v>1</v>
      </c>
      <c r="N29">
        <f>COUNTIFS('All Group Data'!$A$2:$A$1048,$A$1,'All Group Data'!$M$2:$M$1048,$B29)</f>
        <v>3</v>
      </c>
      <c r="O29">
        <f>COUNTIFS('All Group Data'!$A$2:$A$1048,$A$1,'All Group Data'!$M$2:$M$1048,$B29,'All Group Data'!$Q$2:$Q$1048,$B29)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Data'!$Q$2:$Q$1048,$B30,'All Group Data'!$D$2:$D$1048,$B30)+COUNTIFS('All Group Data'!$A$2:$A$1048,$A$1,'All Group Data'!$Q$2:$Q$1048,$B30,'All Group Data'!$E$2:$E$1048,$B30)</f>
        <v>0</v>
      </c>
      <c r="E30" s="6">
        <f>COUNTIFS('All Group Data'!$A$2:$A$1048,$A$1,'All Group Data'!$Q$2:$Q$1048,"Draw",'All Group Data'!$D$2:$D$1048,$B30)+COUNTIFS('All Group Data'!$A$2:$A$1048,$A$1,'All Group Data'!$Q$2:$Q$1048,"Draw",'All Group Data'!$E$2:$E$1048,$B30)</f>
        <v>3</v>
      </c>
      <c r="F30" s="6">
        <f>C30-D30-E30</f>
        <v>0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0</v>
      </c>
      <c r="J30" s="6">
        <f>(D30*3)+(E30*1)</f>
        <v>3</v>
      </c>
      <c r="K30">
        <f>COUNTIFS('All Group Data'!$A$2:$A$1048,$A$1,'All Group Data'!$K$2:$K$1048,$B30)</f>
        <v>2</v>
      </c>
      <c r="L30">
        <f>COUNTIFS('All Group Data'!$A$2:$A$1048,$A$1,'All Group Data'!$K$2:$K$1048,$B30,'All Group Data'!$Q$2:$Q$1048,$B30)</f>
        <v>0</v>
      </c>
      <c r="M30" s="2">
        <f t="shared" si="8"/>
        <v>0</v>
      </c>
      <c r="N30">
        <f>COUNTIFS('All Group Data'!$A$2:$A$1048,$A$1,'All Group Data'!$M$2:$M$1048,$B30)</f>
        <v>1</v>
      </c>
      <c r="O30">
        <f>COUNTIFS('All Group Data'!$A$2:$A$1048,$A$1,'All Group Data'!$M$2:$M$1048,$B30,'All Group Data'!$Q$2:$Q$1048,$B30)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Data'!$Q$2:$Q$1048,$B31,'All Group Data'!$D$2:$D$1048,$B31)+COUNTIFS('All Group Data'!$A$2:$A$1048,$A$1,'All Group Data'!$Q$2:$Q$1048,$B31,'All Group Data'!$E$2:$E$1048,$B31)</f>
        <v>0</v>
      </c>
      <c r="E31" s="6">
        <f>COUNTIFS('All Group Data'!$A$2:$A$1048,$A$1,'All Group Data'!$Q$2:$Q$1048,"Draw",'All Group Data'!$D$2:$D$1048,$B31)+COUNTIFS('All Group Data'!$A$2:$A$1048,$A$1,'All Group Data'!$Q$2:$Q$1048,"Draw",'All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9</v>
      </c>
      <c r="I31" s="9">
        <f>G31-H31</f>
        <v>-7</v>
      </c>
      <c r="J31" s="6">
        <f>(D31*3)+(E31*1)</f>
        <v>1</v>
      </c>
      <c r="K31">
        <f>COUNTIFS('All Group Data'!$A$2:$A$1048,$A$1,'All Group Data'!$K$2:$K$1048,$B31)</f>
        <v>0</v>
      </c>
      <c r="L31">
        <f>COUNTIFS('All Group Data'!$A$2:$A$1048,$A$1,'All Group Data'!$K$2:$K$1048,$B31,'All Group Data'!$Q$2:$Q$1048,$B31)</f>
        <v>0</v>
      </c>
      <c r="M31" s="2">
        <f t="shared" si="8"/>
        <v>0</v>
      </c>
      <c r="N31">
        <f>COUNTIFS('All Group Data'!$A$2:$A$1048,$A$1,'All Group Data'!$M$2:$M$1048,$B31)</f>
        <v>3</v>
      </c>
      <c r="O31">
        <f>COUNTIFS('All Group Data'!$A$2:$A$1048,$A$1,'All Group Data'!$M$2:$M$1048,$B31,'All Group Data'!$Q$2:$Q$1048,$B31)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Data'!$A$2:$A$1048,$A$1,'All Group Data'!$D$2:$D$1048,$B34)+COUNTIFS('All Group Data'!$A$2:$A$1048,$A$1,'All Group Data'!$E$2:$E$1048,$B34)</f>
        <v>5</v>
      </c>
      <c r="D34" s="6">
        <f>COUNTIFS('All Group Data'!$A$2:$A$1048,$A$1,'All Group Data'!$Q$2:$Q$1048,$B34,'All Group Data'!$D$2:$D$1048,$B34)+COUNTIFS('All Group Data'!$A$2:$A$1048,$A$1,'All Group Data'!$Q$2:$Q$1048,$B34,'All Group Data'!$E$2:$E$1048,$B34)</f>
        <v>3</v>
      </c>
      <c r="E34" s="6">
        <f>COUNTIFS('All Group Data'!$A$2:$A$1048,$A$1,'All Group Data'!$Q$2:$Q$1048,"Draw",'All Group Data'!$D$2:$D$1048,$B34)+COUNTIFS('All Group Data'!$A$2:$A$1048,$A$1,'All Group Data'!$Q$2:$Q$1048,"Draw",'All Group Data'!$E$2:$E$1048,$B34)</f>
        <v>1</v>
      </c>
      <c r="F34" s="6">
        <f>C34-D34-E34</f>
        <v>1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8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6</v>
      </c>
      <c r="I34" s="9">
        <f>G34-H34</f>
        <v>2</v>
      </c>
      <c r="J34" s="6">
        <f>(D34*3)+(E34*1)</f>
        <v>10</v>
      </c>
      <c r="K34">
        <f>COUNTIFS('All Group Data'!$A$2:$A$1048,$A$1,'All Group Data'!$K$2:$K$1048,$B34)</f>
        <v>4</v>
      </c>
      <c r="L34">
        <f>COUNTIFS('All Group Data'!$A$2:$A$1048,$A$1,'All Group Data'!$K$2:$K$1048,$B34,'All Group Data'!$Q$2:$Q$1048,$B34)</f>
        <v>2</v>
      </c>
      <c r="M34" s="2">
        <f t="shared" ref="M34:M37" si="10">IF(K34=0,0,L34/K34)</f>
        <v>0.5</v>
      </c>
      <c r="N34">
        <f>COUNTIFS('All Group Data'!$A$2:$A$1048,$A$1,'All Group Data'!$M$2:$M$1048,$B34)</f>
        <v>0</v>
      </c>
      <c r="O34">
        <f>COUNTIFS('All Group Data'!$A$2:$A$1048,$A$1,'All Group Data'!$M$2:$M$1048,$B34,'All Group Data'!$Q$2:$Q$1048,$B34)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99</v>
      </c>
      <c r="C35" s="6">
        <f>COUNTIFS('All Group Data'!$A$2:$A$1048,$A$1,'All Group Data'!$D$2:$D$1048,$B35)+COUNTIFS('All Group Data'!$A$2:$A$1048,$A$1,'All Group Data'!$E$2:$E$1048,$B35)</f>
        <v>3</v>
      </c>
      <c r="D35" s="6">
        <f>COUNTIFS('All Group Data'!$A$2:$A$1048,$A$1,'All Group Data'!$Q$2:$Q$1048,$B35,'All Group Data'!$D$2:$D$1048,$B35)+COUNTIFS('All Group Data'!$A$2:$A$1048,$A$1,'All Group Data'!$Q$2:$Q$1048,$B35,'All Group Data'!$E$2:$E$1048,$B35)</f>
        <v>2</v>
      </c>
      <c r="E35" s="6">
        <f>COUNTIFS('All Group Data'!$A$2:$A$1048,$A$1,'All Group Data'!$Q$2:$Q$1048,"Draw",'All Group Data'!$D$2:$D$1048,$B35)+COUNTIFS('All Group Data'!$A$2:$A$1048,$A$1,'All Group Data'!$Q$2:$Q$1048,"Draw",'All Group Data'!$E$2:$E$1048,$B35)</f>
        <v>1</v>
      </c>
      <c r="F35" s="6">
        <f>C35-D35-E35</f>
        <v>0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4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2</v>
      </c>
      <c r="I35" s="9">
        <f>G35-H35</f>
        <v>2</v>
      </c>
      <c r="J35" s="6">
        <f>(D35*3)+(E35*1)</f>
        <v>7</v>
      </c>
      <c r="K35">
        <f>COUNTIFS('All Group Data'!$A$2:$A$1048,$A$1,'All Group Data'!$K$2:$K$1048,$B35)</f>
        <v>2</v>
      </c>
      <c r="L35">
        <f>COUNTIFS('All Group Data'!$A$2:$A$1048,$A$1,'All Group Data'!$K$2:$K$1048,$B35,'All Group Data'!$Q$2:$Q$1048,$B35)</f>
        <v>2</v>
      </c>
      <c r="M35" s="2">
        <f t="shared" si="10"/>
        <v>1</v>
      </c>
      <c r="N35">
        <f>COUNTIFS('All Group Data'!$A$2:$A$1048,$A$1,'All Group Data'!$M$2:$M$1048,$B35)</f>
        <v>1</v>
      </c>
      <c r="O35">
        <f>COUNTIFS('All Group Data'!$A$2:$A$1048,$A$1,'All Group Data'!$M$2:$M$1048,$B35,'All Group Data'!$Q$2:$Q$1048,$B35)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Data'!$Q$2:$Q$1048,$B36,'All Group Data'!$D$2:$D$1048,$B36)+COUNTIFS('All Group Data'!$A$2:$A$1048,$A$1,'All Group Data'!$Q$2:$Q$1048,$B36,'All Group Data'!$E$2:$E$1048,$B36)</f>
        <v>1</v>
      </c>
      <c r="E36" s="6">
        <f>COUNTIFS('All Group Data'!$A$2:$A$1048,$A$1,'All Group Data'!$Q$2:$Q$1048,"Draw",'All Group Data'!$D$2:$D$1048,$B36)+COUNTIFS('All Group Data'!$A$2:$A$1048,$A$1,'All Group Data'!$Q$2:$Q$1048,"Draw",'All Group Data'!$E$2:$E$1048,$B36)</f>
        <v>0</v>
      </c>
      <c r="F36" s="6">
        <f>C36-D36-E36</f>
        <v>2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4</v>
      </c>
      <c r="I36" s="9">
        <f>G36-H36</f>
        <v>-2</v>
      </c>
      <c r="J36" s="6">
        <f>(D36*3)+(E36*1)</f>
        <v>3</v>
      </c>
      <c r="K36">
        <f>COUNTIFS('All Group Data'!$A$2:$A$1048,$A$1,'All Group Data'!$K$2:$K$1048,$B36)</f>
        <v>0</v>
      </c>
      <c r="L36">
        <f>COUNTIFS('All Group Data'!$A$2:$A$1048,$A$1,'All Group Data'!$K$2:$K$1048,$B36,'All Group Data'!$Q$2:$Q$1048,$B36)</f>
        <v>0</v>
      </c>
      <c r="M36" s="2">
        <f t="shared" si="10"/>
        <v>0</v>
      </c>
      <c r="N36">
        <f>COUNTIFS('All Group Data'!$A$2:$A$1048,$A$1,'All Group Data'!$M$2:$M$1048,$B36)</f>
        <v>3</v>
      </c>
      <c r="O36">
        <f>COUNTIFS('All Group Data'!$A$2:$A$1048,$A$1,'All Group Data'!$M$2:$M$1048,$B36,'All Group Data'!$Q$2:$Q$1048,$B36)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Data'!$Q$2:$Q$1048,$B37,'All Group Data'!$D$2:$D$1048,$B37)+COUNTIFS('All Group Data'!$A$2:$A$1048,$A$1,'All Group Data'!$Q$2:$Q$1048,$B37,'All Group Data'!$E$2:$E$1048,$B37)</f>
        <v>0</v>
      </c>
      <c r="E37" s="6">
        <f>COUNTIFS('All Group Data'!$A$2:$A$1048,$A$1,'All Group Data'!$Q$2:$Q$1048,"Draw",'All Group Data'!$D$2:$D$1048,$B37)+COUNTIFS('All Group Data'!$A$2:$A$1048,$A$1,'All Group Data'!$Q$2:$Q$1048,"Draw",'All Group Data'!$E$2:$E$1048,$B37)</f>
        <v>0</v>
      </c>
      <c r="F37" s="6">
        <f>C37-D37-E37</f>
        <v>3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5</v>
      </c>
      <c r="I37" s="9">
        <f>G37-H37</f>
        <v>-4</v>
      </c>
      <c r="J37" s="6">
        <f>(D37*3)+(E37*1)</f>
        <v>0</v>
      </c>
      <c r="K37">
        <f>COUNTIFS('All Group Data'!$A$2:$A$1048,$A$1,'All Group Data'!$K$2:$K$1048,$B37)</f>
        <v>2</v>
      </c>
      <c r="L37">
        <f>COUNTIFS('All Group Data'!$A$2:$A$1048,$A$1,'All Group Data'!$K$2:$K$1048,$B37,'All Group Data'!$Q$2:$Q$1048,$B37)</f>
        <v>0</v>
      </c>
      <c r="M37" s="2">
        <f t="shared" si="10"/>
        <v>0</v>
      </c>
      <c r="N37">
        <f>COUNTIFS('All Group Data'!$A$2:$A$1048,$A$1,'All Group Data'!$M$2:$M$1048,$B37)</f>
        <v>2</v>
      </c>
      <c r="O37">
        <f>COUNTIFS('All Group Data'!$A$2:$A$1048,$A$1,'All Group Data'!$M$2:$M$1048,$B37,'All Group Data'!$Q$2:$Q$1048,$B37)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Data'!$Q$2:$Q$1048,$B40,'All Group Data'!$D$2:$D$1048,$B40)+COUNTIFS('All Group Data'!$A$2:$A$1048,$A$1,'All Group Data'!$Q$2:$Q$1048,$B40,'All Group Data'!$E$2:$E$1048,$B40)</f>
        <v>2</v>
      </c>
      <c r="E40" s="6">
        <f>COUNTIFS('All Group Data'!$A$2:$A$1048,$A$1,'All Group Data'!$Q$2:$Q$1048,"Draw",'All Group Data'!$D$2:$D$1048,$B40)+COUNTIFS('All Group Data'!$A$2:$A$1048,$A$1,'All Group Data'!$Q$2:$Q$1048,"Draw",'All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3</v>
      </c>
      <c r="I40" s="9">
        <f>G40-H40</f>
        <v>1</v>
      </c>
      <c r="J40" s="6">
        <f>(D40*3)+(E40*1)</f>
        <v>7</v>
      </c>
      <c r="K40">
        <f>COUNTIFS('All Group Data'!$A$2:$A$1048,$A$1,'All Group Data'!$K$2:$K$1048,$B40)</f>
        <v>2</v>
      </c>
      <c r="L40">
        <f>COUNTIFS('All Group Data'!$A$2:$A$1048,$A$1,'All Group Data'!$K$2:$K$1048,$B40,'All Group Data'!$Q$2:$Q$1048,$B40)</f>
        <v>1</v>
      </c>
      <c r="M40" s="2">
        <f t="shared" ref="M40:M43" si="12">IF(K40=0,0,L40/K40)</f>
        <v>0.5</v>
      </c>
      <c r="N40">
        <f>COUNTIFS('All Group Data'!$A$2:$A$1048,$A$1,'All Group Data'!$M$2:$M$1048,$B40)</f>
        <v>1</v>
      </c>
      <c r="O40">
        <f>COUNTIFS('All Group Data'!$A$2:$A$1048,$A$1,'All Group Data'!$M$2:$M$1048,$B40,'All Group Data'!$Q$2:$Q$1048,$B40)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Data'!$Q$2:$Q$1048,$B41,'All Group Data'!$D$2:$D$1048,$B41)+COUNTIFS('All Group Data'!$A$2:$A$1048,$A$1,'All Group Data'!$Q$2:$Q$1048,$B41,'All Group Data'!$E$2:$E$1048,$B41)</f>
        <v>2</v>
      </c>
      <c r="E41" s="6">
        <f>COUNTIFS('All Group Data'!$A$2:$A$1048,$A$1,'All Group Data'!$Q$2:$Q$1048,"Draw",'All Group Data'!$D$2:$D$1048,$B41)+COUNTIFS('All Group Data'!$A$2:$A$1048,$A$1,'All Group Data'!$Q$2:$Q$1048,"Draw",'All Group Data'!$E$2:$E$1048,$B41)</f>
        <v>1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7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3</v>
      </c>
      <c r="J41" s="6">
        <f>(D41*3)+(E41*1)</f>
        <v>7</v>
      </c>
      <c r="K41">
        <f>COUNTIFS('All Group Data'!$A$2:$A$1048,$A$1,'All Group Data'!$K$2:$K$1048,$B41)</f>
        <v>3</v>
      </c>
      <c r="L41">
        <f>COUNTIFS('All Group Data'!$A$2:$A$1048,$A$1,'All Group Data'!$K$2:$K$1048,$B41,'All Group Data'!$Q$2:$Q$1048,$B41)</f>
        <v>2</v>
      </c>
      <c r="M41" s="2">
        <f t="shared" si="12"/>
        <v>0.66666666666666663</v>
      </c>
      <c r="N41">
        <f>COUNTIFS('All Group Data'!$A$2:$A$1048,$A$1,'All Group Data'!$M$2:$M$1048,$B41)</f>
        <v>1</v>
      </c>
      <c r="O41">
        <f>COUNTIFS('All Group Data'!$A$2:$A$1048,$A$1,'All Group Data'!$M$2:$M$1048,$B41,'All Group Data'!$Q$2:$Q$1048,$B41)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Data'!$Q$2:$Q$1048,$B42,'All Group Data'!$D$2:$D$1048,$B42)+COUNTIFS('All Group Data'!$A$2:$A$1048,$A$1,'All Group Data'!$Q$2:$Q$1048,$B42,'All Group Data'!$E$2:$E$1048,$B42)</f>
        <v>1</v>
      </c>
      <c r="E42" s="6">
        <f>COUNTIFS('All Group Data'!$A$2:$A$1048,$A$1,'All Group Data'!$Q$2:$Q$1048,"Draw",'All Group Data'!$D$2:$D$1048,$B42)+COUNTIFS('All Group Data'!$A$2:$A$1048,$A$1,'All Group Data'!$Q$2:$Q$1048,"Draw",'All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1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-2</v>
      </c>
      <c r="J42" s="6">
        <f>(D42*3)+(E42*1)</f>
        <v>3</v>
      </c>
      <c r="K42">
        <f>COUNTIFS('All Group Data'!$A$2:$A$1048,$A$1,'All Group Data'!$K$2:$K$1048,$B42)</f>
        <v>1</v>
      </c>
      <c r="L42">
        <f>COUNTIFS('All Group Data'!$A$2:$A$1048,$A$1,'All Group Data'!$K$2:$K$1048,$B42,'All Group Data'!$Q$2:$Q$1048,$B42)</f>
        <v>1</v>
      </c>
      <c r="M42" s="2">
        <f t="shared" si="12"/>
        <v>1</v>
      </c>
      <c r="N42">
        <f>COUNTIFS('All Group Data'!$A$2:$A$1048,$A$1,'All Group Data'!$M$2:$M$1048,$B42)</f>
        <v>2</v>
      </c>
      <c r="O42">
        <f>COUNTIFS('All Group Data'!$A$2:$A$1048,$A$1,'All Group Data'!$M$2:$M$1048,$B42,'All Group Data'!$Q$2:$Q$1048,$B42)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Data'!$Q$2:$Q$1048,$B43,'All Group Data'!$D$2:$D$1048,$B43)+COUNTIFS('All Group Data'!$A$2:$A$1048,$A$1,'All Group Data'!$Q$2:$Q$1048,$B43,'All Group Data'!$E$2:$E$1048,$B43)</f>
        <v>0</v>
      </c>
      <c r="E43" s="6">
        <f>COUNTIFS('All Group Data'!$A$2:$A$1048,$A$1,'All Group Data'!$Q$2:$Q$1048,"Draw",'All Group Data'!$D$2:$D$1048,$B43)+COUNTIFS('All Group Data'!$A$2:$A$1048,$A$1,'All Group Data'!$Q$2:$Q$1048,"Draw",'All Group Data'!$E$2:$E$1048,$B43)</f>
        <v>1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-3</v>
      </c>
      <c r="J43" s="6">
        <f>(D43*3)+(E43*1)</f>
        <v>1</v>
      </c>
      <c r="K43">
        <f>COUNTIFS('All Group Data'!$A$2:$A$1048,$A$1,'All Group Data'!$K$2:$K$1048,$B43)</f>
        <v>0</v>
      </c>
      <c r="L43">
        <f>COUNTIFS('All Group Data'!$A$2:$A$1048,$A$1,'All Group Data'!$K$2:$K$1048,$B43,'All Group Data'!$Q$2:$Q$1048,$B43)</f>
        <v>0</v>
      </c>
      <c r="M43" s="2">
        <f t="shared" si="12"/>
        <v>0</v>
      </c>
      <c r="N43">
        <f>COUNTIFS('All Group Data'!$A$2:$A$1048,$A$1,'All Group Data'!$M$2:$M$1048,$B43)</f>
        <v>3</v>
      </c>
      <c r="O43">
        <f>COUNTIFS('All Group Data'!$A$2:$A$1048,$A$1,'All Group Data'!$M$2:$M$1048,$B43,'All Group Data'!$Q$2:$Q$1048,$B43)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Data'!$A$2:$A$1048,$A$1,'All Group Data'!$D$2:$D$1048,$B46)+COUNTIFS('All Group Data'!$A$2:$A$1048,$A$1,'All Group Data'!$E$2:$E$1048,$B46)</f>
        <v>5</v>
      </c>
      <c r="D46" s="6">
        <f>COUNTIFS('All Group Data'!$A$2:$A$1048,$A$1,'All Group Data'!$Q$2:$Q$1048,$B46,'All Group Data'!$D$2:$D$1048,$B46)+COUNTIFS('All Group Data'!$A$2:$A$1048,$A$1,'All Group Data'!$Q$2:$Q$1048,$B46,'All Group Data'!$E$2:$E$1048,$B46)</f>
        <v>3</v>
      </c>
      <c r="E46" s="6">
        <f>COUNTIFS('All Group Data'!$A$2:$A$1048,$A$1,'All Group Data'!$Q$2:$Q$1048,"Draw",'All Group Data'!$D$2:$D$1048,$B46)+COUNTIFS('All Group Data'!$A$2:$A$1048,$A$1,'All Group Data'!$Q$2:$Q$1048,"Draw",'All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10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4</v>
      </c>
      <c r="I46" s="9">
        <f>G46-H46</f>
        <v>6</v>
      </c>
      <c r="J46" s="6">
        <f>(D46*3)+(E46*1)</f>
        <v>10</v>
      </c>
      <c r="K46">
        <f>COUNTIFS('All Group Data'!$A$2:$A$1048,$A$1,'All Group Data'!$K$2:$K$1048,$B46)</f>
        <v>4</v>
      </c>
      <c r="L46">
        <f>COUNTIFS('All Group Data'!$A$2:$A$1048,$A$1,'All Group Data'!$K$2:$K$1048,$B46,'All Group Data'!$Q$2:$Q$1048,$B46)</f>
        <v>3</v>
      </c>
      <c r="M46" s="2">
        <f t="shared" ref="M46:M49" si="14">IF(K46=0,0,L46/K46)</f>
        <v>0.75</v>
      </c>
      <c r="N46">
        <f>COUNTIFS('All Group Data'!$A$2:$A$1048,$A$1,'All Group Data'!$M$2:$M$1048,$B46)</f>
        <v>1</v>
      </c>
      <c r="O46">
        <f>COUNTIFS('All Group Data'!$A$2:$A$1048,$A$1,'All Group Data'!$M$2:$M$1048,$B46,'All Group Data'!$Q$2:$Q$1048,$B46)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Data'!$A$2:$A$1048,$A$1,'All Group Data'!$D$2:$D$1048,$B47)+COUNTIFS('All Group Data'!$A$2:$A$1048,$A$1,'All Group Data'!$E$2:$E$1048,$B47)</f>
        <v>7</v>
      </c>
      <c r="D47" s="6">
        <f>COUNTIFS('All Group Data'!$A$2:$A$1048,$A$1,'All Group Data'!$Q$2:$Q$1048,$B47,'All Group Data'!$D$2:$D$1048,$B47)+COUNTIFS('All Group Data'!$A$2:$A$1048,$A$1,'All Group Data'!$Q$2:$Q$1048,$B47,'All Group Data'!$E$2:$E$1048,$B47)</f>
        <v>5</v>
      </c>
      <c r="E47" s="6">
        <f>COUNTIFS('All Group Data'!$A$2:$A$1048,$A$1,'All Group Data'!$Q$2:$Q$1048,"Draw",'All Group Data'!$D$2:$D$1048,$B47)+COUNTIFS('All Group Data'!$A$2:$A$1048,$A$1,'All Group Data'!$Q$2:$Q$1048,"Draw",'All Group Data'!$E$2:$E$1048,$B47)</f>
        <v>0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11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5</v>
      </c>
      <c r="I47" s="9">
        <f>G47-H47</f>
        <v>6</v>
      </c>
      <c r="J47" s="6">
        <f>(D47*3)+(E47*1)</f>
        <v>15</v>
      </c>
      <c r="K47">
        <f>COUNTIFS('All Group Data'!$A$2:$A$1048,$A$1,'All Group Data'!$K$2:$K$1048,$B47)</f>
        <v>3</v>
      </c>
      <c r="L47">
        <f>COUNTIFS('All Group Data'!$A$2:$A$1048,$A$1,'All Group Data'!$K$2:$K$1048,$B47,'All Group Data'!$Q$2:$Q$1048,$B47)</f>
        <v>3</v>
      </c>
      <c r="M47" s="2">
        <f t="shared" si="14"/>
        <v>1</v>
      </c>
      <c r="N47">
        <f>COUNTIFS('All Group Data'!$A$2:$A$1048,$A$1,'All Group Data'!$M$2:$M$1048,$B47)</f>
        <v>5</v>
      </c>
      <c r="O47">
        <f>COUNTIFS('All Group Data'!$A$2:$A$1048,$A$1,'All Group Data'!$M$2:$M$1048,$B47,'All Group Data'!$Q$2:$Q$1048,$B47)</f>
        <v>3</v>
      </c>
      <c r="P47" s="2">
        <f t="shared" si="15"/>
        <v>0.6</v>
      </c>
    </row>
    <row r="48" spans="1:16" x14ac:dyDescent="0.2">
      <c r="A48" s="6">
        <v>3</v>
      </c>
      <c r="B48" s="4" t="s">
        <v>111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Data'!$Q$2:$Q$1048,$B48,'All Group Data'!$D$2:$D$1048,$B48)+COUNTIFS('All Group Data'!$A$2:$A$1048,$A$1,'All Group Data'!$Q$2:$Q$1048,$B48,'All Group Data'!$E$2:$E$1048,$B48)</f>
        <v>1</v>
      </c>
      <c r="E48" s="6">
        <f>COUNTIFS('All Group Data'!$A$2:$A$1048,$A$1,'All Group Data'!$Q$2:$Q$1048,"Draw",'All Group Data'!$D$2:$D$1048,$B48)+COUNTIFS('All Group Data'!$A$2:$A$1048,$A$1,'All Group Data'!$Q$2:$Q$1048,"Draw",'All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9</v>
      </c>
      <c r="I48" s="9">
        <f>G48-H48</f>
        <v>-6</v>
      </c>
      <c r="J48" s="6">
        <f>(D48*3)+(E48*1)</f>
        <v>3</v>
      </c>
      <c r="K48">
        <f>COUNTIFS('All Group Data'!$A$2:$A$1048,$A$1,'All Group Data'!$K$2:$K$1048,$B48)</f>
        <v>0</v>
      </c>
      <c r="L48">
        <f>COUNTIFS('All Group Data'!$A$2:$A$1048,$A$1,'All Group Data'!$K$2:$K$1048,$B48,'All Group Data'!$Q$2:$Q$1048,$B48)</f>
        <v>0</v>
      </c>
      <c r="M48" s="2">
        <f t="shared" si="14"/>
        <v>0</v>
      </c>
      <c r="N48">
        <f>COUNTIFS('All Group Data'!$A$2:$A$1048,$A$1,'All Group Data'!$M$2:$M$1048,$B48)</f>
        <v>3</v>
      </c>
      <c r="O48">
        <f>COUNTIFS('All Group Data'!$A$2:$A$1048,$A$1,'All Group Data'!$M$2:$M$1048,$B48,'All Group Data'!$Q$2:$Q$1048,$B48)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Data'!$Q$2:$Q$1048,$B49,'All Group Data'!$D$2:$D$1048,$B49)+COUNTIFS('All Group Data'!$A$2:$A$1048,$A$1,'All Group Data'!$Q$2:$Q$1048,$B49,'All Group Data'!$E$2:$E$1048,$B49)</f>
        <v>0</v>
      </c>
      <c r="E49" s="6">
        <f>COUNTIFS('All Group Data'!$A$2:$A$1048,$A$1,'All Group Data'!$Q$2:$Q$1048,"Draw",'All Group Data'!$D$2:$D$1048,$B49)+COUNTIFS('All Group Data'!$A$2:$A$1048,$A$1,'All Group Data'!$Q$2:$Q$1048,"Draw",'All Group Data'!$E$2:$E$1048,$B49)</f>
        <v>0</v>
      </c>
      <c r="F49" s="6">
        <f>C49-D49-E49</f>
        <v>3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4</v>
      </c>
      <c r="I49" s="9">
        <f>G49-H49</f>
        <v>-3</v>
      </c>
      <c r="J49" s="6">
        <f>(D49*3)+(E49*1)</f>
        <v>0</v>
      </c>
      <c r="K49">
        <f>COUNTIFS('All Group Data'!$A$2:$A$1048,$A$1,'All Group Data'!$K$2:$K$1048,$B49)</f>
        <v>1</v>
      </c>
      <c r="L49">
        <f>COUNTIFS('All Group Data'!$A$2:$A$1048,$A$1,'All Group Data'!$K$2:$K$1048,$B49,'All Group Data'!$Q$2:$Q$1048,$B49)</f>
        <v>0</v>
      </c>
      <c r="M49" s="2">
        <f t="shared" si="14"/>
        <v>0</v>
      </c>
      <c r="N49">
        <f>COUNTIFS('All Group Data'!$A$2:$A$1048,$A$1,'All Group Data'!$M$2:$M$1048,$B49)</f>
        <v>2</v>
      </c>
      <c r="O49">
        <f>COUNTIFS('All Group Data'!$A$2:$A$1048,$A$1,'All Group Data'!$M$2:$M$1048,$B49,'All Group Data'!$Q$2:$Q$1048,$B49)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115</v>
      </c>
      <c r="I1" s="1" t="s">
        <v>116</v>
      </c>
      <c r="J1" s="1" t="s">
        <v>117</v>
      </c>
      <c r="K1" s="1" t="s">
        <v>118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104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Basic Analysis</vt:lpstr>
      <vt:lpstr>All Group Data</vt:lpstr>
      <vt:lpstr>Round of 16 Predictions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2018-06-29T13:27:54Z</dcterms:modified>
</cp:coreProperties>
</file>