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DA32B45C-27A1-474B-9D52-2C9C74035CC1}" xr6:coauthVersionLast="31" xr6:coauthVersionMax="31" xr10:uidLastSave="{00000000-0000-0000-0000-000000000000}"/>
  <bookViews>
    <workbookView xWindow="0" yWindow="460" windowWidth="38400" windowHeight="22940" activeTab="3" xr2:uid="{9C356013-45D0-AB47-BCE4-D5C1F3D6EAD2}"/>
  </bookViews>
  <sheets>
    <sheet name="Basic Analysis" sheetId="2" r:id="rId1"/>
    <sheet name="All Group Fixtures" sheetId="8" r:id="rId2"/>
    <sheet name="Round 3 Predictions" sheetId="15" r:id="rId3"/>
    <sheet name="Round 2 Predictions" sheetId="14" r:id="rId4"/>
    <sheet name="Round 1 Predictions" sheetId="13" r:id="rId5"/>
    <sheet name="2018 Group Standings" sheetId="6" r:id="rId6"/>
    <sheet name="2014 Group Standings" sheetId="3" r:id="rId7"/>
    <sheet name="2010 Group Standings" sheetId="5" r:id="rId8"/>
    <sheet name="2006 Group Standings" sheetId="9" r:id="rId9"/>
    <sheet name="2002 Group Standings" sheetId="11" r:id="rId10"/>
    <sheet name="1998 Group Standings" sheetId="10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" hidden="1">'All Group Fixtures'!$A$1:$Q$289</definedName>
    <definedName name="_xlnm.Print_Area" localSheetId="3">'Round 2 Predictions'!$N$1:$BQ$32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5" l="1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E22" i="14" s="1"/>
  <c r="CF22" i="14" s="1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I22" i="14" l="1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K22" i="14" s="1"/>
  <c r="BL22" i="14" s="1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F25" i="15" l="1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B21" i="15" l="1"/>
  <c r="R277" i="8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V22" i="15" l="1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24" i="11" l="1"/>
  <c r="O40" i="11"/>
  <c r="L6" i="11"/>
  <c r="L7" i="11"/>
  <c r="M12" i="11"/>
  <c r="O13" i="11"/>
  <c r="P13" i="11" s="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CR11" i="14" l="1"/>
  <c r="CR3" i="14"/>
  <c r="CR14" i="14"/>
  <c r="CR12" i="14"/>
  <c r="CR17" i="14"/>
  <c r="CR9" i="14"/>
  <c r="CR5" i="14"/>
  <c r="CR4" i="14"/>
  <c r="CR8" i="14"/>
  <c r="CR15" i="14"/>
  <c r="CR6" i="14"/>
  <c r="CR16" i="14"/>
  <c r="CR7" i="14"/>
  <c r="CR18" i="14"/>
  <c r="CR13" i="14"/>
  <c r="CR10" i="14"/>
  <c r="CN18" i="14"/>
  <c r="CN17" i="14"/>
  <c r="CN6" i="14"/>
  <c r="CN15" i="14"/>
  <c r="CN8" i="14"/>
  <c r="CN7" i="14"/>
  <c r="CN12" i="14"/>
  <c r="CN5" i="14"/>
  <c r="CN14" i="14"/>
  <c r="CN3" i="14"/>
  <c r="CN4" i="14"/>
  <c r="CN10" i="14"/>
  <c r="CN9" i="14"/>
  <c r="CN16" i="14"/>
  <c r="CN11" i="14"/>
  <c r="CN13" i="14"/>
  <c r="BP6" i="14"/>
  <c r="BL6" i="14"/>
  <c r="BT16" i="14"/>
  <c r="BX7" i="14"/>
  <c r="BH9" i="14"/>
  <c r="CJ11" i="14"/>
  <c r="BH8" i="14"/>
  <c r="CB11" i="14"/>
  <c r="BH14" i="14"/>
  <c r="BT6" i="14"/>
  <c r="BP17" i="14"/>
  <c r="CJ12" i="14"/>
  <c r="BT8" i="14"/>
  <c r="CB7" i="14"/>
  <c r="BX17" i="14"/>
  <c r="CB15" i="14"/>
  <c r="BP16" i="14"/>
  <c r="BL16" i="14"/>
  <c r="BL9" i="14"/>
  <c r="BP8" i="14"/>
  <c r="BP7" i="14"/>
  <c r="BH7" i="14"/>
  <c r="BT11" i="14"/>
  <c r="BX3" i="14"/>
  <c r="BX11" i="14"/>
  <c r="BX4" i="14"/>
  <c r="CF14" i="14"/>
  <c r="CJ4" i="14"/>
  <c r="CJ13" i="14"/>
  <c r="CB6" i="14"/>
  <c r="CF17" i="14"/>
  <c r="CJ6" i="14"/>
  <c r="BH5" i="14"/>
  <c r="BH13" i="14"/>
  <c r="BH12" i="14"/>
  <c r="BP10" i="14"/>
  <c r="BL18" i="14"/>
  <c r="BL17" i="14"/>
  <c r="BT9" i="14"/>
  <c r="BX16" i="14"/>
  <c r="BL10" i="14"/>
  <c r="BT7" i="14"/>
  <c r="CF13" i="14"/>
  <c r="CF7" i="14"/>
  <c r="CJ3" i="14"/>
  <c r="CF16" i="14"/>
  <c r="CF4" i="14"/>
  <c r="CB13" i="14"/>
  <c r="BH4" i="14"/>
  <c r="BL3" i="14"/>
  <c r="BH17" i="14"/>
  <c r="BL13" i="14"/>
  <c r="BP18" i="14"/>
  <c r="BX12" i="14"/>
  <c r="BX13" i="14"/>
  <c r="BX6" i="14"/>
  <c r="BT17" i="14"/>
  <c r="CJ16" i="14"/>
  <c r="CB5" i="14"/>
  <c r="CJ9" i="14"/>
  <c r="CB4" i="14"/>
  <c r="CF11" i="14"/>
  <c r="CJ7" i="14"/>
  <c r="CF10" i="14"/>
  <c r="BP4" i="14"/>
  <c r="BP15" i="14"/>
  <c r="BP3" i="14"/>
  <c r="BL14" i="14"/>
  <c r="BP11" i="14"/>
  <c r="BX5" i="14"/>
  <c r="BT14" i="14"/>
  <c r="BX9" i="14"/>
  <c r="BT4" i="14"/>
  <c r="CB14" i="14"/>
  <c r="CB8" i="14"/>
  <c r="CJ15" i="14"/>
  <c r="CF15" i="14"/>
  <c r="CB3" i="14"/>
  <c r="BT13" i="14"/>
  <c r="CJ10" i="14"/>
  <c r="BL7" i="14"/>
  <c r="BH16" i="14"/>
  <c r="BL11" i="14"/>
  <c r="BH3" i="14"/>
  <c r="BH18" i="14"/>
  <c r="BL12" i="14"/>
  <c r="BX8" i="14"/>
  <c r="BP13" i="14"/>
  <c r="BP5" i="14"/>
  <c r="BX10" i="14"/>
  <c r="CJ5" i="14"/>
  <c r="BT5" i="14"/>
  <c r="CB17" i="14"/>
  <c r="CB18" i="14"/>
  <c r="CJ17" i="14"/>
  <c r="CB10" i="14"/>
  <c r="BP9" i="14"/>
  <c r="BH11" i="14"/>
  <c r="BP14" i="14"/>
  <c r="BP12" i="14"/>
  <c r="BL15" i="14"/>
  <c r="BT10" i="14"/>
  <c r="BL4" i="14"/>
  <c r="BT15" i="14"/>
  <c r="BT3" i="14"/>
  <c r="BX18" i="14"/>
  <c r="CF12" i="14"/>
  <c r="CF5" i="14"/>
  <c r="CJ8" i="14"/>
  <c r="CF8" i="14"/>
  <c r="CB16" i="14"/>
  <c r="CJ18" i="14"/>
  <c r="BL8" i="14"/>
  <c r="BH10" i="14"/>
  <c r="BL5" i="14"/>
  <c r="BH15" i="14"/>
  <c r="BH6" i="14"/>
  <c r="BT12" i="14"/>
  <c r="BT18" i="14"/>
  <c r="BX14" i="14"/>
  <c r="BX15" i="14"/>
  <c r="CF9" i="14"/>
  <c r="CB12" i="14"/>
  <c r="CF3" i="14"/>
  <c r="CJ14" i="14"/>
  <c r="CF6" i="14"/>
  <c r="CB9" i="14"/>
  <c r="CF18" i="14"/>
  <c r="BD18" i="14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V12" i="15" l="1"/>
  <c r="V11" i="15"/>
  <c r="V13" i="15"/>
  <c r="V4" i="15"/>
  <c r="V5" i="15"/>
  <c r="V10" i="15"/>
  <c r="V6" i="15"/>
  <c r="V15" i="15"/>
  <c r="V9" i="15"/>
  <c r="V17" i="15"/>
  <c r="V16" i="15"/>
  <c r="V3" i="15"/>
  <c r="R6" i="15"/>
  <c r="R16" i="15"/>
  <c r="R10" i="15"/>
  <c r="R3" i="15"/>
  <c r="R9" i="15"/>
  <c r="R5" i="15"/>
  <c r="R4" i="15"/>
  <c r="R17" i="15"/>
  <c r="R12" i="15"/>
  <c r="R15" i="15"/>
  <c r="R13" i="15"/>
  <c r="CQ23" i="14"/>
  <c r="CM23" i="14"/>
  <c r="CA23" i="14"/>
  <c r="BW23" i="14"/>
  <c r="CI23" i="14"/>
  <c r="CE23" i="14"/>
  <c r="BG23" i="14"/>
  <c r="BO23" i="14"/>
  <c r="BK23" i="14"/>
  <c r="BS23" i="14"/>
  <c r="AY23" i="14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4" i="2" l="1"/>
  <c r="G53" i="15"/>
  <c r="G53" i="14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l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/>
  <c r="B229" i="8" s="1"/>
  <c r="B230" i="8" s="1"/>
  <c r="B231" i="8" s="1"/>
  <c r="B232" i="8" l="1"/>
  <c r="B233" i="8" l="1"/>
  <c r="B234" i="8" l="1"/>
  <c r="B235" i="8" l="1"/>
  <c r="B236" i="8" l="1"/>
  <c r="B237" i="8" l="1"/>
  <c r="B238" i="8" l="1"/>
  <c r="B239" i="8" l="1"/>
  <c r="B240" i="8" l="1"/>
  <c r="V7" i="15" l="1"/>
  <c r="B241" i="8"/>
  <c r="K14" i="14" a="1"/>
  <c r="K14" i="14" s="1"/>
  <c r="K15" i="14" a="1"/>
  <c r="K15" i="14" s="1"/>
  <c r="I6" i="15" a="1"/>
  <c r="I6" i="15" s="1"/>
  <c r="I6" i="13" a="1"/>
  <c r="I6" i="13" s="1"/>
  <c r="I14" i="15" a="1"/>
  <c r="I14" i="15" s="1"/>
  <c r="R11" i="15"/>
  <c r="I9" i="15" a="1"/>
  <c r="I9" i="15" s="1"/>
  <c r="K10" i="14" a="1"/>
  <c r="K10" i="14" s="1"/>
  <c r="K16" i="14" a="1"/>
  <c r="K16" i="14" s="1"/>
  <c r="K3" i="14" a="1"/>
  <c r="K3" i="14" s="1"/>
  <c r="I17" i="15" a="1"/>
  <c r="I17" i="15" s="1"/>
  <c r="I16" i="13" a="1"/>
  <c r="I16" i="13" s="1"/>
  <c r="K8" i="14" a="1"/>
  <c r="K8" i="14" s="1"/>
  <c r="I9" i="13" a="1"/>
  <c r="I9" i="13" s="1"/>
  <c r="I4" i="13" a="1"/>
  <c r="I4" i="13" s="1"/>
  <c r="K9" i="14" a="1"/>
  <c r="K9" i="14" s="1"/>
  <c r="I17" i="13" a="1"/>
  <c r="I17" i="13" s="1"/>
  <c r="K18" i="14" a="1"/>
  <c r="K18" i="14" s="1"/>
  <c r="I11" i="15" a="1"/>
  <c r="I11" i="15" s="1"/>
  <c r="I8" i="15" a="1"/>
  <c r="I8" i="15" s="1"/>
  <c r="I3" i="13" a="1"/>
  <c r="I3" i="13" s="1"/>
  <c r="I13" i="15" a="1"/>
  <c r="I13" i="15" s="1"/>
  <c r="I5" i="13" a="1"/>
  <c r="I5" i="13" s="1"/>
  <c r="K7" i="14" a="1"/>
  <c r="K7" i="14" s="1"/>
  <c r="K6" i="14" a="1"/>
  <c r="K6" i="14" s="1"/>
  <c r="I12" i="13" a="1"/>
  <c r="I12" i="13" s="1"/>
  <c r="I10" i="13" a="1"/>
  <c r="I10" i="13" s="1"/>
  <c r="I12" i="15" a="1"/>
  <c r="I12" i="15" s="1"/>
  <c r="I10" i="15" a="1"/>
  <c r="I10" i="15" s="1"/>
  <c r="K17" i="14" a="1"/>
  <c r="K17" i="14" s="1"/>
  <c r="I11" i="13" a="1"/>
  <c r="I11" i="13" s="1"/>
  <c r="I8" i="13" a="1"/>
  <c r="I8" i="13" s="1"/>
  <c r="I15" i="15" a="1"/>
  <c r="I15" i="15" s="1"/>
  <c r="K5" i="14" a="1"/>
  <c r="K5" i="14" s="1"/>
  <c r="R7" i="15"/>
  <c r="K12" i="14" a="1"/>
  <c r="K12" i="14" s="1"/>
  <c r="K13" i="14" a="1"/>
  <c r="K13" i="14" s="1"/>
  <c r="I13" i="13" a="1"/>
  <c r="I13" i="13" s="1"/>
  <c r="I18" i="13" a="1"/>
  <c r="I18" i="13" s="1"/>
  <c r="K11" i="14" a="1"/>
  <c r="K11" i="14" s="1"/>
  <c r="I4" i="15" a="1"/>
  <c r="I4" i="15" s="1"/>
  <c r="I5" i="15" a="1"/>
  <c r="I5" i="15" s="1"/>
  <c r="I16" i="15" a="1"/>
  <c r="I16" i="15" s="1"/>
  <c r="I7" i="15" a="1"/>
  <c r="I7" i="15" s="1"/>
  <c r="I14" i="13" a="1"/>
  <c r="I14" i="13" s="1"/>
  <c r="I7" i="13" a="1"/>
  <c r="I7" i="13" s="1"/>
  <c r="K4" i="14" a="1"/>
  <c r="K4" i="14" s="1"/>
  <c r="I15" i="13" a="1"/>
  <c r="I15" i="13" s="1"/>
  <c r="I3" i="15" l="1" a="1"/>
  <c r="I3" i="15" s="1"/>
  <c r="W3" i="15" s="1"/>
  <c r="I18" i="15" a="1"/>
  <c r="I18" i="15" s="1"/>
  <c r="W18" i="15" s="1"/>
  <c r="V14" i="15"/>
  <c r="V18" i="15"/>
  <c r="V8" i="15"/>
  <c r="U23" i="15" s="1"/>
  <c r="W17" i="15"/>
  <c r="W12" i="15"/>
  <c r="W5" i="15"/>
  <c r="W14" i="15"/>
  <c r="W11" i="15"/>
  <c r="W6" i="15"/>
  <c r="W4" i="15"/>
  <c r="W13" i="15"/>
  <c r="W15" i="15"/>
  <c r="W7" i="15"/>
  <c r="W16" i="15"/>
  <c r="W9" i="15"/>
  <c r="W10" i="15"/>
  <c r="W8" i="15"/>
  <c r="CS11" i="14"/>
  <c r="CO11" i="14"/>
  <c r="BQ11" i="14"/>
  <c r="AO11" i="14"/>
  <c r="Q11" i="14"/>
  <c r="CC11" i="14"/>
  <c r="CK11" i="14"/>
  <c r="BI11" i="14"/>
  <c r="AK11" i="14"/>
  <c r="BY11" i="14"/>
  <c r="BE11" i="14"/>
  <c r="BA11" i="14"/>
  <c r="BU11" i="14"/>
  <c r="Y11" i="14"/>
  <c r="CG11" i="14"/>
  <c r="BM11" i="14"/>
  <c r="U11" i="14"/>
  <c r="AW11" i="14"/>
  <c r="L11" i="14"/>
  <c r="M11" i="14" s="1"/>
  <c r="AC11" i="14"/>
  <c r="AS11" i="14"/>
  <c r="AG11" i="14"/>
  <c r="S12" i="15"/>
  <c r="O12" i="15"/>
  <c r="J12" i="15"/>
  <c r="K12" i="15" s="1"/>
  <c r="AI5" i="13"/>
  <c r="S5" i="13"/>
  <c r="O5" i="13"/>
  <c r="W5" i="13"/>
  <c r="AE5" i="13"/>
  <c r="J5" i="13"/>
  <c r="K5" i="13" s="1"/>
  <c r="AM5" i="13"/>
  <c r="AA5" i="13"/>
  <c r="CS18" i="14"/>
  <c r="BY18" i="14"/>
  <c r="AK18" i="14"/>
  <c r="CK18" i="14"/>
  <c r="CG18" i="14"/>
  <c r="BA18" i="14"/>
  <c r="Y18" i="14"/>
  <c r="U18" i="14"/>
  <c r="AS18" i="14"/>
  <c r="BI18" i="14"/>
  <c r="AG18" i="14"/>
  <c r="L18" i="14"/>
  <c r="M18" i="14" s="1"/>
  <c r="BU18" i="14"/>
  <c r="CO18" i="14"/>
  <c r="AW18" i="14"/>
  <c r="AC18" i="14"/>
  <c r="CC18" i="14"/>
  <c r="Q18" i="14"/>
  <c r="BQ18" i="14"/>
  <c r="BM18" i="14"/>
  <c r="AO18" i="14"/>
  <c r="BE18" i="14"/>
  <c r="O17" i="15"/>
  <c r="S17" i="15"/>
  <c r="J17" i="15"/>
  <c r="K17" i="15" s="1"/>
  <c r="AA7" i="13"/>
  <c r="W7" i="13"/>
  <c r="J7" i="13"/>
  <c r="K7" i="13" s="1"/>
  <c r="AI7" i="13"/>
  <c r="AE7" i="13"/>
  <c r="O7" i="13"/>
  <c r="S7" i="13"/>
  <c r="AM7" i="13"/>
  <c r="AA18" i="13"/>
  <c r="W18" i="13"/>
  <c r="AM18" i="13"/>
  <c r="J18" i="13"/>
  <c r="K18" i="13" s="1"/>
  <c r="O18" i="13"/>
  <c r="AE18" i="13"/>
  <c r="AI18" i="13"/>
  <c r="S18" i="13"/>
  <c r="O15" i="15"/>
  <c r="J15" i="15"/>
  <c r="K15" i="15" s="1"/>
  <c r="S15" i="15"/>
  <c r="W10" i="13"/>
  <c r="AM10" i="13"/>
  <c r="J10" i="13"/>
  <c r="K10" i="13" s="1"/>
  <c r="S10" i="13"/>
  <c r="AI10" i="13"/>
  <c r="AE10" i="13"/>
  <c r="AA10" i="13"/>
  <c r="O10" i="13"/>
  <c r="CS3" i="14"/>
  <c r="AC3" i="14"/>
  <c r="AG3" i="14"/>
  <c r="CC3" i="14"/>
  <c r="BI3" i="14"/>
  <c r="F23" i="14"/>
  <c r="F56" i="14" s="1" a="1"/>
  <c r="F56" i="14" s="1"/>
  <c r="CG3" i="14"/>
  <c r="BY3" i="14"/>
  <c r="Y3" i="14"/>
  <c r="BU3" i="14"/>
  <c r="AS3" i="14"/>
  <c r="CK3" i="14"/>
  <c r="BQ3" i="14"/>
  <c r="AW3" i="14"/>
  <c r="BE3" i="14"/>
  <c r="CO3" i="14"/>
  <c r="BM3" i="14"/>
  <c r="L3" i="14"/>
  <c r="U3" i="14"/>
  <c r="Q3" i="14"/>
  <c r="AO3" i="14"/>
  <c r="AK3" i="14"/>
  <c r="BA3" i="14"/>
  <c r="S14" i="15"/>
  <c r="J14" i="15"/>
  <c r="K14" i="15" s="1"/>
  <c r="O14" i="15"/>
  <c r="CS4" i="14"/>
  <c r="AC4" i="14"/>
  <c r="Q4" i="14"/>
  <c r="BU4" i="14"/>
  <c r="Y4" i="14"/>
  <c r="BY4" i="14"/>
  <c r="U4" i="14"/>
  <c r="AO4" i="14"/>
  <c r="AG4" i="14"/>
  <c r="CC4" i="14"/>
  <c r="BM4" i="14"/>
  <c r="AK4" i="14"/>
  <c r="CG4" i="14"/>
  <c r="BQ4" i="14"/>
  <c r="CK4" i="14"/>
  <c r="AW4" i="14"/>
  <c r="L4" i="14"/>
  <c r="M4" i="14" s="1"/>
  <c r="CO4" i="14"/>
  <c r="BA4" i="14"/>
  <c r="AS4" i="14"/>
  <c r="BI4" i="14"/>
  <c r="BE4" i="14"/>
  <c r="J13" i="13"/>
  <c r="K13" i="13" s="1"/>
  <c r="AM13" i="13"/>
  <c r="W13" i="13"/>
  <c r="AI13" i="13"/>
  <c r="AA13" i="13"/>
  <c r="AE13" i="13"/>
  <c r="S13" i="13"/>
  <c r="O13" i="13"/>
  <c r="AM8" i="13"/>
  <c r="O8" i="13"/>
  <c r="W8" i="13"/>
  <c r="AA8" i="13"/>
  <c r="S8" i="13"/>
  <c r="J8" i="13"/>
  <c r="K8" i="13" s="1"/>
  <c r="AE8" i="13"/>
  <c r="AI8" i="13"/>
  <c r="AA12" i="13"/>
  <c r="AE12" i="13"/>
  <c r="AM12" i="13"/>
  <c r="W12" i="13"/>
  <c r="S12" i="13"/>
  <c r="AI12" i="13"/>
  <c r="J12" i="13"/>
  <c r="K12" i="13" s="1"/>
  <c r="O12" i="13"/>
  <c r="CS16" i="14"/>
  <c r="CG16" i="14"/>
  <c r="Y16" i="14"/>
  <c r="CK16" i="14"/>
  <c r="AW16" i="14"/>
  <c r="AO16" i="14"/>
  <c r="AG16" i="14"/>
  <c r="Q16" i="14"/>
  <c r="L16" i="14"/>
  <c r="M16" i="14" s="1"/>
  <c r="BA16" i="14"/>
  <c r="BU16" i="14"/>
  <c r="BI16" i="14"/>
  <c r="BY16" i="14"/>
  <c r="AK16" i="14"/>
  <c r="BM16" i="14"/>
  <c r="CC16" i="14"/>
  <c r="CO16" i="14"/>
  <c r="AC16" i="14"/>
  <c r="AS16" i="14"/>
  <c r="U16" i="14"/>
  <c r="BE16" i="14"/>
  <c r="BQ16" i="14"/>
  <c r="AI6" i="13"/>
  <c r="AM6" i="13"/>
  <c r="W6" i="13"/>
  <c r="AA6" i="13"/>
  <c r="S6" i="13"/>
  <c r="AE6" i="13"/>
  <c r="O6" i="13"/>
  <c r="J6" i="13"/>
  <c r="K6" i="13" s="1"/>
  <c r="AA14" i="13"/>
  <c r="O14" i="13"/>
  <c r="AE14" i="13"/>
  <c r="AM14" i="13"/>
  <c r="S14" i="13"/>
  <c r="AI14" i="13"/>
  <c r="J14" i="13"/>
  <c r="K14" i="13" s="1"/>
  <c r="W14" i="13"/>
  <c r="O13" i="15"/>
  <c r="J13" i="15"/>
  <c r="K13" i="15" s="1"/>
  <c r="S13" i="15"/>
  <c r="AA17" i="13"/>
  <c r="O17" i="13"/>
  <c r="J17" i="13"/>
  <c r="K17" i="13" s="1"/>
  <c r="AM17" i="13"/>
  <c r="AE17" i="13"/>
  <c r="S17" i="13"/>
  <c r="AI17" i="13"/>
  <c r="W17" i="13"/>
  <c r="CS8" i="14"/>
  <c r="BU8" i="14"/>
  <c r="AW8" i="14"/>
  <c r="CK8" i="14"/>
  <c r="AS8" i="14"/>
  <c r="U8" i="14"/>
  <c r="BI8" i="14"/>
  <c r="AO8" i="14"/>
  <c r="AC8" i="14"/>
  <c r="AG8" i="14"/>
  <c r="CO8" i="14"/>
  <c r="Q8" i="14"/>
  <c r="BY8" i="14"/>
  <c r="AK8" i="14"/>
  <c r="L8" i="14"/>
  <c r="M8" i="14" s="1"/>
  <c r="BM8" i="14"/>
  <c r="BA8" i="14"/>
  <c r="CC8" i="14"/>
  <c r="Y8" i="14"/>
  <c r="BE8" i="14"/>
  <c r="BQ8" i="14"/>
  <c r="CG8" i="14"/>
  <c r="CS10" i="14"/>
  <c r="CG10" i="14"/>
  <c r="BI10" i="14"/>
  <c r="AS10" i="14"/>
  <c r="CC10" i="14"/>
  <c r="AC10" i="14"/>
  <c r="AK10" i="14"/>
  <c r="Y10" i="14"/>
  <c r="BE10" i="14"/>
  <c r="BY10" i="14"/>
  <c r="BA10" i="14"/>
  <c r="BU10" i="14"/>
  <c r="CO10" i="14"/>
  <c r="BM10" i="14"/>
  <c r="Q10" i="14"/>
  <c r="L10" i="14"/>
  <c r="M10" i="14" s="1"/>
  <c r="AG10" i="14"/>
  <c r="AW10" i="14"/>
  <c r="AO10" i="14"/>
  <c r="U10" i="14"/>
  <c r="CK10" i="14"/>
  <c r="BQ10" i="14"/>
  <c r="S6" i="15"/>
  <c r="J6" i="15"/>
  <c r="K6" i="15" s="1"/>
  <c r="O6" i="15"/>
  <c r="CS13" i="14"/>
  <c r="BA13" i="14"/>
  <c r="U13" i="14"/>
  <c r="BQ13" i="14"/>
  <c r="AS13" i="14"/>
  <c r="CC13" i="14"/>
  <c r="AG13" i="14"/>
  <c r="AO13" i="14"/>
  <c r="Q13" i="14"/>
  <c r="CG13" i="14"/>
  <c r="BI13" i="14"/>
  <c r="AC13" i="14"/>
  <c r="BY13" i="14"/>
  <c r="AK13" i="14"/>
  <c r="BU13" i="14"/>
  <c r="Y13" i="14"/>
  <c r="BM13" i="14"/>
  <c r="CK13" i="14"/>
  <c r="L13" i="14"/>
  <c r="M13" i="14" s="1"/>
  <c r="CO13" i="14"/>
  <c r="BE13" i="14"/>
  <c r="AW13" i="14"/>
  <c r="CS6" i="14"/>
  <c r="BY6" i="14"/>
  <c r="AO6" i="14"/>
  <c r="CK6" i="14"/>
  <c r="Y6" i="14"/>
  <c r="BI6" i="14"/>
  <c r="AC6" i="14"/>
  <c r="AK6" i="14"/>
  <c r="CO6" i="14"/>
  <c r="BU6" i="14"/>
  <c r="U6" i="14"/>
  <c r="BQ6" i="14"/>
  <c r="BA6" i="14"/>
  <c r="CC6" i="14"/>
  <c r="BM6" i="14"/>
  <c r="BE6" i="14"/>
  <c r="L6" i="14"/>
  <c r="M6" i="14" s="1"/>
  <c r="CG6" i="14"/>
  <c r="AS6" i="14"/>
  <c r="AG6" i="14"/>
  <c r="Q6" i="14"/>
  <c r="AW6" i="14"/>
  <c r="S16" i="15"/>
  <c r="J16" i="15"/>
  <c r="K16" i="15" s="1"/>
  <c r="O16" i="15"/>
  <c r="J11" i="13"/>
  <c r="K11" i="13" s="1"/>
  <c r="AE11" i="13"/>
  <c r="O11" i="13"/>
  <c r="AM11" i="13"/>
  <c r="AI11" i="13"/>
  <c r="S11" i="13"/>
  <c r="W11" i="13"/>
  <c r="AA11" i="13"/>
  <c r="CS9" i="14"/>
  <c r="BQ9" i="14"/>
  <c r="BA9" i="14"/>
  <c r="L9" i="14"/>
  <c r="M9" i="14" s="1"/>
  <c r="BM9" i="14"/>
  <c r="AO9" i="14"/>
  <c r="BE9" i="14"/>
  <c r="Y9" i="14"/>
  <c r="AW9" i="14"/>
  <c r="CK9" i="14"/>
  <c r="CO9" i="14"/>
  <c r="AC9" i="14"/>
  <c r="BI9" i="14"/>
  <c r="AG9" i="14"/>
  <c r="Q9" i="14"/>
  <c r="BU9" i="14"/>
  <c r="BY9" i="14"/>
  <c r="AK9" i="14"/>
  <c r="CC9" i="14"/>
  <c r="U9" i="14"/>
  <c r="CG9" i="14"/>
  <c r="AS9" i="14"/>
  <c r="CS15" i="14"/>
  <c r="CK15" i="14"/>
  <c r="BU15" i="14"/>
  <c r="Y15" i="14"/>
  <c r="AS15" i="14"/>
  <c r="U15" i="14"/>
  <c r="CO15" i="14"/>
  <c r="BQ15" i="14"/>
  <c r="CC15" i="14"/>
  <c r="BM15" i="14"/>
  <c r="CG15" i="14"/>
  <c r="BE15" i="14"/>
  <c r="BA15" i="14"/>
  <c r="Q15" i="14"/>
  <c r="L15" i="14"/>
  <c r="M15" i="14" s="1"/>
  <c r="BI15" i="14"/>
  <c r="AW15" i="14"/>
  <c r="AK15" i="14"/>
  <c r="BY15" i="14"/>
  <c r="AG15" i="14"/>
  <c r="AO15" i="14"/>
  <c r="AC15" i="14"/>
  <c r="J5" i="15"/>
  <c r="K5" i="15" s="1"/>
  <c r="S5" i="15"/>
  <c r="O5" i="15"/>
  <c r="CS12" i="14"/>
  <c r="CO12" i="14"/>
  <c r="CG12" i="14"/>
  <c r="BQ12" i="14"/>
  <c r="BI12" i="14"/>
  <c r="Y12" i="14"/>
  <c r="U12" i="14"/>
  <c r="AC12" i="14"/>
  <c r="AO12" i="14"/>
  <c r="AS12" i="14"/>
  <c r="BU12" i="14"/>
  <c r="L12" i="14"/>
  <c r="M12" i="14" s="1"/>
  <c r="CK12" i="14"/>
  <c r="BY12" i="14"/>
  <c r="BM12" i="14"/>
  <c r="AK12" i="14"/>
  <c r="CC12" i="14"/>
  <c r="BE12" i="14"/>
  <c r="BA12" i="14"/>
  <c r="AG12" i="14"/>
  <c r="AW12" i="14"/>
  <c r="Q12" i="14"/>
  <c r="CS17" i="14"/>
  <c r="CO17" i="14"/>
  <c r="BU17" i="14"/>
  <c r="AG17" i="14"/>
  <c r="AS17" i="14"/>
  <c r="BM17" i="14"/>
  <c r="U17" i="14"/>
  <c r="L17" i="14"/>
  <c r="M17" i="14" s="1"/>
  <c r="BQ17" i="14"/>
  <c r="Y17" i="14"/>
  <c r="AO17" i="14"/>
  <c r="BA17" i="14"/>
  <c r="CC17" i="14"/>
  <c r="CG17" i="14"/>
  <c r="AK17" i="14"/>
  <c r="CK17" i="14"/>
  <c r="BI17" i="14"/>
  <c r="AW17" i="14"/>
  <c r="BE17" i="14"/>
  <c r="BY17" i="14"/>
  <c r="AC17" i="14"/>
  <c r="Q17" i="14"/>
  <c r="J3" i="13"/>
  <c r="W3" i="13"/>
  <c r="S3" i="13"/>
  <c r="AI3" i="13"/>
  <c r="AE3" i="13"/>
  <c r="O3" i="13"/>
  <c r="AA3" i="13"/>
  <c r="AM3" i="13"/>
  <c r="F23" i="13"/>
  <c r="S4" i="13"/>
  <c r="W4" i="13"/>
  <c r="O4" i="13"/>
  <c r="AM4" i="13"/>
  <c r="AA4" i="13"/>
  <c r="J4" i="13"/>
  <c r="K4" i="13" s="1"/>
  <c r="AE4" i="13"/>
  <c r="AI4" i="13"/>
  <c r="CS14" i="14"/>
  <c r="BQ14" i="14"/>
  <c r="U14" i="14"/>
  <c r="Y14" i="14"/>
  <c r="Q14" i="14"/>
  <c r="AK14" i="14"/>
  <c r="BI14" i="14"/>
  <c r="AC14" i="14"/>
  <c r="CK14" i="14"/>
  <c r="CO14" i="14"/>
  <c r="CC14" i="14"/>
  <c r="BY14" i="14"/>
  <c r="BA14" i="14"/>
  <c r="BU14" i="14"/>
  <c r="CG14" i="14"/>
  <c r="AS14" i="14"/>
  <c r="BM14" i="14"/>
  <c r="AG14" i="14"/>
  <c r="AO14" i="14"/>
  <c r="AW14" i="14"/>
  <c r="BE14" i="14"/>
  <c r="L14" i="14"/>
  <c r="M14" i="14" s="1"/>
  <c r="S7" i="15"/>
  <c r="O7" i="15"/>
  <c r="J7" i="15"/>
  <c r="K7" i="15" s="1"/>
  <c r="S10" i="15"/>
  <c r="O10" i="15"/>
  <c r="J10" i="15"/>
  <c r="K10" i="15" s="1"/>
  <c r="J8" i="15"/>
  <c r="K8" i="15" s="1"/>
  <c r="O8" i="15"/>
  <c r="S8" i="15"/>
  <c r="J9" i="15"/>
  <c r="K9" i="15" s="1"/>
  <c r="O9" i="15"/>
  <c r="S9" i="15"/>
  <c r="O15" i="13"/>
  <c r="AI15" i="13"/>
  <c r="AA15" i="13"/>
  <c r="J15" i="13"/>
  <c r="K15" i="13" s="1"/>
  <c r="AM15" i="13"/>
  <c r="W15" i="13"/>
  <c r="S15" i="13"/>
  <c r="AE15" i="13"/>
  <c r="J4" i="15"/>
  <c r="K4" i="15" s="1"/>
  <c r="O4" i="15"/>
  <c r="S4" i="15"/>
  <c r="CS5" i="14"/>
  <c r="CO5" i="14"/>
  <c r="CG5" i="14"/>
  <c r="AC5" i="14"/>
  <c r="U5" i="14"/>
  <c r="BU5" i="14"/>
  <c r="AG5" i="14"/>
  <c r="Q5" i="14"/>
  <c r="BY5" i="14"/>
  <c r="BA5" i="14"/>
  <c r="L5" i="14"/>
  <c r="M5" i="14" s="1"/>
  <c r="AK5" i="14"/>
  <c r="BM5" i="14"/>
  <c r="BQ5" i="14"/>
  <c r="CK5" i="14"/>
  <c r="Y5" i="14"/>
  <c r="CC5" i="14"/>
  <c r="BI5" i="14"/>
  <c r="AW5" i="14"/>
  <c r="AO5" i="14"/>
  <c r="BE5" i="14"/>
  <c r="AS5" i="14"/>
  <c r="CS7" i="14"/>
  <c r="BI7" i="14"/>
  <c r="BA7" i="14"/>
  <c r="AK7" i="14"/>
  <c r="CK7" i="14"/>
  <c r="CC7" i="14"/>
  <c r="BU7" i="14"/>
  <c r="AO7" i="14"/>
  <c r="BQ7" i="14"/>
  <c r="AW7" i="14"/>
  <c r="CO7" i="14"/>
  <c r="CG7" i="14"/>
  <c r="BM7" i="14"/>
  <c r="AG7" i="14"/>
  <c r="Q7" i="14"/>
  <c r="AC7" i="14"/>
  <c r="L7" i="14"/>
  <c r="M7" i="14" s="1"/>
  <c r="BY7" i="14"/>
  <c r="AS7" i="14"/>
  <c r="U7" i="14"/>
  <c r="BE7" i="14"/>
  <c r="Y7" i="14"/>
  <c r="J11" i="15"/>
  <c r="K11" i="15" s="1"/>
  <c r="S11" i="15"/>
  <c r="O11" i="15"/>
  <c r="AI9" i="13"/>
  <c r="O9" i="13"/>
  <c r="S9" i="13"/>
  <c r="W9" i="13"/>
  <c r="AE9" i="13"/>
  <c r="J9" i="13"/>
  <c r="K9" i="13" s="1"/>
  <c r="AA9" i="13"/>
  <c r="AM9" i="13"/>
  <c r="AA16" i="13"/>
  <c r="J16" i="13"/>
  <c r="K16" i="13" s="1"/>
  <c r="O16" i="13"/>
  <c r="S16" i="13"/>
  <c r="AE16" i="13"/>
  <c r="AM16" i="13"/>
  <c r="W16" i="13"/>
  <c r="AI16" i="13"/>
  <c r="R18" i="15"/>
  <c r="R14" i="15"/>
  <c r="R8" i="15"/>
  <c r="S18" i="15" l="1"/>
  <c r="J18" i="15"/>
  <c r="K18" i="15" s="1"/>
  <c r="J3" i="15"/>
  <c r="O18" i="15"/>
  <c r="F23" i="15"/>
  <c r="F56" i="15" s="1" a="1"/>
  <c r="F56" i="15" s="1"/>
  <c r="S3" i="15"/>
  <c r="P25" i="15" s="1"/>
  <c r="O3" i="15"/>
  <c r="M28" i="15" s="1"/>
  <c r="O28" i="15" s="1"/>
  <c r="U28" i="15"/>
  <c r="W28" i="15" s="1"/>
  <c r="U29" i="15"/>
  <c r="W29" i="15" s="1"/>
  <c r="T25" i="15"/>
  <c r="U30" i="15"/>
  <c r="W30" i="15" s="1"/>
  <c r="Q23" i="15"/>
  <c r="H15" i="13"/>
  <c r="F15" i="13"/>
  <c r="G15" i="13"/>
  <c r="H9" i="15"/>
  <c r="F9" i="15"/>
  <c r="G9" i="15"/>
  <c r="I14" i="14"/>
  <c r="H14" i="14"/>
  <c r="J14" i="14"/>
  <c r="Y29" i="13"/>
  <c r="AA29" i="13" s="1"/>
  <c r="Y28" i="13"/>
  <c r="AA28" i="13" s="1"/>
  <c r="Y30" i="13"/>
  <c r="AA30" i="13" s="1"/>
  <c r="X25" i="13"/>
  <c r="I9" i="14"/>
  <c r="H9" i="14"/>
  <c r="J9" i="14"/>
  <c r="U28" i="13"/>
  <c r="W28" i="13" s="1"/>
  <c r="U30" i="13"/>
  <c r="W30" i="13" s="1"/>
  <c r="U29" i="13"/>
  <c r="W29" i="13" s="1"/>
  <c r="T25" i="13"/>
  <c r="J12" i="14"/>
  <c r="H12" i="14"/>
  <c r="I12" i="14"/>
  <c r="F6" i="13"/>
  <c r="H6" i="13"/>
  <c r="G6" i="13"/>
  <c r="G12" i="13"/>
  <c r="H12" i="13"/>
  <c r="F12" i="13"/>
  <c r="G13" i="13"/>
  <c r="H13" i="13"/>
  <c r="F13" i="13"/>
  <c r="J3" i="14"/>
  <c r="O29" i="14"/>
  <c r="Q29" i="14" s="1"/>
  <c r="O30" i="14"/>
  <c r="Q30" i="14" s="1"/>
  <c r="N25" i="14"/>
  <c r="I3" i="14"/>
  <c r="H3" i="14"/>
  <c r="O28" i="14"/>
  <c r="Q28" i="14" s="1"/>
  <c r="CI29" i="14"/>
  <c r="CK29" i="14" s="1"/>
  <c r="CH25" i="14"/>
  <c r="CI28" i="14"/>
  <c r="CK28" i="14" s="1"/>
  <c r="CI30" i="14"/>
  <c r="CK30" i="14" s="1"/>
  <c r="BZ25" i="14"/>
  <c r="CA30" i="14"/>
  <c r="CC30" i="14" s="1"/>
  <c r="CA28" i="14"/>
  <c r="CC28" i="14" s="1"/>
  <c r="CA29" i="14"/>
  <c r="CC29" i="14" s="1"/>
  <c r="H15" i="15"/>
  <c r="G15" i="15"/>
  <c r="F15" i="15"/>
  <c r="H7" i="13"/>
  <c r="G7" i="13"/>
  <c r="F7" i="13"/>
  <c r="F5" i="13"/>
  <c r="H5" i="13"/>
  <c r="G5" i="13"/>
  <c r="AG29" i="13"/>
  <c r="AI29" i="13" s="1"/>
  <c r="AG30" i="13"/>
  <c r="AI30" i="13" s="1"/>
  <c r="AF25" i="13"/>
  <c r="AG28" i="13"/>
  <c r="AI28" i="13" s="1"/>
  <c r="G11" i="15"/>
  <c r="H11" i="15"/>
  <c r="F11" i="15"/>
  <c r="G7" i="15"/>
  <c r="F7" i="15"/>
  <c r="H7" i="15"/>
  <c r="F22" i="13"/>
  <c r="G22" i="13" s="1"/>
  <c r="F21" i="13"/>
  <c r="G21" i="13" s="1"/>
  <c r="K3" i="13"/>
  <c r="F24" i="13" s="1"/>
  <c r="F20" i="13"/>
  <c r="G20" i="13" s="1"/>
  <c r="G5" i="15"/>
  <c r="F5" i="15"/>
  <c r="H5" i="15"/>
  <c r="S29" i="14"/>
  <c r="U29" i="14" s="1"/>
  <c r="R25" i="14"/>
  <c r="S30" i="14"/>
  <c r="U30" i="14" s="1"/>
  <c r="S28" i="14"/>
  <c r="U28" i="14" s="1"/>
  <c r="AQ29" i="14"/>
  <c r="AS29" i="14" s="1"/>
  <c r="AP25" i="14"/>
  <c r="AQ30" i="14"/>
  <c r="AS30" i="14" s="1"/>
  <c r="AQ28" i="14"/>
  <c r="AS28" i="14" s="1"/>
  <c r="AD25" i="14"/>
  <c r="AE30" i="14"/>
  <c r="AG30" i="14" s="1"/>
  <c r="AE29" i="14"/>
  <c r="AG29" i="14" s="1"/>
  <c r="AE28" i="14"/>
  <c r="AG28" i="14" s="1"/>
  <c r="H18" i="13"/>
  <c r="G18" i="13"/>
  <c r="F18" i="13"/>
  <c r="H18" i="14"/>
  <c r="J18" i="14"/>
  <c r="I18" i="14"/>
  <c r="G8" i="15"/>
  <c r="H8" i="15"/>
  <c r="F8" i="15"/>
  <c r="AK29" i="13"/>
  <c r="AM29" i="13" s="1"/>
  <c r="AK30" i="13"/>
  <c r="AM30" i="13" s="1"/>
  <c r="AK28" i="13"/>
  <c r="AM28" i="13" s="1"/>
  <c r="AJ25" i="13"/>
  <c r="J17" i="14"/>
  <c r="I17" i="14"/>
  <c r="H17" i="14"/>
  <c r="H16" i="15"/>
  <c r="G16" i="15"/>
  <c r="F16" i="15"/>
  <c r="I6" i="14"/>
  <c r="J6" i="14"/>
  <c r="H6" i="14"/>
  <c r="F21" i="14"/>
  <c r="G21" i="14" s="1"/>
  <c r="F20" i="14"/>
  <c r="G20" i="14" s="1"/>
  <c r="F22" i="14"/>
  <c r="G22" i="14" s="1"/>
  <c r="M3" i="14"/>
  <c r="F24" i="14" s="1"/>
  <c r="BS29" i="14"/>
  <c r="BU29" i="14" s="1"/>
  <c r="BS28" i="14"/>
  <c r="BU28" i="14" s="1"/>
  <c r="BR25" i="14"/>
  <c r="BS30" i="14"/>
  <c r="BU30" i="14" s="1"/>
  <c r="Z25" i="14"/>
  <c r="AA28" i="14"/>
  <c r="AC28" i="14" s="1"/>
  <c r="AA30" i="14"/>
  <c r="AC30" i="14" s="1"/>
  <c r="AA29" i="14"/>
  <c r="AC29" i="14" s="1"/>
  <c r="J4" i="14"/>
  <c r="I4" i="14"/>
  <c r="H4" i="14"/>
  <c r="BK28" i="14"/>
  <c r="BM28" i="14" s="1"/>
  <c r="BK29" i="14"/>
  <c r="BM29" i="14" s="1"/>
  <c r="BK30" i="14"/>
  <c r="BM30" i="14" s="1"/>
  <c r="BJ25" i="14"/>
  <c r="W29" i="14"/>
  <c r="Y29" i="14" s="1"/>
  <c r="W28" i="14"/>
  <c r="Y28" i="14" s="1"/>
  <c r="W30" i="14"/>
  <c r="Y30" i="14" s="1"/>
  <c r="V25" i="14"/>
  <c r="CQ28" i="14"/>
  <c r="CS28" i="14" s="1"/>
  <c r="CQ30" i="14"/>
  <c r="CS30" i="14" s="1"/>
  <c r="CQ29" i="14"/>
  <c r="CS29" i="14" s="1"/>
  <c r="CP25" i="14"/>
  <c r="J11" i="14"/>
  <c r="I11" i="14"/>
  <c r="H11" i="14"/>
  <c r="J10" i="14"/>
  <c r="I10" i="14"/>
  <c r="H10" i="14"/>
  <c r="F3" i="13"/>
  <c r="H3" i="13"/>
  <c r="G3" i="13"/>
  <c r="M28" i="13"/>
  <c r="O28" i="13" s="1"/>
  <c r="M29" i="13"/>
  <c r="O29" i="13" s="1"/>
  <c r="L25" i="13"/>
  <c r="M30" i="13"/>
  <c r="O30" i="13" s="1"/>
  <c r="J13" i="14"/>
  <c r="I13" i="14"/>
  <c r="H13" i="14"/>
  <c r="F6" i="15"/>
  <c r="H6" i="15"/>
  <c r="G6" i="15"/>
  <c r="J8" i="14"/>
  <c r="I8" i="14"/>
  <c r="H8" i="14"/>
  <c r="F21" i="15"/>
  <c r="G21" i="15" s="1"/>
  <c r="K3" i="15"/>
  <c r="F24" i="15" s="1"/>
  <c r="F20" i="15"/>
  <c r="G20" i="15" s="1"/>
  <c r="F22" i="15"/>
  <c r="G22" i="15" s="1"/>
  <c r="Q29" i="15"/>
  <c r="S29" i="15" s="1"/>
  <c r="Q30" i="15"/>
  <c r="S30" i="15" s="1"/>
  <c r="Q28" i="15"/>
  <c r="S28" i="15" s="1"/>
  <c r="CM30" i="14"/>
  <c r="CO30" i="14" s="1"/>
  <c r="CL25" i="14"/>
  <c r="CM28" i="14"/>
  <c r="CO28" i="14" s="1"/>
  <c r="CM29" i="14"/>
  <c r="CO29" i="14" s="1"/>
  <c r="BW28" i="14"/>
  <c r="BY28" i="14" s="1"/>
  <c r="BW30" i="14"/>
  <c r="BY30" i="14" s="1"/>
  <c r="BV25" i="14"/>
  <c r="BW29" i="14"/>
  <c r="BY29" i="14" s="1"/>
  <c r="H17" i="15"/>
  <c r="G17" i="15"/>
  <c r="F17" i="15"/>
  <c r="F12" i="15"/>
  <c r="H12" i="15"/>
  <c r="G12" i="15"/>
  <c r="I5" i="14"/>
  <c r="H5" i="14"/>
  <c r="J5" i="14"/>
  <c r="H4" i="15"/>
  <c r="G4" i="15"/>
  <c r="F4" i="15"/>
  <c r="G18" i="15"/>
  <c r="F18" i="15"/>
  <c r="H18" i="15"/>
  <c r="G10" i="15"/>
  <c r="F10" i="15"/>
  <c r="H10" i="15"/>
  <c r="AC30" i="13"/>
  <c r="AE30" i="13" s="1"/>
  <c r="AB25" i="13"/>
  <c r="AC28" i="13"/>
  <c r="AE28" i="13" s="1"/>
  <c r="AC29" i="13"/>
  <c r="AE29" i="13" s="1"/>
  <c r="J15" i="14"/>
  <c r="H15" i="14"/>
  <c r="I15" i="14"/>
  <c r="H13" i="15"/>
  <c r="F13" i="15"/>
  <c r="G13" i="15"/>
  <c r="F14" i="13"/>
  <c r="G14" i="13"/>
  <c r="H14" i="13"/>
  <c r="J16" i="14"/>
  <c r="H16" i="14"/>
  <c r="I16" i="14"/>
  <c r="AY29" i="14"/>
  <c r="BA29" i="14" s="1"/>
  <c r="AY28" i="14"/>
  <c r="BA28" i="14" s="1"/>
  <c r="AX25" i="14"/>
  <c r="AY30" i="14"/>
  <c r="BA30" i="14" s="1"/>
  <c r="BC28" i="14"/>
  <c r="BE28" i="14" s="1"/>
  <c r="BC29" i="14"/>
  <c r="BE29" i="14" s="1"/>
  <c r="BC30" i="14"/>
  <c r="BE30" i="14" s="1"/>
  <c r="BB25" i="14"/>
  <c r="CD25" i="14"/>
  <c r="CE28" i="14"/>
  <c r="CG28" i="14" s="1"/>
  <c r="CE29" i="14"/>
  <c r="CG29" i="14" s="1"/>
  <c r="CE30" i="14"/>
  <c r="CG30" i="14" s="1"/>
  <c r="H16" i="13"/>
  <c r="G16" i="13"/>
  <c r="F16" i="13"/>
  <c r="F4" i="13"/>
  <c r="H4" i="13"/>
  <c r="G4" i="13"/>
  <c r="F17" i="13"/>
  <c r="H17" i="13"/>
  <c r="G17" i="13"/>
  <c r="F8" i="13"/>
  <c r="G8" i="13"/>
  <c r="H8" i="13"/>
  <c r="G14" i="15"/>
  <c r="F14" i="15"/>
  <c r="H14" i="15"/>
  <c r="AH25" i="14"/>
  <c r="AI30" i="14"/>
  <c r="AK30" i="14" s="1"/>
  <c r="AI28" i="14"/>
  <c r="AK28" i="14" s="1"/>
  <c r="AI29" i="14"/>
  <c r="AK29" i="14" s="1"/>
  <c r="AU30" i="14"/>
  <c r="AW30" i="14" s="1"/>
  <c r="AT25" i="14"/>
  <c r="AU28" i="14"/>
  <c r="AW28" i="14" s="1"/>
  <c r="AU29" i="14"/>
  <c r="AW29" i="14" s="1"/>
  <c r="H9" i="13"/>
  <c r="G9" i="13"/>
  <c r="F9" i="13"/>
  <c r="I7" i="14"/>
  <c r="H7" i="14"/>
  <c r="J7" i="14"/>
  <c r="Q29" i="13"/>
  <c r="S29" i="13" s="1"/>
  <c r="P25" i="13"/>
  <c r="Q28" i="13"/>
  <c r="S28" i="13" s="1"/>
  <c r="Q30" i="13"/>
  <c r="S30" i="13" s="1"/>
  <c r="F11" i="13"/>
  <c r="H11" i="13"/>
  <c r="G11" i="13"/>
  <c r="AM29" i="14"/>
  <c r="AO29" i="14" s="1"/>
  <c r="AM30" i="14"/>
  <c r="AO30" i="14" s="1"/>
  <c r="AL25" i="14"/>
  <c r="AM28" i="14"/>
  <c r="AO28" i="14" s="1"/>
  <c r="BN25" i="14"/>
  <c r="BO30" i="14"/>
  <c r="BQ30" i="14" s="1"/>
  <c r="BO28" i="14"/>
  <c r="BQ28" i="14" s="1"/>
  <c r="BO29" i="14"/>
  <c r="BQ29" i="14" s="1"/>
  <c r="BG29" i="14"/>
  <c r="BI29" i="14" s="1"/>
  <c r="BG28" i="14"/>
  <c r="BI28" i="14" s="1"/>
  <c r="BG30" i="14"/>
  <c r="BI30" i="14" s="1"/>
  <c r="BF25" i="14"/>
  <c r="H10" i="13"/>
  <c r="G10" i="13"/>
  <c r="F10" i="13"/>
  <c r="F3" i="15" l="1"/>
  <c r="G3" i="15"/>
  <c r="L25" i="15"/>
  <c r="B26" i="15" s="1"/>
  <c r="C26" i="15" s="1"/>
  <c r="H3" i="15"/>
  <c r="M29" i="15"/>
  <c r="O29" i="15" s="1"/>
  <c r="M30" i="15"/>
  <c r="O30" i="15" s="1"/>
  <c r="B24" i="14"/>
  <c r="B26" i="14"/>
  <c r="C26" i="14" s="1"/>
  <c r="B26" i="13"/>
  <c r="C26" i="13" s="1"/>
  <c r="B24" i="13"/>
  <c r="B24" i="15" l="1"/>
  <c r="B25" i="15" s="1"/>
  <c r="C25" i="15" s="1"/>
  <c r="B25" i="13"/>
  <c r="C25" i="13" s="1"/>
  <c r="C24" i="13"/>
  <c r="C24" i="14"/>
  <c r="B25" i="14"/>
  <c r="C25" i="14" s="1"/>
  <c r="C24" i="15" l="1"/>
</calcChain>
</file>

<file path=xl/sharedStrings.xml><?xml version="1.0" encoding="utf-8"?>
<sst xmlns="http://schemas.openxmlformats.org/spreadsheetml/2006/main" count="3069" uniqueCount="158">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</sst>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44" fontId="11" fillId="5" borderId="0" xfId="5" applyNumberFormat="1" applyBorder="1" applyAlignment="1">
      <alignment horizontal="center"/>
    </xf>
    <xf numFmtId="44" fontId="2" fillId="0" borderId="0" xfId="7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6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90" t="s">
        <v>44</v>
      </c>
      <c r="C1" s="90"/>
      <c r="D1" s="19"/>
      <c r="E1" s="19"/>
      <c r="F1" s="26"/>
      <c r="G1" s="19"/>
      <c r="H1" s="22">
        <v>2014</v>
      </c>
      <c r="I1" s="90" t="s">
        <v>44</v>
      </c>
      <c r="J1" s="90"/>
      <c r="K1" s="19"/>
      <c r="L1" s="19"/>
      <c r="M1" s="26"/>
      <c r="O1" s="22">
        <v>2010</v>
      </c>
      <c r="P1" s="90" t="s">
        <v>44</v>
      </c>
      <c r="Q1" s="90"/>
      <c r="S1" s="19"/>
      <c r="T1" s="26"/>
      <c r="V1" s="22">
        <v>2006</v>
      </c>
      <c r="W1" s="90" t="s">
        <v>44</v>
      </c>
      <c r="X1" s="90"/>
      <c r="Z1" s="32"/>
      <c r="AA1" s="26"/>
      <c r="AC1" s="22">
        <v>2002</v>
      </c>
      <c r="AD1" s="90" t="s">
        <v>44</v>
      </c>
      <c r="AE1" s="90"/>
      <c r="AG1" s="32"/>
      <c r="AH1" s="26"/>
      <c r="AJ1" s="22">
        <v>1998</v>
      </c>
      <c r="AK1" s="90" t="s">
        <v>44</v>
      </c>
      <c r="AL1" s="90"/>
    </row>
    <row r="2" spans="1:38" x14ac:dyDescent="0.2">
      <c r="F2" s="27"/>
      <c r="M2" s="27"/>
      <c r="T2" s="27"/>
      <c r="AA2" s="27"/>
      <c r="AH2" s="27"/>
    </row>
    <row r="3" spans="1:38" x14ac:dyDescent="0.2">
      <c r="A3" s="88" t="s">
        <v>68</v>
      </c>
      <c r="B3" s="88"/>
      <c r="C3" s="88"/>
      <c r="D3" s="16"/>
      <c r="E3" s="16"/>
      <c r="F3" s="28"/>
      <c r="G3" s="16"/>
      <c r="H3" s="88" t="s">
        <v>68</v>
      </c>
      <c r="I3" s="88"/>
      <c r="J3" s="88"/>
      <c r="K3" s="16"/>
      <c r="L3" s="16"/>
      <c r="M3" s="28"/>
      <c r="O3" s="88" t="s">
        <v>68</v>
      </c>
      <c r="P3" s="88"/>
      <c r="Q3" s="88"/>
      <c r="S3" s="16"/>
      <c r="T3" s="28"/>
      <c r="V3" s="88" t="s">
        <v>68</v>
      </c>
      <c r="W3" s="88"/>
      <c r="X3" s="88"/>
      <c r="Z3" s="31"/>
      <c r="AA3" s="28"/>
      <c r="AC3" s="88" t="s">
        <v>68</v>
      </c>
      <c r="AD3" s="88"/>
      <c r="AE3" s="88"/>
      <c r="AG3" s="31"/>
      <c r="AH3" s="28"/>
      <c r="AJ3" s="88" t="s">
        <v>68</v>
      </c>
      <c r="AK3" s="88"/>
      <c r="AL3" s="88"/>
    </row>
    <row r="4" spans="1:38" x14ac:dyDescent="0.2">
      <c r="A4" t="s">
        <v>45</v>
      </c>
      <c r="B4">
        <f>COUNTIFS('All Group Fixtures'!$A$2:$A$1048,A$1,'All Group Fixtures'!$P$2:$P$1048,"favourite")</f>
        <v>15</v>
      </c>
      <c r="C4">
        <f>B4/B7</f>
        <v>0.625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5</v>
      </c>
      <c r="C5">
        <f>B5/B7</f>
        <v>0.20833333333333334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4</v>
      </c>
      <c r="C6">
        <f>B6/B7</f>
        <v>0.16666666666666666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24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9</v>
      </c>
      <c r="C11">
        <f>B11/B14</f>
        <v>0.5625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4</v>
      </c>
      <c r="C12">
        <f>B12/B14</f>
        <v>0.25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0.1875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141</v>
      </c>
      <c r="B15" s="91">
        <f t="array" ref="B15">PRODUCT(IF(('All Group Fixtures'!$A$2:$A$1000=A$1)*('All Group Fixtures'!$C$2:$C$1000=B$10),'All Group Fixtures'!$L$2:$L$1000))</f>
        <v>2433.1711713688624</v>
      </c>
      <c r="C15" s="91"/>
      <c r="D15" s="1"/>
      <c r="E15" s="1"/>
      <c r="F15" s="29"/>
      <c r="G15" s="1"/>
      <c r="H15" s="60" t="s">
        <v>141</v>
      </c>
      <c r="I15" s="91">
        <f t="array" ref="I15">PRODUCT(IF(('All Group Fixtures'!$A$2:$A$1000=H$1)*('All Group Fixtures'!$C$2:$C$1000=I$10),'All Group Fixtures'!$L$2:$L$1000))</f>
        <v>12446.990153750548</v>
      </c>
      <c r="J15" s="91"/>
      <c r="K15" s="1"/>
      <c r="L15" s="1"/>
      <c r="M15" s="29"/>
      <c r="O15" s="60" t="s">
        <v>141</v>
      </c>
      <c r="P15" s="91">
        <f t="array" ref="P15">PRODUCT(IF(('All Group Fixtures'!$A$2:$A$1000=O$1)*('All Group Fixtures'!$C$2:$C$1000=P$10),'All Group Fixtures'!$L$2:$L$1000))</f>
        <v>11215.556562958271</v>
      </c>
      <c r="Q15" s="91"/>
      <c r="S15" s="1"/>
      <c r="T15" s="29"/>
      <c r="V15" s="60" t="s">
        <v>141</v>
      </c>
      <c r="W15" s="91">
        <f t="array" ref="W15">PRODUCT(IF(('All Group Fixtures'!$A$2:$A$1000=V$1)*('All Group Fixtures'!$C$2:$C$1000=W$10),'All Group Fixtures'!$L$2:$L$1000))</f>
        <v>967.40393289725273</v>
      </c>
      <c r="X15" s="91"/>
      <c r="Z15" s="1"/>
      <c r="AA15" s="29"/>
      <c r="AC15" s="60" t="s">
        <v>141</v>
      </c>
      <c r="AD15" s="91">
        <f t="array" ref="AD15">PRODUCT(IF(('All Group Fixtures'!$A$2:$A$1000=AC$1)*('All Group Fixtures'!$C$2:$C$1000=AD$10),'All Group Fixtures'!$L$2:$L$1000))</f>
        <v>15004.059693533092</v>
      </c>
      <c r="AE15" s="91"/>
      <c r="AG15" s="1"/>
      <c r="AH15" s="29"/>
      <c r="AJ15" s="60" t="s">
        <v>141</v>
      </c>
      <c r="AK15" s="91">
        <f t="array" ref="AK15">PRODUCT(IF(('All Group Fixtures'!$A$2:$A$1000=AJ$1)*('All Group Fixtures'!$C$2:$C$1000=AK$10),'All Group Fixtures'!$L$2:$L$1000))</f>
        <v>644.41366619105577</v>
      </c>
      <c r="AL15" s="91"/>
    </row>
    <row r="16" spans="1:38" x14ac:dyDescent="0.2">
      <c r="A16" s="60" t="s">
        <v>142</v>
      </c>
      <c r="B16" s="91">
        <f t="array" ref="B16">PRODUCT(IF(('All Group Fixtures'!$A$2:$A$1000=A$1)*('All Group Fixtures'!$C$2:$C$1000=B$10),'All Group Fixtures'!$N$2:$N$1000))</f>
        <v>15205918009902.936</v>
      </c>
      <c r="C16" s="91"/>
      <c r="D16" s="1"/>
      <c r="E16" s="1"/>
      <c r="F16" s="29"/>
      <c r="G16" s="1"/>
      <c r="H16" s="60" t="s">
        <v>142</v>
      </c>
      <c r="I16" s="91">
        <f t="array" ref="I16">PRODUCT(IF(('All Group Fixtures'!$A$2:$A$1000=H$1)*('All Group Fixtures'!$C$2:$C$1000=I$10),'All Group Fixtures'!$N$2:$N$1000))</f>
        <v>991753312486.05042</v>
      </c>
      <c r="J16" s="91"/>
      <c r="K16" s="1"/>
      <c r="L16" s="1"/>
      <c r="M16" s="29"/>
      <c r="O16" s="60" t="s">
        <v>142</v>
      </c>
      <c r="P16" s="91">
        <f t="array" ref="P16">PRODUCT(IF(('All Group Fixtures'!$A$2:$A$1000=O$1)*('All Group Fixtures'!$C$2:$C$1000=P$10),'All Group Fixtures'!$N$2:$N$1000))</f>
        <v>1781309519708.1025</v>
      </c>
      <c r="Q16" s="91"/>
      <c r="S16" s="1"/>
      <c r="T16" s="29"/>
      <c r="V16" s="60" t="s">
        <v>142</v>
      </c>
      <c r="W16" s="91">
        <f t="array" ref="W16">PRODUCT(IF(('All Group Fixtures'!$A$2:$A$1000=V$1)*('All Group Fixtures'!$C$2:$C$1000=W$10),'All Group Fixtures'!$N$2:$N$1000))</f>
        <v>105637923104.09114</v>
      </c>
      <c r="X16" s="91"/>
      <c r="Z16" s="1"/>
      <c r="AA16" s="29"/>
      <c r="AC16" s="60" t="s">
        <v>142</v>
      </c>
      <c r="AD16" s="91">
        <f t="array" ref="AD16">PRODUCT(IF(('All Group Fixtures'!$A$2:$A$1000=AC$1)*('All Group Fixtures'!$C$2:$C$1000=AD$10),'All Group Fixtures'!$N$2:$N$1000))</f>
        <v>165375651311.87216</v>
      </c>
      <c r="AE16" s="91"/>
      <c r="AG16" s="1"/>
      <c r="AH16" s="29"/>
      <c r="AJ16" s="60" t="s">
        <v>142</v>
      </c>
      <c r="AK16" s="91">
        <f t="array" ref="AK16">PRODUCT(IF(('All Group Fixtures'!$A$2:$A$1000=AJ$1)*('All Group Fixtures'!$C$2:$C$1000=AK$10),'All Group Fixtures'!$N$2:$N$1000))</f>
        <v>907336018051.19629</v>
      </c>
      <c r="AL16" s="91"/>
    </row>
    <row r="17" spans="1:38" x14ac:dyDescent="0.2">
      <c r="A17" s="60" t="s">
        <v>143</v>
      </c>
      <c r="B17" s="92">
        <f t="array" ref="B17">PRODUCT(IF(('All Group Fixtures'!$A$2:$A$1000=A$1)*('All Group Fixtures'!$C$2:$C$1000=B$10),'All Group Fixtures'!$R$2:$R$1000))</f>
        <v>2077104.8649672482</v>
      </c>
      <c r="C17" s="92"/>
      <c r="D17" s="1"/>
      <c r="E17" s="1"/>
      <c r="F17" s="29"/>
      <c r="G17" s="1"/>
      <c r="H17" s="60" t="s">
        <v>143</v>
      </c>
      <c r="I17" s="92">
        <f t="array" ref="I17">PRODUCT(IF(('All Group Fixtures'!$A$2:$A$1000=H$1)*('All Group Fixtures'!$C$2:$C$1000=I$10),'All Group Fixtures'!$R$2:$R$1000))</f>
        <v>1367570.8062395437</v>
      </c>
      <c r="J17" s="92"/>
      <c r="K17" s="1"/>
      <c r="L17" s="1"/>
      <c r="M17" s="29"/>
      <c r="O17" s="60" t="s">
        <v>143</v>
      </c>
      <c r="P17" s="92">
        <f t="array" ref="P17">PRODUCT(IF(('All Group Fixtures'!$A$2:$A$1000=O$1)*('All Group Fixtures'!$C$2:$C$1000=P$10),'All Group Fixtures'!$R$2:$R$1000))</f>
        <v>11533205.306673054</v>
      </c>
      <c r="Q17" s="92"/>
      <c r="S17" s="1"/>
      <c r="T17" s="29"/>
      <c r="V17" s="60" t="s">
        <v>143</v>
      </c>
      <c r="W17" s="92">
        <f t="array" ref="W17">PRODUCT(IF(('All Group Fixtures'!$A$2:$A$1000=V$1)*('All Group Fixtures'!$C$2:$C$1000=W$10),'All Group Fixtures'!$R$2:$R$1000))</f>
        <v>18256.779578111389</v>
      </c>
      <c r="X17" s="92"/>
      <c r="Z17" s="1"/>
      <c r="AA17" s="29"/>
      <c r="AC17" s="60" t="s">
        <v>143</v>
      </c>
      <c r="AD17" s="92">
        <f t="array" ref="AD17">PRODUCT(IF(('All Group Fixtures'!$A$2:$A$1000=AC$1)*('All Group Fixtures'!$C$2:$C$1000=AD$10),'All Group Fixtures'!$R$2:$R$1000))</f>
        <v>7689538.1632051896</v>
      </c>
      <c r="AE17" s="92"/>
      <c r="AG17" s="1"/>
      <c r="AH17" s="29"/>
      <c r="AJ17" s="60" t="s">
        <v>143</v>
      </c>
      <c r="AK17" s="92">
        <f t="array" ref="AK17">PRODUCT(IF(('All Group Fixtures'!$A$2:$A$1000=AJ$1)*('All Group Fixtures'!$C$2:$C$1000=AK$10),'All Group Fixtures'!$R$2:$R$1000))</f>
        <v>56873.279673704288</v>
      </c>
      <c r="AL17" s="92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6</v>
      </c>
      <c r="C21">
        <f>B21/B24</f>
        <v>0.75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1</v>
      </c>
      <c r="C22">
        <f>B22/B24</f>
        <v>0.125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1</v>
      </c>
      <c r="C23">
        <f>B23/B24</f>
        <v>0.125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8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141</v>
      </c>
      <c r="B25" s="92">
        <f t="array" ref="B25">PRODUCT(IF(('All Group Fixtures'!$A$2:$A$1000=A$1)*('All Group Fixtures'!$C$2:$C$1000=B$20),'All Group Fixtures'!$L$2:$L$1000))</f>
        <v>2460.4024885167432</v>
      </c>
      <c r="C25" s="92"/>
      <c r="D25" s="1"/>
      <c r="E25" s="1"/>
      <c r="F25" s="29"/>
      <c r="G25" s="1"/>
      <c r="H25" s="60" t="s">
        <v>141</v>
      </c>
      <c r="I25" s="92">
        <f t="array" ref="I25">PRODUCT(IF(('All Group Fixtures'!$A$2:$A$1000=H$1)*('All Group Fixtures'!$C$2:$C$1000=I$20),'All Group Fixtures'!$L$2:$L$1000))</f>
        <v>5361.5902287373165</v>
      </c>
      <c r="J25" s="92"/>
      <c r="K25" s="1"/>
      <c r="L25" s="1"/>
      <c r="M25" s="29"/>
      <c r="O25" s="60" t="s">
        <v>141</v>
      </c>
      <c r="P25" s="92">
        <f t="array" ref="P25">PRODUCT(IF(('All Group Fixtures'!$A$2:$A$1000=O$1)*('All Group Fixtures'!$C$2:$C$1000=P$20),'All Group Fixtures'!$L$2:$L$1000))</f>
        <v>8688.3925828836473</v>
      </c>
      <c r="Q25" s="92"/>
      <c r="S25" s="1"/>
      <c r="T25" s="29"/>
      <c r="V25" s="60" t="s">
        <v>141</v>
      </c>
      <c r="W25" s="92">
        <f t="array" ref="W25">PRODUCT(IF(('All Group Fixtures'!$A$2:$A$1000=V$1)*('All Group Fixtures'!$C$2:$C$1000=W$20),'All Group Fixtures'!$L$2:$L$1000))</f>
        <v>317.61588773231529</v>
      </c>
      <c r="X25" s="92"/>
      <c r="Z25" s="1"/>
      <c r="AA25" s="29"/>
      <c r="AC25" s="60" t="s">
        <v>141</v>
      </c>
      <c r="AD25" s="92">
        <f t="array" ref="AD25">PRODUCT(IF(('All Group Fixtures'!$A$2:$A$1000=AC$1)*('All Group Fixtures'!$C$2:$C$1000=AD$20),'All Group Fixtures'!$L$2:$L$1000))</f>
        <v>16656.140052047624</v>
      </c>
      <c r="AE25" s="92"/>
      <c r="AG25" s="1"/>
      <c r="AH25" s="29"/>
      <c r="AJ25" s="60" t="s">
        <v>141</v>
      </c>
      <c r="AK25" s="92">
        <f t="array" ref="AK25">PRODUCT(IF(('All Group Fixtures'!$A$2:$A$1000=AJ$1)*('All Group Fixtures'!$C$2:$C$1000=AK$20),'All Group Fixtures'!$L$2:$L$1000))</f>
        <v>1408.5928508059158</v>
      </c>
      <c r="AL25" s="92"/>
    </row>
    <row r="26" spans="1:38" x14ac:dyDescent="0.2">
      <c r="A26" s="60" t="s">
        <v>142</v>
      </c>
      <c r="B26" s="92">
        <f t="array" ref="B26">PRODUCT(IF(('All Group Fixtures'!$A$2:$A$1000=A$1)*('All Group Fixtures'!$C$2:$C$1000=B$20),'All Group Fixtures'!$N$2:$N$1000))</f>
        <v>50890395596040</v>
      </c>
      <c r="C26" s="92"/>
      <c r="D26" s="1"/>
      <c r="E26" s="1"/>
      <c r="F26" s="29"/>
      <c r="G26" s="1"/>
      <c r="H26" s="60" t="s">
        <v>142</v>
      </c>
      <c r="I26" s="92">
        <f t="array" ref="I26">PRODUCT(IF(('All Group Fixtures'!$A$2:$A$1000=H$1)*('All Group Fixtures'!$C$2:$C$1000=I$20),'All Group Fixtures'!$N$2:$N$1000))</f>
        <v>1209970440695.5322</v>
      </c>
      <c r="J26" s="92"/>
      <c r="K26" s="1"/>
      <c r="L26" s="1"/>
      <c r="M26" s="29"/>
      <c r="O26" s="60" t="s">
        <v>142</v>
      </c>
      <c r="P26" s="92">
        <f t="array" ref="P26">PRODUCT(IF(('All Group Fixtures'!$A$2:$A$1000=O$1)*('All Group Fixtures'!$C$2:$C$1000=P$20),'All Group Fixtures'!$N$2:$N$1000))</f>
        <v>3546622907802.2202</v>
      </c>
      <c r="Q26" s="92"/>
      <c r="S26" s="1"/>
      <c r="T26" s="29"/>
      <c r="V26" s="60" t="s">
        <v>142</v>
      </c>
      <c r="W26" s="92">
        <f t="array" ref="W26">PRODUCT(IF(('All Group Fixtures'!$A$2:$A$1000=V$1)*('All Group Fixtures'!$C$2:$C$1000=W$20),'All Group Fixtures'!$N$2:$N$1000))</f>
        <v>389505870508.86908</v>
      </c>
      <c r="X26" s="92"/>
      <c r="Z26" s="1"/>
      <c r="AA26" s="29"/>
      <c r="AC26" s="60" t="s">
        <v>142</v>
      </c>
      <c r="AD26" s="92">
        <f t="array" ref="AD26">PRODUCT(IF(('All Group Fixtures'!$A$2:$A$1000=AC$1)*('All Group Fixtures'!$C$2:$C$1000=AD$20),'All Group Fixtures'!$N$2:$N$1000))</f>
        <v>94338471044.212509</v>
      </c>
      <c r="AE26" s="92"/>
      <c r="AG26" s="1"/>
      <c r="AH26" s="29"/>
      <c r="AJ26" s="60" t="s">
        <v>142</v>
      </c>
      <c r="AK26" s="92">
        <f t="array" ref="AK26">PRODUCT(IF(('All Group Fixtures'!$A$2:$A$1000=AJ$1)*('All Group Fixtures'!$C$2:$C$1000=AK$20),'All Group Fixtures'!$N$2:$N$1000))</f>
        <v>3639780821409.9072</v>
      </c>
      <c r="AL26" s="92"/>
    </row>
    <row r="27" spans="1:38" x14ac:dyDescent="0.2">
      <c r="A27" s="60" t="s">
        <v>143</v>
      </c>
      <c r="B27" s="92">
        <f t="array" ref="B27">PRODUCT(IF(('All Group Fixtures'!$A$2:$A$1000=A$1)*('All Group Fixtures'!$C$2:$C$1000=B$20),'All Group Fixtures'!$R$2:$R$1000))</f>
        <v>99.158406530399986</v>
      </c>
      <c r="C27" s="92"/>
      <c r="D27" s="1"/>
      <c r="E27" s="1"/>
      <c r="F27" s="29"/>
      <c r="G27" s="1"/>
      <c r="H27" s="60" t="s">
        <v>143</v>
      </c>
      <c r="I27" s="92">
        <f t="array" ref="I27">PRODUCT(IF(('All Group Fixtures'!$A$2:$A$1000=H$1)*('All Group Fixtures'!$C$2:$C$1000=I$20),'All Group Fixtures'!$R$2:$R$1000))</f>
        <v>24239009.588290974</v>
      </c>
      <c r="J27" s="92"/>
      <c r="K27" s="1"/>
      <c r="L27" s="1"/>
      <c r="M27" s="29"/>
      <c r="O27" s="60" t="s">
        <v>143</v>
      </c>
      <c r="P27" s="92">
        <f t="array" ref="P27">PRODUCT(IF(('All Group Fixtures'!$A$2:$A$1000=O$1)*('All Group Fixtures'!$C$2:$C$1000=P$20),'All Group Fixtures'!$R$2:$R$1000))</f>
        <v>4787089.3809397221</v>
      </c>
      <c r="Q27" s="92"/>
      <c r="S27" s="1"/>
      <c r="T27" s="29"/>
      <c r="V27" s="60" t="s">
        <v>143</v>
      </c>
      <c r="W27" s="92">
        <f t="array" ref="W27">PRODUCT(IF(('All Group Fixtures'!$A$2:$A$1000=V$1)*('All Group Fixtures'!$C$2:$C$1000=W$20),'All Group Fixtures'!$R$2:$R$1000))</f>
        <v>12285.136084254134</v>
      </c>
      <c r="X27" s="92"/>
      <c r="Z27" s="1"/>
      <c r="AA27" s="29"/>
      <c r="AC27" s="60" t="s">
        <v>143</v>
      </c>
      <c r="AD27" s="92">
        <f t="array" ref="AD27">PRODUCT(IF(('All Group Fixtures'!$A$2:$A$1000=AC$1)*('All Group Fixtures'!$C$2:$C$1000=AD$20),'All Group Fixtures'!$R$2:$R$1000))</f>
        <v>3143306.5268659522</v>
      </c>
      <c r="AE27" s="92"/>
      <c r="AG27" s="1"/>
      <c r="AH27" s="29"/>
      <c r="AJ27" s="60" t="s">
        <v>143</v>
      </c>
      <c r="AK27" s="92">
        <f t="array" ref="AK27">PRODUCT(IF(('All Group Fixtures'!$A$2:$A$1000=AJ$1)*('All Group Fixtures'!$C$2:$C$1000=AK$20),'All Group Fixtures'!$R$2:$R$1000))</f>
        <v>147223.12631249541</v>
      </c>
      <c r="AL27" s="92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141</v>
      </c>
      <c r="B35" s="92">
        <f t="array" ref="B35">PRODUCT(IF(('All Group Fixtures'!$A$2:$A$1000=A$1)*('All Group Fixtures'!$C$2:$C$1000=B$30),'All Group Fixtures'!$L$2:$L$1000))</f>
        <v>27545.600510209417</v>
      </c>
      <c r="C35" s="92"/>
      <c r="D35" s="1"/>
      <c r="E35" s="1"/>
      <c r="F35" s="29"/>
      <c r="G35" s="1"/>
      <c r="H35" s="60" t="s">
        <v>141</v>
      </c>
      <c r="I35" s="92">
        <f t="array" ref="I35">PRODUCT(IF(('All Group Fixtures'!$A$2:$A$1000=H$1)*('All Group Fixtures'!$C$2:$C$1000=I$30),'All Group Fixtures'!$L$2:$L$1000))</f>
        <v>16346.745614566178</v>
      </c>
      <c r="J35" s="92"/>
      <c r="K35" s="1"/>
      <c r="L35" s="1"/>
      <c r="M35" s="29"/>
      <c r="O35" s="60" t="s">
        <v>141</v>
      </c>
      <c r="P35" s="92">
        <f t="array" ref="P35">PRODUCT(IF(('All Group Fixtures'!$A$2:$A$1000=O$1)*('All Group Fixtures'!$C$2:$C$1000=P$30),'All Group Fixtures'!$L$2:$L$1000))</f>
        <v>12122.292885880268</v>
      </c>
      <c r="Q35" s="92"/>
      <c r="S35" s="1"/>
      <c r="T35" s="29"/>
      <c r="V35" s="60" t="s">
        <v>141</v>
      </c>
      <c r="W35" s="92">
        <f t="array" ref="W35">PRODUCT(IF(('All Group Fixtures'!$A$2:$A$1000=V$1)*('All Group Fixtures'!$C$2:$C$1000=W$30),'All Group Fixtures'!$L$2:$L$1000))</f>
        <v>7948.3274128669782</v>
      </c>
      <c r="X35" s="92"/>
      <c r="Z35" s="1"/>
      <c r="AA35" s="29"/>
      <c r="AC35" s="60" t="s">
        <v>141</v>
      </c>
      <c r="AD35" s="92">
        <f t="array" ref="AD35">PRODUCT(IF(('All Group Fixtures'!$A$2:$A$1000=AC$1)*('All Group Fixtures'!$C$2:$C$1000=AD$30),'All Group Fixtures'!$L$2:$L$1000))</f>
        <v>6417.1856622932073</v>
      </c>
      <c r="AE35" s="92"/>
      <c r="AG35" s="1"/>
      <c r="AH35" s="29"/>
      <c r="AJ35" s="60" t="s">
        <v>141</v>
      </c>
      <c r="AK35" s="92">
        <f t="array" ref="AK35">PRODUCT(IF(('All Group Fixtures'!$A$2:$A$1000=AJ$1)*('All Group Fixtures'!$C$2:$C$1000=AK$30),'All Group Fixtures'!$L$2:$L$1000))</f>
        <v>1019.9866713822777</v>
      </c>
      <c r="AL35" s="92"/>
    </row>
    <row r="36" spans="1:39" x14ac:dyDescent="0.2">
      <c r="A36" s="60" t="s">
        <v>142</v>
      </c>
      <c r="B36" s="92">
        <f t="array" ref="B36">PRODUCT(IF(('All Group Fixtures'!$A$2:$A$1000=A$1)*('All Group Fixtures'!$C$2:$C$1000=B$30),'All Group Fixtures'!$N$2:$N$1000))</f>
        <v>76411151391.59964</v>
      </c>
      <c r="C36" s="92"/>
      <c r="D36" s="1"/>
      <c r="E36" s="1"/>
      <c r="F36" s="29"/>
      <c r="G36" s="1"/>
      <c r="H36" s="60" t="s">
        <v>142</v>
      </c>
      <c r="I36" s="92">
        <f t="array" ref="I36">PRODUCT(IF(('All Group Fixtures'!$A$2:$A$1000=H$1)*('All Group Fixtures'!$C$2:$C$1000=I$30),'All Group Fixtures'!$N$2:$N$1000))</f>
        <v>161539096785.84375</v>
      </c>
      <c r="J36" s="92"/>
      <c r="K36" s="1"/>
      <c r="L36" s="1"/>
      <c r="M36" s="29"/>
      <c r="O36" s="60" t="s">
        <v>142</v>
      </c>
      <c r="P36" s="92">
        <f t="array" ref="P36">PRODUCT(IF(('All Group Fixtures'!$A$2:$A$1000=O$1)*('All Group Fixtures'!$C$2:$C$1000=P$30),'All Group Fixtures'!$N$2:$N$1000))</f>
        <v>625924455702.64221</v>
      </c>
      <c r="Q36" s="92"/>
      <c r="S36" s="1"/>
      <c r="T36" s="29"/>
      <c r="V36" s="60" t="s">
        <v>142</v>
      </c>
      <c r="W36" s="92">
        <f t="array" ref="W36">PRODUCT(IF(('All Group Fixtures'!$A$2:$A$1000=V$1)*('All Group Fixtures'!$C$2:$C$1000=W$30),'All Group Fixtures'!$N$2:$N$1000))</f>
        <v>12058754396.742079</v>
      </c>
      <c r="X36" s="92"/>
      <c r="Z36" s="1"/>
      <c r="AA36" s="29"/>
      <c r="AC36" s="60" t="s">
        <v>142</v>
      </c>
      <c r="AD36" s="92">
        <f t="array" ref="AD36">PRODUCT(IF(('All Group Fixtures'!$A$2:$A$1000=AC$1)*('All Group Fixtures'!$C$2:$C$1000=AD$30),'All Group Fixtures'!$N$2:$N$1000))</f>
        <v>518318982530.20654</v>
      </c>
      <c r="AE36" s="92"/>
      <c r="AG36" s="1"/>
      <c r="AH36" s="29"/>
      <c r="AJ36" s="60" t="s">
        <v>142</v>
      </c>
      <c r="AK36" s="92">
        <f t="array" ref="AK36">PRODUCT(IF(('All Group Fixtures'!$A$2:$A$1000=AJ$1)*('All Group Fixtures'!$C$2:$C$1000=AK$30),'All Group Fixtures'!$N$2:$N$1000))</f>
        <v>2135597362527.2175</v>
      </c>
      <c r="AL36" s="92"/>
    </row>
    <row r="37" spans="1:39" x14ac:dyDescent="0.2">
      <c r="A37" s="60" t="s">
        <v>143</v>
      </c>
      <c r="B37" s="92">
        <f t="array" ref="B37">PRODUCT(IF(('All Group Fixtures'!$A$2:$A$1000=A$1)*('All Group Fixtures'!$C$2:$C$1000=B$30),'All Group Fixtures'!$R$2:$R$1000))</f>
        <v>0</v>
      </c>
      <c r="C37" s="92"/>
      <c r="D37" s="1"/>
      <c r="E37" s="1"/>
      <c r="F37" s="29"/>
      <c r="G37" s="1"/>
      <c r="H37" s="60" t="s">
        <v>143</v>
      </c>
      <c r="I37" s="92">
        <f t="array" ref="I37">PRODUCT(IF(('All Group Fixtures'!$A$2:$A$1000=H$1)*('All Group Fixtures'!$C$2:$C$1000=I$30),'All Group Fixtures'!$R$2:$R$1000))</f>
        <v>413458.86503886204</v>
      </c>
      <c r="J37" s="92"/>
      <c r="K37" s="1"/>
      <c r="L37" s="1"/>
      <c r="M37" s="29"/>
      <c r="O37" s="60" t="s">
        <v>143</v>
      </c>
      <c r="P37" s="92">
        <f t="array" ref="P37">PRODUCT(IF(('All Group Fixtures'!$A$2:$A$1000=O$1)*('All Group Fixtures'!$C$2:$C$1000=P$30),'All Group Fixtures'!$R$2:$R$1000))</f>
        <v>4586134.9345052075</v>
      </c>
      <c r="Q37" s="92"/>
      <c r="S37" s="1"/>
      <c r="T37" s="29"/>
      <c r="V37" s="60" t="s">
        <v>143</v>
      </c>
      <c r="W37" s="92">
        <f t="array" ref="W37">PRODUCT(IF(('All Group Fixtures'!$A$2:$A$1000=V$1)*('All Group Fixtures'!$C$2:$C$1000=W$30),'All Group Fixtures'!$R$2:$R$1000))</f>
        <v>24692.968494165525</v>
      </c>
      <c r="X37" s="92"/>
      <c r="Z37" s="1"/>
      <c r="AA37" s="29"/>
      <c r="AC37" s="60" t="s">
        <v>143</v>
      </c>
      <c r="AD37" s="92">
        <f t="array" ref="AD37">PRODUCT(IF(('All Group Fixtures'!$A$2:$A$1000=AC$1)*('All Group Fixtures'!$C$2:$C$1000=AD$30),'All Group Fixtures'!$R$2:$R$1000))</f>
        <v>7117391.8441120703</v>
      </c>
      <c r="AE37" s="92"/>
      <c r="AG37" s="1"/>
      <c r="AH37" s="29"/>
      <c r="AJ37" s="60" t="s">
        <v>143</v>
      </c>
      <c r="AK37" s="92">
        <f t="array" ref="AK37">PRODUCT(IF(('All Group Fixtures'!$A$2:$A$1000=AJ$1)*('All Group Fixtures'!$C$2:$C$1000=AK$30),'All Group Fixtures'!$R$2:$R$1000))</f>
        <v>2201861.6941615432</v>
      </c>
      <c r="AL37" s="92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88" t="str">
        <f>A1&amp;" Group Standings"</f>
        <v>2018 Group Standings</v>
      </c>
      <c r="B40" s="88"/>
      <c r="C40" s="88"/>
      <c r="D40" s="88"/>
      <c r="F40" s="27"/>
      <c r="H40" s="88" t="str">
        <f>H1&amp;" Group Standings"</f>
        <v>2014 Group Standings</v>
      </c>
      <c r="I40" s="88"/>
      <c r="J40" s="88"/>
      <c r="K40" s="88"/>
      <c r="M40" s="27"/>
      <c r="O40" s="88" t="str">
        <f>O1&amp;" Group Standings"</f>
        <v>2010 Group Standings</v>
      </c>
      <c r="P40" s="88"/>
      <c r="Q40" s="88"/>
      <c r="R40" s="88"/>
      <c r="T40" s="27"/>
      <c r="V40" s="88" t="str">
        <f>V1&amp;" Group Standings"</f>
        <v>2006 Group Standings</v>
      </c>
      <c r="W40" s="88"/>
      <c r="X40" s="88"/>
      <c r="Y40" s="88"/>
      <c r="AA40" s="27"/>
      <c r="AC40" s="88" t="str">
        <f>AC1&amp;" Group Standings"</f>
        <v>2002 Group Standings</v>
      </c>
      <c r="AD40" s="88"/>
      <c r="AE40" s="88"/>
      <c r="AF40" s="88"/>
      <c r="AH40" s="27"/>
      <c r="AJ40" s="88" t="str">
        <f>AJ1&amp;" Group Standings"</f>
        <v>1998 Group Standings</v>
      </c>
      <c r="AK40" s="88"/>
      <c r="AL40" s="88"/>
      <c r="AM40" s="88"/>
    </row>
    <row r="41" spans="1:39" x14ac:dyDescent="0.2">
      <c r="A41" s="88" t="s">
        <v>81</v>
      </c>
      <c r="B41" s="88"/>
      <c r="C41" s="88"/>
      <c r="D41" s="88"/>
      <c r="E41" s="16"/>
      <c r="F41" s="28"/>
      <c r="G41" s="16"/>
      <c r="H41" s="88" t="s">
        <v>81</v>
      </c>
      <c r="I41" s="88"/>
      <c r="J41" s="88"/>
      <c r="K41" s="88"/>
      <c r="L41" s="16"/>
      <c r="M41" s="28"/>
      <c r="O41" s="88" t="s">
        <v>81</v>
      </c>
      <c r="P41" s="88"/>
      <c r="Q41" s="88"/>
      <c r="R41" s="88"/>
      <c r="S41" s="16"/>
      <c r="T41" s="28"/>
      <c r="V41" s="88" t="s">
        <v>81</v>
      </c>
      <c r="W41" s="88"/>
      <c r="X41" s="88"/>
      <c r="Y41" s="88"/>
      <c r="Z41" s="31"/>
      <c r="AA41" s="28"/>
      <c r="AC41" s="88" t="s">
        <v>81</v>
      </c>
      <c r="AD41" s="88"/>
      <c r="AE41" s="88"/>
      <c r="AF41" s="88"/>
      <c r="AG41" s="31"/>
      <c r="AH41" s="28"/>
      <c r="AJ41" s="88" t="s">
        <v>81</v>
      </c>
      <c r="AK41" s="88"/>
      <c r="AL41" s="88"/>
      <c r="AM41" s="88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9" t="s">
        <v>47</v>
      </c>
      <c r="P46" s="89"/>
      <c r="Q46" s="1">
        <f>SUM(Q42:Q45)</f>
        <v>8</v>
      </c>
      <c r="R46" s="1">
        <f>SUM(R42:R45)</f>
        <v>1</v>
      </c>
      <c r="S46" s="1"/>
      <c r="T46" s="29"/>
      <c r="V46" s="89" t="s">
        <v>47</v>
      </c>
      <c r="W46" s="89"/>
      <c r="X46" s="1">
        <f>SUM(X42:X45)</f>
        <v>8</v>
      </c>
      <c r="Y46" s="1">
        <f>SUM(Y42:Y45)</f>
        <v>1</v>
      </c>
      <c r="Z46" s="1"/>
      <c r="AA46" s="29"/>
      <c r="AC46" s="89" t="s">
        <v>47</v>
      </c>
      <c r="AD46" s="89"/>
      <c r="AE46" s="1">
        <f>SUM(AE42:AE45)</f>
        <v>8</v>
      </c>
      <c r="AF46" s="1">
        <f>SUM(AF42:AF45)</f>
        <v>1</v>
      </c>
      <c r="AG46" s="1"/>
      <c r="AH46" s="29"/>
      <c r="AJ46" s="89" t="s">
        <v>47</v>
      </c>
      <c r="AK46" s="89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88" t="s">
        <v>82</v>
      </c>
      <c r="B48" s="88"/>
      <c r="C48" s="88"/>
      <c r="D48" s="88"/>
      <c r="E48" s="16"/>
      <c r="F48" s="28"/>
      <c r="G48" s="16"/>
      <c r="H48" s="88" t="s">
        <v>82</v>
      </c>
      <c r="I48" s="88"/>
      <c r="J48" s="88"/>
      <c r="K48" s="88"/>
      <c r="L48" s="16"/>
      <c r="M48" s="28"/>
      <c r="O48" s="88" t="s">
        <v>82</v>
      </c>
      <c r="P48" s="88"/>
      <c r="Q48" s="88"/>
      <c r="R48" s="88"/>
      <c r="S48" s="16"/>
      <c r="T48" s="28"/>
      <c r="V48" s="88" t="s">
        <v>82</v>
      </c>
      <c r="W48" s="88"/>
      <c r="X48" s="88"/>
      <c r="Y48" s="88"/>
      <c r="Z48" s="31"/>
      <c r="AA48" s="28"/>
      <c r="AC48" s="88" t="s">
        <v>82</v>
      </c>
      <c r="AD48" s="88"/>
      <c r="AE48" s="88"/>
      <c r="AF48" s="88"/>
      <c r="AG48" s="31"/>
      <c r="AH48" s="28"/>
      <c r="AJ48" s="88" t="s">
        <v>82</v>
      </c>
      <c r="AK48" s="88"/>
      <c r="AL48" s="88"/>
      <c r="AM48" s="88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9" t="s">
        <v>47</v>
      </c>
      <c r="P53" s="89"/>
      <c r="Q53" s="1">
        <f>SUM(Q49:Q52)</f>
        <v>8</v>
      </c>
      <c r="R53" s="1">
        <f>SUM(R49:R52)</f>
        <v>1</v>
      </c>
      <c r="S53" s="1"/>
      <c r="T53" s="29"/>
      <c r="V53" s="89" t="s">
        <v>47</v>
      </c>
      <c r="W53" s="89"/>
      <c r="X53" s="1">
        <f>SUM(X49:X52)</f>
        <v>8</v>
      </c>
      <c r="Y53" s="1">
        <f>SUM(Y49:Y52)</f>
        <v>1</v>
      </c>
      <c r="Z53" s="1"/>
      <c r="AA53" s="29"/>
      <c r="AC53" s="89" t="s">
        <v>47</v>
      </c>
      <c r="AD53" s="89"/>
      <c r="AE53" s="1">
        <f>SUM(AE49:AE52)</f>
        <v>8</v>
      </c>
      <c r="AF53" s="1">
        <f>SUM(AF49:AF52)</f>
        <v>1</v>
      </c>
      <c r="AG53" s="1"/>
      <c r="AH53" s="29"/>
      <c r="AJ53" s="89" t="s">
        <v>47</v>
      </c>
      <c r="AK53" s="89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>
      <selection activeCell="F266" sqref="F266"/>
    </sheetView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hidden="1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hidden="1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hidden="1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hidden="1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hidden="1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hidden="1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hidden="1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hidden="1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hidden="1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hidden="1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hidden="1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hidden="1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>
        <v>1</v>
      </c>
      <c r="G253" s="23">
        <v>0</v>
      </c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>home</v>
      </c>
      <c r="P253" t="str">
        <f t="shared" si="80"/>
        <v>favourite</v>
      </c>
      <c r="Q253" t="str">
        <f t="shared" si="81"/>
        <v>Sweden</v>
      </c>
      <c r="R253">
        <f t="shared" si="82"/>
        <v>2</v>
      </c>
      <c r="S253" t="str">
        <f t="shared" si="83"/>
        <v>TRUE</v>
      </c>
    </row>
    <row r="254" spans="1:19" hidden="1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>
        <v>3</v>
      </c>
      <c r="G254" s="23">
        <v>0</v>
      </c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>home</v>
      </c>
      <c r="P254" t="str">
        <f t="shared" si="80"/>
        <v>favourite</v>
      </c>
      <c r="Q254" t="str">
        <f t="shared" si="81"/>
        <v>Belgium</v>
      </c>
      <c r="R254">
        <f t="shared" si="82"/>
        <v>1.1399999999999999</v>
      </c>
      <c r="S254" t="str">
        <f t="shared" si="83"/>
        <v>TRUE</v>
      </c>
    </row>
    <row r="255" spans="1:19" hidden="1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>
        <v>1</v>
      </c>
      <c r="G255" s="23">
        <v>2</v>
      </c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>away</v>
      </c>
      <c r="P255" t="str">
        <f t="shared" si="80"/>
        <v>favourite</v>
      </c>
      <c r="Q255" t="str">
        <f t="shared" si="81"/>
        <v>England</v>
      </c>
      <c r="R255">
        <f t="shared" si="82"/>
        <v>1.36</v>
      </c>
      <c r="S255" t="str">
        <f t="shared" si="83"/>
        <v>TRUE</v>
      </c>
    </row>
    <row r="256" spans="1:19" hidden="1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>
        <v>1</v>
      </c>
      <c r="G256" s="23">
        <v>2</v>
      </c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>away</v>
      </c>
      <c r="P256" t="str">
        <f t="shared" si="80"/>
        <v>outsider</v>
      </c>
      <c r="Q256" t="str">
        <f t="shared" si="81"/>
        <v>Japan</v>
      </c>
      <c r="R256">
        <f t="shared" si="82"/>
        <v>5.5</v>
      </c>
      <c r="S256" t="str">
        <f t="shared" si="83"/>
        <v>FALSE</v>
      </c>
    </row>
    <row r="257" spans="1:19" hidden="1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>
        <v>1</v>
      </c>
      <c r="G257" s="23">
        <v>2</v>
      </c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>away</v>
      </c>
      <c r="P257" t="str">
        <f t="shared" si="80"/>
        <v>outsider</v>
      </c>
      <c r="Q257" t="str">
        <f t="shared" si="81"/>
        <v>Senegal</v>
      </c>
      <c r="R257">
        <f t="shared" si="82"/>
        <v>3.3</v>
      </c>
      <c r="S257" t="str">
        <f t="shared" si="83"/>
        <v>FALSE</v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>
        <v>3</v>
      </c>
      <c r="G258" s="23">
        <v>1</v>
      </c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>home</v>
      </c>
      <c r="P258" t="str">
        <f t="shared" si="80"/>
        <v>favourite</v>
      </c>
      <c r="Q258" t="str">
        <f t="shared" si="81"/>
        <v>Russia</v>
      </c>
      <c r="R258">
        <f t="shared" si="82"/>
        <v>2.1</v>
      </c>
      <c r="S258" t="str">
        <f t="shared" si="83"/>
        <v>TRUE</v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>
        <v>1</v>
      </c>
      <c r="G259" s="23">
        <v>0</v>
      </c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>home</v>
      </c>
      <c r="P259" t="str">
        <f t="shared" si="80"/>
        <v>favourite</v>
      </c>
      <c r="Q259" t="str">
        <f t="shared" si="81"/>
        <v>Portugal</v>
      </c>
      <c r="R259">
        <f t="shared" si="82"/>
        <v>1.57</v>
      </c>
      <c r="S259" t="str">
        <f t="shared" si="83"/>
        <v>TRUE</v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>
        <v>1</v>
      </c>
      <c r="G260" s="23">
        <v>0</v>
      </c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>home</v>
      </c>
      <c r="P260" t="str">
        <f t="shared" si="80"/>
        <v>favourite</v>
      </c>
      <c r="Q260" t="str">
        <f t="shared" si="81"/>
        <v>Uruguay</v>
      </c>
      <c r="R260">
        <f t="shared" si="82"/>
        <v>1.1399999999999999</v>
      </c>
      <c r="S260" t="str">
        <f t="shared" si="83"/>
        <v>TRUE</v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>
        <v>0</v>
      </c>
      <c r="G261" s="23">
        <v>1</v>
      </c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>away</v>
      </c>
      <c r="P261" t="str">
        <f t="shared" si="80"/>
        <v>favourite</v>
      </c>
      <c r="Q261" t="str">
        <f t="shared" si="81"/>
        <v>Spain</v>
      </c>
      <c r="R261">
        <f t="shared" si="82"/>
        <v>1.1399999999999999</v>
      </c>
      <c r="S261" t="str">
        <f t="shared" si="83"/>
        <v>TRUE</v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>
        <v>1</v>
      </c>
      <c r="G262" s="23">
        <v>1</v>
      </c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>draw</v>
      </c>
      <c r="P262" t="str">
        <f t="shared" si="80"/>
        <v>draw</v>
      </c>
      <c r="Q262" t="str">
        <f t="shared" si="81"/>
        <v>Draw</v>
      </c>
      <c r="R262">
        <f t="shared" si="82"/>
        <v>3.5</v>
      </c>
      <c r="S262" t="str">
        <f t="shared" si="83"/>
        <v>FALSE</v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>
        <v>1</v>
      </c>
      <c r="G263" s="23">
        <v>0</v>
      </c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>home</v>
      </c>
      <c r="P263" t="str">
        <f t="shared" si="80"/>
        <v>favourite</v>
      </c>
      <c r="Q263" t="str">
        <f t="shared" si="81"/>
        <v>France</v>
      </c>
      <c r="R263">
        <f t="shared" si="82"/>
        <v>1.45</v>
      </c>
      <c r="S263" t="str">
        <f t="shared" si="83"/>
        <v>TRUE</v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>
        <v>0</v>
      </c>
      <c r="G264" s="23">
        <v>3</v>
      </c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>away</v>
      </c>
      <c r="P264" t="str">
        <f t="shared" si="80"/>
        <v>outsider</v>
      </c>
      <c r="Q264" t="str">
        <f t="shared" si="81"/>
        <v>Croatia</v>
      </c>
      <c r="R264">
        <f t="shared" si="82"/>
        <v>4</v>
      </c>
      <c r="S264" t="str">
        <f t="shared" si="83"/>
        <v>FALSE</v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>
        <v>2</v>
      </c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>home</v>
      </c>
      <c r="P265" t="str">
        <f t="shared" si="80"/>
        <v>favourite</v>
      </c>
      <c r="Q265" t="str">
        <f t="shared" si="81"/>
        <v>Brazil</v>
      </c>
      <c r="R265">
        <f t="shared" si="82"/>
        <v>1.1399999999999999</v>
      </c>
      <c r="S265" t="str">
        <f t="shared" si="83"/>
        <v>TRUE</v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2.6</v>
      </c>
      <c r="I274" s="25">
        <v>2.8</v>
      </c>
      <c r="J274" s="25">
        <v>2.88</v>
      </c>
      <c r="K274" t="str">
        <f t="shared" si="84"/>
        <v>Uruguay</v>
      </c>
      <c r="L274">
        <f t="shared" si="86"/>
        <v>2.6</v>
      </c>
      <c r="M274" t="str">
        <f t="shared" si="85"/>
        <v>Russia</v>
      </c>
      <c r="N274">
        <f t="shared" si="87"/>
        <v>2.88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4.33</v>
      </c>
      <c r="I275" s="25">
        <v>3.4</v>
      </c>
      <c r="J275" s="25">
        <v>1.83</v>
      </c>
      <c r="K275" t="str">
        <f t="shared" si="84"/>
        <v>Egypt</v>
      </c>
      <c r="L275">
        <f t="shared" si="86"/>
        <v>1.83</v>
      </c>
      <c r="M275" t="str">
        <f t="shared" si="85"/>
        <v>Saudi Arabia</v>
      </c>
      <c r="N275">
        <f t="shared" si="87"/>
        <v>4.33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6</v>
      </c>
      <c r="I276" s="25">
        <v>3.5</v>
      </c>
      <c r="J276" s="25">
        <v>1.83</v>
      </c>
      <c r="K276" t="str">
        <f t="shared" si="84"/>
        <v>Portugal</v>
      </c>
      <c r="L276">
        <f t="shared" si="86"/>
        <v>1.83</v>
      </c>
      <c r="M276" t="str">
        <f t="shared" si="85"/>
        <v>Iran</v>
      </c>
      <c r="N276">
        <f t="shared" si="87"/>
        <v>6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</v>
      </c>
      <c r="I277" s="25">
        <v>5</v>
      </c>
      <c r="J277" s="25">
        <v>11</v>
      </c>
      <c r="K277" t="str">
        <f t="shared" si="84"/>
        <v>Spain</v>
      </c>
      <c r="L277">
        <f t="shared" si="86"/>
        <v>1.3</v>
      </c>
      <c r="M277" t="str">
        <f t="shared" si="85"/>
        <v>Morocco</v>
      </c>
      <c r="N277">
        <f t="shared" si="87"/>
        <v>11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4.5</v>
      </c>
      <c r="I278" s="25">
        <v>2.5</v>
      </c>
      <c r="J278" s="25">
        <v>2.25</v>
      </c>
      <c r="K278" t="str">
        <f t="shared" si="84"/>
        <v>France</v>
      </c>
      <c r="L278">
        <f t="shared" si="86"/>
        <v>2.25</v>
      </c>
      <c r="M278" t="str">
        <f t="shared" si="85"/>
        <v>Denmark</v>
      </c>
      <c r="N278">
        <f t="shared" si="87"/>
        <v>4.5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2.75</v>
      </c>
      <c r="I279" s="25">
        <v>3.4</v>
      </c>
      <c r="J279" s="25">
        <v>2.5499999999999998</v>
      </c>
      <c r="K279" t="str">
        <f t="shared" si="84"/>
        <v>Peru</v>
      </c>
      <c r="L279">
        <f t="shared" si="86"/>
        <v>2.5499999999999998</v>
      </c>
      <c r="M279" t="str">
        <f t="shared" si="85"/>
        <v>Australia</v>
      </c>
      <c r="N279">
        <f t="shared" si="87"/>
        <v>2.75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3.6</v>
      </c>
      <c r="I280" s="25">
        <v>2.8</v>
      </c>
      <c r="J280" s="25">
        <v>2.4</v>
      </c>
      <c r="K280" t="str">
        <f t="shared" si="84"/>
        <v>Croatia</v>
      </c>
      <c r="L280">
        <f t="shared" si="86"/>
        <v>2.4</v>
      </c>
      <c r="M280" t="str">
        <f t="shared" si="85"/>
        <v>Iceland</v>
      </c>
      <c r="N280">
        <f t="shared" si="87"/>
        <v>3.6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</v>
      </c>
      <c r="I281" s="25">
        <v>4.33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2.25</v>
      </c>
      <c r="I282" s="25">
        <v>3.1</v>
      </c>
      <c r="J282" s="25">
        <v>3.3</v>
      </c>
      <c r="K282" t="str">
        <f t="shared" si="84"/>
        <v>Mexico</v>
      </c>
      <c r="L282">
        <f t="shared" si="86"/>
        <v>2.25</v>
      </c>
      <c r="M282" t="str">
        <f t="shared" si="85"/>
        <v>Sweden</v>
      </c>
      <c r="N282">
        <f t="shared" si="87"/>
        <v>3.3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15</v>
      </c>
      <c r="I283" s="25">
        <v>6</v>
      </c>
      <c r="J283" s="25">
        <v>1.22</v>
      </c>
      <c r="K283" t="str">
        <f t="shared" si="84"/>
        <v>Germany</v>
      </c>
      <c r="L283">
        <f t="shared" si="86"/>
        <v>1.22</v>
      </c>
      <c r="M283" t="str">
        <f t="shared" si="85"/>
        <v>Korea Republic</v>
      </c>
      <c r="N283">
        <f t="shared" si="87"/>
        <v>15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7.5</v>
      </c>
      <c r="I284" s="25">
        <v>4.33</v>
      </c>
      <c r="J284" s="25">
        <v>1.45</v>
      </c>
      <c r="K284" t="str">
        <f t="shared" si="84"/>
        <v>Brazil</v>
      </c>
      <c r="L284">
        <f t="shared" si="86"/>
        <v>1.45</v>
      </c>
      <c r="M284" t="str">
        <f t="shared" si="85"/>
        <v>Serbia</v>
      </c>
      <c r="N284">
        <f t="shared" si="87"/>
        <v>7.5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1.67</v>
      </c>
      <c r="I285" s="25">
        <v>3.5</v>
      </c>
      <c r="J285" s="25">
        <v>5.5</v>
      </c>
      <c r="K285" t="str">
        <f t="shared" si="84"/>
        <v>Switzerland</v>
      </c>
      <c r="L285">
        <f t="shared" si="86"/>
        <v>1.67</v>
      </c>
      <c r="M285" t="str">
        <f t="shared" si="85"/>
        <v>Costa Rica</v>
      </c>
      <c r="N285">
        <f t="shared" si="87"/>
        <v>5.5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3.6</v>
      </c>
      <c r="I286" s="25">
        <v>3.3</v>
      </c>
      <c r="J286" s="25">
        <v>1.91</v>
      </c>
      <c r="K286" t="str">
        <f t="shared" si="84"/>
        <v>Poland</v>
      </c>
      <c r="L286">
        <f t="shared" si="86"/>
        <v>1.91</v>
      </c>
      <c r="M286" t="str">
        <f t="shared" si="85"/>
        <v>Japan</v>
      </c>
      <c r="N286">
        <f t="shared" si="87"/>
        <v>3.6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3.6</v>
      </c>
      <c r="I287" s="25">
        <v>3.3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3.6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3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3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3.75</v>
      </c>
      <c r="I289" s="25">
        <v>3.4</v>
      </c>
      <c r="J289" s="25">
        <v>2</v>
      </c>
      <c r="K289" t="str">
        <f t="shared" si="84"/>
        <v>Tunisia</v>
      </c>
      <c r="L289">
        <f t="shared" si="86"/>
        <v>2</v>
      </c>
      <c r="M289" t="str">
        <f t="shared" si="85"/>
        <v>Panama</v>
      </c>
      <c r="N289">
        <f t="shared" si="87"/>
        <v>3.75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2"/>
      </filters>
    </filterColumn>
    <sortState ref="A210:Q225">
      <sortCondition ref="P1:P2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W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</cols>
  <sheetData>
    <row r="1" spans="1:23" x14ac:dyDescent="0.2">
      <c r="A1" s="88" t="s">
        <v>96</v>
      </c>
      <c r="B1" s="88" t="s">
        <v>70</v>
      </c>
      <c r="C1" s="88" t="s">
        <v>69</v>
      </c>
      <c r="D1" s="88" t="s">
        <v>66</v>
      </c>
      <c r="E1" s="88" t="s">
        <v>65</v>
      </c>
      <c r="F1" s="103" t="s">
        <v>124</v>
      </c>
      <c r="G1" s="103" t="s">
        <v>125</v>
      </c>
      <c r="H1" s="105" t="s">
        <v>126</v>
      </c>
      <c r="I1" s="105" t="s">
        <v>7</v>
      </c>
      <c r="J1" s="105" t="s">
        <v>137</v>
      </c>
      <c r="K1" s="104" t="s">
        <v>151</v>
      </c>
      <c r="L1" s="96" t="s">
        <v>152</v>
      </c>
      <c r="M1" s="97"/>
      <c r="N1" s="98">
        <v>1</v>
      </c>
      <c r="O1" s="99"/>
      <c r="P1" s="96" t="s">
        <v>152</v>
      </c>
      <c r="Q1" s="97"/>
      <c r="R1" s="98">
        <f>N1+1</f>
        <v>2</v>
      </c>
      <c r="S1" s="99"/>
      <c r="T1" s="96" t="s">
        <v>152</v>
      </c>
      <c r="U1" s="97"/>
      <c r="V1" s="98">
        <f>R1+1</f>
        <v>3</v>
      </c>
      <c r="W1" s="99"/>
    </row>
    <row r="2" spans="1:23" x14ac:dyDescent="0.2">
      <c r="A2" s="88"/>
      <c r="B2" s="88"/>
      <c r="C2" s="88"/>
      <c r="D2" s="88"/>
      <c r="E2" s="88"/>
      <c r="F2" s="88"/>
      <c r="G2" s="88"/>
      <c r="H2" s="106"/>
      <c r="I2" s="105"/>
      <c r="J2" s="105"/>
      <c r="K2" s="104"/>
      <c r="L2" s="47" t="s">
        <v>122</v>
      </c>
      <c r="M2" s="48" t="s">
        <v>123</v>
      </c>
      <c r="N2" s="62" t="s">
        <v>149</v>
      </c>
      <c r="O2" s="49" t="s">
        <v>7</v>
      </c>
      <c r="P2" s="82" t="s">
        <v>122</v>
      </c>
      <c r="Q2" s="83" t="s">
        <v>123</v>
      </c>
      <c r="R2" s="83" t="s">
        <v>149</v>
      </c>
      <c r="S2" s="84" t="s">
        <v>7</v>
      </c>
      <c r="T2" s="85" t="s">
        <v>122</v>
      </c>
      <c r="U2" s="86" t="s">
        <v>123</v>
      </c>
      <c r="V2" s="86" t="s">
        <v>149</v>
      </c>
      <c r="W2" s="87" t="s">
        <v>7</v>
      </c>
    </row>
    <row r="3" spans="1:23" x14ac:dyDescent="0.2">
      <c r="A3" s="61">
        <v>2018</v>
      </c>
      <c r="B3" s="61">
        <v>33</v>
      </c>
      <c r="C3" s="61">
        <v>3</v>
      </c>
      <c r="D3" s="61" t="s">
        <v>18</v>
      </c>
      <c r="E3" s="61" t="s">
        <v>38</v>
      </c>
      <c r="F3" s="46">
        <f>COUNTIF($L3:$WD3,D3)/$B$21</f>
        <v>0.33333333333333331</v>
      </c>
      <c r="G3" s="46">
        <f>COUNTIF($L3:$WD3,E3)/$B$21</f>
        <v>0.66666666666666663</v>
      </c>
      <c r="H3" s="46">
        <f>SUMPRODUCT((--EXACT("Draw",$L3:$WD3)))/$B$21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2.6</v>
      </c>
      <c r="O3" s="55" t="str">
        <f>IF($I3="","",IF($I3=L3,"W","L"))</f>
        <v/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S3" s="84" t="str">
        <f>IF($I3="","",IF($I3=P3,"W","L"))</f>
        <v/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2.88</v>
      </c>
      <c r="W3" s="87" t="str">
        <f>IF($I3="","",IF($I3=T3,"W","L"))</f>
        <v/>
      </c>
    </row>
    <row r="4" spans="1:23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>COUNTIF($L4:$WD4,D4)/$B$21</f>
        <v>1</v>
      </c>
      <c r="G4" s="46">
        <f>COUNTIF($L4:$WD4,E4)/$B$21</f>
        <v>0</v>
      </c>
      <c r="H4" s="46">
        <f>SUMPRODUCT((--EXACT("Draw",$L4:$WD4)))/$B$21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0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1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O4" s="55" t="str">
        <f t="shared" ref="O4:O18" si="2">IF($I4="","",IF($I4=L4,"W","L"))</f>
        <v/>
      </c>
      <c r="P4" s="45" t="s">
        <v>87</v>
      </c>
      <c r="Q4" s="42" t="str">
        <f t="shared" ref="Q4:Q18" si="3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S4" s="84" t="str">
        <f t="shared" ref="S4:S18" si="4">IF($I4="","",IF($I4=P4,"W","L"))</f>
        <v/>
      </c>
      <c r="T4" s="45" t="s">
        <v>87</v>
      </c>
      <c r="U4" s="42" t="str">
        <f t="shared" ref="U4:U18" si="5">IF(T4="","",IF(T4=$D4,"favourite",IF(T4=$E4,"outsider","draw")))</f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1.83</v>
      </c>
      <c r="W4" s="87" t="str">
        <f t="shared" ref="W4:W18" si="6">IF($I4="","",IF($I4=T4,"W","L"))</f>
        <v/>
      </c>
    </row>
    <row r="5" spans="1:23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>COUNTIF($L5:$WD5,D5)/$B$21</f>
        <v>1</v>
      </c>
      <c r="G5" s="46">
        <f>COUNTIF($L5:$WD5,E5)/$B$21</f>
        <v>0</v>
      </c>
      <c r="H5" s="46">
        <f>SUMPRODUCT((--EXACT("Draw",$L5:$WD5)))/$B$21</f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0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1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O5" s="55" t="str">
        <f t="shared" si="2"/>
        <v/>
      </c>
      <c r="P5" s="45" t="s">
        <v>31</v>
      </c>
      <c r="Q5" s="42" t="str">
        <f t="shared" si="3"/>
        <v>favourite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S5" s="84" t="str">
        <f t="shared" si="4"/>
        <v/>
      </c>
      <c r="T5" s="45" t="s">
        <v>31</v>
      </c>
      <c r="U5" s="42" t="str">
        <f t="shared" si="5"/>
        <v>favourite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1.83</v>
      </c>
      <c r="W5" s="87" t="str">
        <f t="shared" si="6"/>
        <v/>
      </c>
    </row>
    <row r="6" spans="1:23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>COUNTIF($L6:$WD6,D6)/$B$21</f>
        <v>1</v>
      </c>
      <c r="G6" s="46">
        <f>COUNTIF($L6:$WD6,E6)/$B$21</f>
        <v>0</v>
      </c>
      <c r="H6" s="46">
        <f>SUMPRODUCT((--EXACT("Draw",$L6:$WD6)))/$B$21</f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0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1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O6" s="55" t="str">
        <f t="shared" si="2"/>
        <v/>
      </c>
      <c r="P6" s="45" t="s">
        <v>12</v>
      </c>
      <c r="Q6" s="42" t="str">
        <f t="shared" si="3"/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S6" s="84" t="str">
        <f t="shared" si="4"/>
        <v/>
      </c>
      <c r="T6" s="45" t="s">
        <v>12</v>
      </c>
      <c r="U6" s="42" t="str">
        <f t="shared" si="5"/>
        <v>favourite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</v>
      </c>
      <c r="W6" s="87" t="str">
        <f t="shared" si="6"/>
        <v/>
      </c>
    </row>
    <row r="7" spans="1:23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>COUNTIF($L7:$WD7,D7)/$B$21</f>
        <v>0.33333333333333331</v>
      </c>
      <c r="G7" s="46">
        <f>COUNTIF($L7:$WD7,E7)/$B$21</f>
        <v>0</v>
      </c>
      <c r="H7" s="46">
        <f>SUMPRODUCT((--EXACT("Draw",$L7:$WD7)))/$B$21</f>
        <v>0.66666666666666663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0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1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2.25</v>
      </c>
      <c r="O7" s="55" t="str">
        <f t="shared" si="2"/>
        <v/>
      </c>
      <c r="P7" s="45" t="s">
        <v>42</v>
      </c>
      <c r="Q7" s="42" t="str">
        <f t="shared" si="3"/>
        <v>draw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S7" s="84" t="str">
        <f t="shared" si="4"/>
        <v/>
      </c>
      <c r="T7" s="45" t="s">
        <v>42</v>
      </c>
      <c r="U7" s="42" t="str">
        <f t="shared" si="5"/>
        <v>draw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2.5</v>
      </c>
      <c r="W7" s="87" t="str">
        <f t="shared" si="6"/>
        <v/>
      </c>
    </row>
    <row r="8" spans="1:23" x14ac:dyDescent="0.2">
      <c r="A8" s="61">
        <v>2018</v>
      </c>
      <c r="B8" s="61">
        <v>38</v>
      </c>
      <c r="C8" s="61">
        <v>3</v>
      </c>
      <c r="D8" s="61" t="s">
        <v>89</v>
      </c>
      <c r="E8" s="61" t="s">
        <v>15</v>
      </c>
      <c r="F8" s="46">
        <f>COUNTIF($L8:$WD8,D8)/$B$21</f>
        <v>0.33333333333333331</v>
      </c>
      <c r="G8" s="46">
        <f>COUNTIF($L8:$WD8,E8)/$B$21</f>
        <v>0</v>
      </c>
      <c r="H8" s="46">
        <f>SUMPRODUCT((--EXACT("Draw",$L8:$WD8)))/$B$21</f>
        <v>0.66666666666666663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0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1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2.5499999999999998</v>
      </c>
      <c r="O8" s="55" t="str">
        <f t="shared" si="2"/>
        <v/>
      </c>
      <c r="P8" s="45" t="s">
        <v>42</v>
      </c>
      <c r="Q8" s="42" t="str">
        <f t="shared" si="3"/>
        <v>draw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S8" s="84" t="str">
        <f t="shared" si="4"/>
        <v/>
      </c>
      <c r="T8" s="45" t="s">
        <v>42</v>
      </c>
      <c r="U8" s="42" t="str">
        <f t="shared" si="5"/>
        <v>draw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3.4</v>
      </c>
      <c r="W8" s="87" t="str">
        <f t="shared" si="6"/>
        <v/>
      </c>
    </row>
    <row r="9" spans="1:23" x14ac:dyDescent="0.2">
      <c r="A9" s="61">
        <v>2018</v>
      </c>
      <c r="B9" s="61">
        <v>39</v>
      </c>
      <c r="C9" s="61">
        <v>3</v>
      </c>
      <c r="D9" s="61" t="s">
        <v>9</v>
      </c>
      <c r="E9" s="61" t="s">
        <v>90</v>
      </c>
      <c r="F9" s="46">
        <f>COUNTIF($L9:$WD9,D9)/$B$21</f>
        <v>1</v>
      </c>
      <c r="G9" s="46">
        <f>COUNTIF($L9:$WD9,E9)/$B$21</f>
        <v>0</v>
      </c>
      <c r="H9" s="46">
        <f>SUMPRODUCT((--EXACT("Draw",$L9:$WD9)))/$B$21</f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0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1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O9" s="55" t="str">
        <f t="shared" si="2"/>
        <v/>
      </c>
      <c r="P9" s="45" t="s">
        <v>9</v>
      </c>
      <c r="Q9" s="42" t="str">
        <f t="shared" si="3"/>
        <v>favourite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S9" s="84" t="str">
        <f t="shared" si="4"/>
        <v/>
      </c>
      <c r="T9" s="45" t="s">
        <v>9</v>
      </c>
      <c r="U9" s="42" t="str">
        <f t="shared" si="5"/>
        <v>favourite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2.4</v>
      </c>
      <c r="W9" s="87" t="str">
        <f t="shared" si="6"/>
        <v/>
      </c>
    </row>
    <row r="10" spans="1:23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>COUNTIF($L10:$WD10,D10)/$B$21</f>
        <v>0.66666666666666663</v>
      </c>
      <c r="G10" s="46">
        <f>COUNTIF($L10:$WD10,E10)/$B$21</f>
        <v>0.33333333333333331</v>
      </c>
      <c r="H10" s="46">
        <f>SUMPRODUCT((--EXACT("Draw",$L10:$WD10)))/$B$21</f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0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1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5" t="str">
        <f t="shared" si="2"/>
        <v/>
      </c>
      <c r="P10" s="45" t="s">
        <v>33</v>
      </c>
      <c r="Q10" s="42" t="str">
        <f t="shared" si="3"/>
        <v>outsider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7</v>
      </c>
      <c r="S10" s="84" t="str">
        <f t="shared" si="4"/>
        <v/>
      </c>
      <c r="T10" s="45" t="s">
        <v>28</v>
      </c>
      <c r="U10" s="42" t="str">
        <f t="shared" si="5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W10" s="87" t="str">
        <f t="shared" si="6"/>
        <v/>
      </c>
    </row>
    <row r="11" spans="1:23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>COUNTIF($L11:$WD11,D11)/$B$21</f>
        <v>1</v>
      </c>
      <c r="G11" s="46">
        <f>COUNTIF($L11:$WD11,E11)/$B$21</f>
        <v>0</v>
      </c>
      <c r="H11" s="46">
        <f>SUMPRODUCT((--EXACT("Draw",$L11:$WD11)))/$B$21</f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0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1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O11" s="55" t="str">
        <f t="shared" si="2"/>
        <v/>
      </c>
      <c r="P11" s="45" t="s">
        <v>10</v>
      </c>
      <c r="Q11" s="42" t="str">
        <f t="shared" si="3"/>
        <v>favourite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S11" s="84" t="str">
        <f t="shared" si="4"/>
        <v/>
      </c>
      <c r="T11" s="45" t="s">
        <v>10</v>
      </c>
      <c r="U11" s="42" t="str">
        <f t="shared" si="5"/>
        <v>favourite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2.25</v>
      </c>
      <c r="W11" s="87" t="str">
        <f t="shared" si="6"/>
        <v/>
      </c>
    </row>
    <row r="12" spans="1:23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>COUNTIF($L12:$WD12,D12)/$B$21</f>
        <v>0.66666666666666663</v>
      </c>
      <c r="G12" s="46">
        <f>COUNTIF($L12:$WD12,E12)/$B$21</f>
        <v>0.33333333333333331</v>
      </c>
      <c r="H12" s="46">
        <f>SUMPRODUCT((--EXACT("Draw",$L12:$WD12)))/$B$21</f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0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1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O12" s="55" t="str">
        <f t="shared" si="2"/>
        <v/>
      </c>
      <c r="P12" s="45" t="s">
        <v>30</v>
      </c>
      <c r="Q12" s="42" t="str">
        <f t="shared" si="3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1.22</v>
      </c>
      <c r="S12" s="84" t="str">
        <f t="shared" si="4"/>
        <v/>
      </c>
      <c r="T12" s="45" t="s">
        <v>98</v>
      </c>
      <c r="U12" s="42" t="str">
        <f t="shared" si="5"/>
        <v>outsider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15</v>
      </c>
      <c r="W12" s="87" t="str">
        <f t="shared" si="6"/>
        <v/>
      </c>
    </row>
    <row r="13" spans="1:23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>COUNTIF($L13:$WD13,D13)/$B$21</f>
        <v>1</v>
      </c>
      <c r="G13" s="46">
        <f>COUNTIF($L13:$WD13,E13)/$B$21</f>
        <v>0</v>
      </c>
      <c r="H13" s="46">
        <f>SUMPRODUCT((--EXACT("Draw",$L13:$WD13)))/$B$21</f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0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1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O13" s="55" t="str">
        <f t="shared" si="2"/>
        <v/>
      </c>
      <c r="P13" s="45" t="s">
        <v>8</v>
      </c>
      <c r="Q13" s="42" t="str">
        <f t="shared" si="3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S13" s="84" t="str">
        <f t="shared" si="4"/>
        <v/>
      </c>
      <c r="T13" s="45" t="s">
        <v>8</v>
      </c>
      <c r="U13" s="42" t="str">
        <f t="shared" si="5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1.45</v>
      </c>
      <c r="W13" s="87" t="str">
        <f t="shared" si="6"/>
        <v/>
      </c>
    </row>
    <row r="14" spans="1:23" x14ac:dyDescent="0.2">
      <c r="A14" s="61">
        <v>2018</v>
      </c>
      <c r="B14" s="61">
        <v>44</v>
      </c>
      <c r="C14" s="61">
        <v>3</v>
      </c>
      <c r="D14" s="61" t="s">
        <v>24</v>
      </c>
      <c r="E14" s="61" t="s">
        <v>19</v>
      </c>
      <c r="F14" s="46">
        <f>COUNTIF($L14:$WD14,D14)/$B$21</f>
        <v>0.33333333333333331</v>
      </c>
      <c r="G14" s="46">
        <f>COUNTIF($L14:$WD14,E14)/$B$21</f>
        <v>0</v>
      </c>
      <c r="H14" s="46">
        <f>SUMPRODUCT((--EXACT("Draw",$L14:$WD14)))/$B$21</f>
        <v>0.66666666666666663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0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1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1.67</v>
      </c>
      <c r="O14" s="55" t="str">
        <f t="shared" si="2"/>
        <v/>
      </c>
      <c r="P14" s="45" t="s">
        <v>42</v>
      </c>
      <c r="Q14" s="42" t="str">
        <f t="shared" si="3"/>
        <v>draw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4.18</v>
      </c>
      <c r="S14" s="84" t="str">
        <f t="shared" si="4"/>
        <v/>
      </c>
      <c r="T14" s="45" t="s">
        <v>42</v>
      </c>
      <c r="U14" s="42" t="str">
        <f t="shared" si="5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4.18</v>
      </c>
      <c r="W14" s="87" t="str">
        <f t="shared" si="6"/>
        <v/>
      </c>
    </row>
    <row r="15" spans="1:23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>COUNTIF($L15:$WD15,D15)/$B$21</f>
        <v>0.66666666666666663</v>
      </c>
      <c r="G15" s="46">
        <f>COUNTIF($L15:$WD15,E15)/$B$21</f>
        <v>0.33333333333333331</v>
      </c>
      <c r="H15" s="46">
        <f>SUMPRODUCT((--EXACT("Draw",$L15:$WD15)))/$B$21</f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0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1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O15" s="55" t="str">
        <f t="shared" si="2"/>
        <v/>
      </c>
      <c r="P15" s="45" t="s">
        <v>23</v>
      </c>
      <c r="Q15" s="42" t="str">
        <f t="shared" si="3"/>
        <v>outsider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3.6</v>
      </c>
      <c r="S15" s="84" t="str">
        <f t="shared" si="4"/>
        <v/>
      </c>
      <c r="T15" s="45" t="s">
        <v>94</v>
      </c>
      <c r="U15" s="42" t="str">
        <f t="shared" si="5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1.91</v>
      </c>
      <c r="W15" s="87" t="str">
        <f t="shared" si="6"/>
        <v/>
      </c>
    </row>
    <row r="16" spans="1:23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>COUNTIF($L16:$WD16,D16)/$B$21</f>
        <v>1</v>
      </c>
      <c r="G16" s="46">
        <f>COUNTIF($L16:$WD16,E16)/$B$21</f>
        <v>0</v>
      </c>
      <c r="H16" s="46">
        <f>SUMPRODUCT((--EXACT("Draw",$L16:$WD16)))/$B$21</f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0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1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5" t="str">
        <f t="shared" si="2"/>
        <v/>
      </c>
      <c r="P16" s="45" t="s">
        <v>16</v>
      </c>
      <c r="Q16" s="42" t="str">
        <f t="shared" si="3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S16" s="84" t="str">
        <f t="shared" si="4"/>
        <v/>
      </c>
      <c r="T16" s="45" t="s">
        <v>16</v>
      </c>
      <c r="U16" s="42" t="str">
        <f t="shared" si="5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W16" s="87" t="str">
        <f t="shared" si="6"/>
        <v/>
      </c>
    </row>
    <row r="17" spans="1:23" x14ac:dyDescent="0.2">
      <c r="A17" s="61">
        <v>2018</v>
      </c>
      <c r="B17" s="61">
        <v>47</v>
      </c>
      <c r="C17" s="61">
        <v>3</v>
      </c>
      <c r="D17" s="61" t="s">
        <v>36</v>
      </c>
      <c r="E17" s="61" t="s">
        <v>20</v>
      </c>
      <c r="F17" s="46">
        <f>COUNTIF($L17:$WD17,D17)/$B$21</f>
        <v>1</v>
      </c>
      <c r="G17" s="46">
        <f>COUNTIF($L17:$WD17,E17)/$B$21</f>
        <v>0</v>
      </c>
      <c r="H17" s="46">
        <f>SUMPRODUCT((--EXACT("Draw",$L17:$WD17)))/$B$21</f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0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1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5" t="str">
        <f t="shared" si="2"/>
        <v/>
      </c>
      <c r="P17" s="45" t="s">
        <v>36</v>
      </c>
      <c r="Q17" s="42" t="str">
        <f t="shared" si="3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S17" s="84" t="str">
        <f t="shared" si="4"/>
        <v/>
      </c>
      <c r="T17" s="45" t="s">
        <v>36</v>
      </c>
      <c r="U17" s="42" t="str">
        <f t="shared" si="5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W17" s="87" t="str">
        <f t="shared" si="6"/>
        <v/>
      </c>
    </row>
    <row r="18" spans="1:23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>COUNTIF($L18:$WD18,D18)/$B$21</f>
        <v>0.33333333333333331</v>
      </c>
      <c r="G18" s="46">
        <f>COUNTIF($L18:$WD18,E18)/$B$21</f>
        <v>0</v>
      </c>
      <c r="H18" s="46">
        <f>SUMPRODUCT((--EXACT("Draw",$L18:$WD18)))/$B$21</f>
        <v>0.66666666666666663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0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1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</v>
      </c>
      <c r="O18" s="55" t="str">
        <f t="shared" si="2"/>
        <v/>
      </c>
      <c r="P18" s="45" t="s">
        <v>42</v>
      </c>
      <c r="Q18" s="42" t="str">
        <f t="shared" si="3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3.72</v>
      </c>
      <c r="S18" s="84" t="str">
        <f t="shared" si="4"/>
        <v/>
      </c>
      <c r="T18" s="45" t="s">
        <v>42</v>
      </c>
      <c r="U18" s="42" t="str">
        <f t="shared" si="5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3.72</v>
      </c>
      <c r="W18" s="87" t="str">
        <f t="shared" si="6"/>
        <v/>
      </c>
    </row>
    <row r="19" spans="1:23" x14ac:dyDescent="0.2">
      <c r="E19" s="88" t="s">
        <v>150</v>
      </c>
      <c r="F19" s="88"/>
      <c r="G19" s="88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</row>
    <row r="20" spans="1:23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9</v>
      </c>
      <c r="R20" s="42">
        <f>Q20/$B$20</f>
        <v>0.5625</v>
      </c>
      <c r="S20" s="42"/>
      <c r="T20" s="41" t="s">
        <v>145</v>
      </c>
      <c r="U20" s="42">
        <f>COUNTIF(U$3:U$18,"favourite")</f>
        <v>10</v>
      </c>
      <c r="V20" s="42">
        <f>U20/$B$20</f>
        <v>0.625</v>
      </c>
      <c r="W20" s="42"/>
    </row>
    <row r="21" spans="1:23" x14ac:dyDescent="0.2">
      <c r="A21" t="s">
        <v>127</v>
      </c>
      <c r="B21" s="34">
        <f>COUNTA(L1:WD1)/2</f>
        <v>3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3</v>
      </c>
      <c r="R21" s="42">
        <f>Q21/$B$20</f>
        <v>0.1875</v>
      </c>
      <c r="S21" s="42"/>
      <c r="T21" s="41" t="s">
        <v>146</v>
      </c>
      <c r="U21" s="42">
        <f>COUNTIF(U$3:U$18,"outsider")</f>
        <v>2</v>
      </c>
      <c r="V21" s="42">
        <f>U21/$B$20</f>
        <v>0.125</v>
      </c>
      <c r="W21" s="42"/>
    </row>
    <row r="22" spans="1:23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4</v>
      </c>
      <c r="R22" s="42">
        <f>Q22/$B$20</f>
        <v>0.25</v>
      </c>
      <c r="S22" s="42"/>
      <c r="T22" s="41" t="s">
        <v>147</v>
      </c>
      <c r="U22" s="42">
        <f>COUNTIF(U$3:U$18,"draw")</f>
        <v>4</v>
      </c>
      <c r="V22" s="42">
        <f>U22/$B$20</f>
        <v>0.25</v>
      </c>
      <c r="W22" s="42"/>
    </row>
    <row r="23" spans="1:23" x14ac:dyDescent="0.2">
      <c r="A23" t="s">
        <v>129</v>
      </c>
      <c r="B23" s="36">
        <f>B21/B22</f>
        <v>6.9691719376256323E-8</v>
      </c>
      <c r="E23" t="s">
        <v>138</v>
      </c>
      <c r="F23">
        <f>SUMPRODUCT(--(LEN(I3:I18)&gt;0))</f>
        <v>0</v>
      </c>
      <c r="L23" s="63" t="s">
        <v>148</v>
      </c>
      <c r="M23" s="100">
        <f>PRODUCT(N3:N18)</f>
        <v>27545.600510209417</v>
      </c>
      <c r="N23" s="100"/>
      <c r="O23" s="65"/>
      <c r="P23" s="63" t="s">
        <v>148</v>
      </c>
      <c r="Q23" s="100">
        <f>PRODUCT(R3:R18)</f>
        <v>1914871.0697309433</v>
      </c>
      <c r="R23" s="100"/>
      <c r="S23" s="65"/>
      <c r="T23" s="63" t="s">
        <v>148</v>
      </c>
      <c r="U23" s="100">
        <f>PRODUCT(V3:V18)</f>
        <v>2587448.9791275603</v>
      </c>
      <c r="V23" s="100"/>
      <c r="W23" s="65"/>
    </row>
    <row r="24" spans="1:23" x14ac:dyDescent="0.2">
      <c r="A24" t="s">
        <v>131</v>
      </c>
      <c r="B24" s="34">
        <f>COUNTIF(L25:WD25,"BET LOST")</f>
        <v>0</v>
      </c>
      <c r="C24">
        <f>B24/B$21</f>
        <v>0</v>
      </c>
      <c r="E24" t="s">
        <v>106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</row>
    <row r="25" spans="1:23" x14ac:dyDescent="0.2">
      <c r="A25" t="s">
        <v>132</v>
      </c>
      <c r="B25" s="35">
        <f>B21-B24-B26</f>
        <v>3</v>
      </c>
      <c r="C25">
        <f>B25/B$21</f>
        <v>1</v>
      </c>
      <c r="E25" t="s">
        <v>153</v>
      </c>
      <c r="F25" t="b">
        <f>SUMPRODUCT((COUNTIF(N32:VB32,N32:VB32)-1)*(N32:VB32&lt;&gt;""))&gt;0</f>
        <v>0</v>
      </c>
      <c r="G25" s="37"/>
      <c r="L25" s="93" t="str">
        <f>IF(COUNTIF(O3:O18,"L") &gt; 0,"BET LOST",IF(COUNTIF(O3:O18,"W")=16,"FUCK OFF…..YOU WON",""))</f>
        <v/>
      </c>
      <c r="M25" s="94"/>
      <c r="N25" s="94"/>
      <c r="O25" s="95"/>
      <c r="P25" s="93" t="str">
        <f>IF(COUNTIF(S3:S18,"L") &gt; 0,"BET LOST",IF(COUNTIF(S3:S18,"W")=16,"FUCK OFF…..YOU WON",""))</f>
        <v/>
      </c>
      <c r="Q25" s="94"/>
      <c r="R25" s="94"/>
      <c r="S25" s="95"/>
      <c r="T25" s="93" t="str">
        <f>IF(COUNTIF(W3:W18,"L") &gt; 0,"BET LOST",IF(COUNTIF(W3:W18,"W")=16,"FUCK OFF…..YOU WON",""))</f>
        <v/>
      </c>
      <c r="U25" s="94"/>
      <c r="V25" s="94"/>
      <c r="W25" s="95"/>
    </row>
    <row r="26" spans="1:23" x14ac:dyDescent="0.2">
      <c r="A26" t="s">
        <v>133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</row>
    <row r="27" spans="1:23" x14ac:dyDescent="0.2">
      <c r="L27" s="93" t="s">
        <v>134</v>
      </c>
      <c r="M27" s="94"/>
      <c r="N27" s="94"/>
      <c r="O27" s="95"/>
      <c r="P27" s="93" t="s">
        <v>134</v>
      </c>
      <c r="Q27" s="94"/>
      <c r="R27" s="94"/>
      <c r="S27" s="95"/>
      <c r="T27" s="93" t="s">
        <v>134</v>
      </c>
      <c r="U27" s="94"/>
      <c r="V27" s="94"/>
      <c r="W27" s="95"/>
    </row>
    <row r="28" spans="1:23" x14ac:dyDescent="0.2">
      <c r="L28" s="47" t="s">
        <v>51</v>
      </c>
      <c r="M28" s="48">
        <f>COUNTIF(O3:O18,"W")</f>
        <v>0</v>
      </c>
      <c r="N28" s="54"/>
      <c r="O28" s="49">
        <f>M28/$B$20</f>
        <v>0</v>
      </c>
      <c r="P28" s="82" t="s">
        <v>51</v>
      </c>
      <c r="Q28" s="83">
        <f>COUNTIF(S3:S18,"W")</f>
        <v>0</v>
      </c>
      <c r="R28" s="83"/>
      <c r="S28" s="84">
        <f>Q28/$B$20</f>
        <v>0</v>
      </c>
      <c r="T28" s="85" t="s">
        <v>51</v>
      </c>
      <c r="U28" s="86">
        <f>COUNTIF(W3:W18,"W")</f>
        <v>0</v>
      </c>
      <c r="V28" s="86"/>
      <c r="W28" s="87">
        <f>U28/$B$20</f>
        <v>0</v>
      </c>
    </row>
    <row r="29" spans="1:23" x14ac:dyDescent="0.2">
      <c r="A29" s="1">
        <v>1998</v>
      </c>
      <c r="B29" s="53" t="s">
        <v>144</v>
      </c>
      <c r="C29" s="1">
        <v>3</v>
      </c>
      <c r="E29" s="1">
        <v>2002</v>
      </c>
      <c r="F29" s="68" t="s">
        <v>144</v>
      </c>
      <c r="G29" s="1">
        <v>3</v>
      </c>
      <c r="L29" s="47" t="s">
        <v>53</v>
      </c>
      <c r="M29" s="48">
        <f>COUNTIF(O3:O18,"L")</f>
        <v>0</v>
      </c>
      <c r="N29" s="54"/>
      <c r="O29" s="49">
        <f>M29/$B$20</f>
        <v>0</v>
      </c>
      <c r="P29" s="82" t="s">
        <v>53</v>
      </c>
      <c r="Q29" s="83">
        <f>COUNTIF(S3:S18,"L")</f>
        <v>0</v>
      </c>
      <c r="R29" s="83"/>
      <c r="S29" s="84">
        <f>Q29/$B$20</f>
        <v>0</v>
      </c>
      <c r="T29" s="85" t="s">
        <v>53</v>
      </c>
      <c r="U29" s="86">
        <f>COUNTIF(W3:W18,"L")</f>
        <v>0</v>
      </c>
      <c r="V29" s="86"/>
      <c r="W29" s="87">
        <f>U29/$B$20</f>
        <v>0</v>
      </c>
    </row>
    <row r="30" spans="1:23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4"/>
      <c r="O30" s="49">
        <f>M30/$B$20</f>
        <v>1</v>
      </c>
      <c r="P30" s="82" t="s">
        <v>136</v>
      </c>
      <c r="Q30" s="83">
        <f>COUNTIF(S3:S18,"")</f>
        <v>16</v>
      </c>
      <c r="R30" s="83"/>
      <c r="S30" s="84">
        <f>Q30/$B$20</f>
        <v>1</v>
      </c>
      <c r="T30" s="85" t="s">
        <v>136</v>
      </c>
      <c r="U30" s="86">
        <f>COUNTIF(W3:W18,"")</f>
        <v>16</v>
      </c>
      <c r="V30" s="86"/>
      <c r="W30" s="87">
        <f>U30/$B$20</f>
        <v>1</v>
      </c>
    </row>
    <row r="31" spans="1:23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</row>
    <row r="32" spans="1:23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93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94"/>
      <c r="N32" s="94"/>
      <c r="O32" s="95"/>
      <c r="P32" s="93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94"/>
      <c r="R32" s="94"/>
      <c r="S32" s="95"/>
      <c r="T32" s="93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94"/>
      <c r="V32" s="94"/>
      <c r="W32" s="95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141</v>
      </c>
      <c r="B34" s="102">
        <f t="array" ref="B34">PRODUCT(IF(('All Group Fixtures'!$A$2:$A$1000=A29)*('All Group Fixtures'!$C$2:$C$1000=C29),'All Group Fixtures'!$L$2:$L$1000))</f>
        <v>1019.9866713822777</v>
      </c>
      <c r="C34" s="102"/>
      <c r="E34" t="s">
        <v>141</v>
      </c>
      <c r="F34" s="102">
        <f t="array" ref="F34">PRODUCT(IF(('All Group Fixtures'!$A$2:$A$1000=E29)*('All Group Fixtures'!$C$2:$C$1000=G29),'All Group Fixtures'!$L$2:$L$1000))</f>
        <v>6417.1856622932073</v>
      </c>
      <c r="G34" s="102"/>
      <c r="M34" t="s">
        <v>156</v>
      </c>
      <c r="P34" s="117" t="s">
        <v>155</v>
      </c>
      <c r="Q34" s="117"/>
      <c r="R34" s="117"/>
      <c r="S34" s="117"/>
    </row>
    <row r="35" spans="1:21" x14ac:dyDescent="0.2">
      <c r="A35" t="s">
        <v>142</v>
      </c>
      <c r="B35" s="102">
        <f t="array" ref="B35">PRODUCT(IF(('All Group Fixtures'!$A$2:$A$1000=A29)*('All Group Fixtures'!$C$2:$C$1000=C29),'All Group Fixtures'!$N$2:$N$1000))</f>
        <v>2135597362527.2175</v>
      </c>
      <c r="C35" s="102"/>
      <c r="E35" t="s">
        <v>142</v>
      </c>
      <c r="F35" s="102">
        <f t="array" ref="F35">PRODUCT(IF(('All Group Fixtures'!$A$2:$A$1000=E29)*('All Group Fixtures'!$C$2:$C$1000=G29),'All Group Fixtures'!$N$2:$N$1000))</f>
        <v>518318982530.20654</v>
      </c>
      <c r="G35" s="102"/>
      <c r="U35" t="s">
        <v>157</v>
      </c>
    </row>
    <row r="36" spans="1:21" x14ac:dyDescent="0.2">
      <c r="A36" t="s">
        <v>143</v>
      </c>
      <c r="B36" s="102">
        <f t="array" ref="B36">PRODUCT(IF(('All Group Fixtures'!$A$2:$A$1000=A29)*('All Group Fixtures'!$C$2:$C$1000=C29),'All Group Fixtures'!$R$2:$R$1000))</f>
        <v>2201861.6941615432</v>
      </c>
      <c r="C36" s="102"/>
      <c r="E36" t="s">
        <v>143</v>
      </c>
      <c r="F36" s="102">
        <f t="array" ref="F36">PRODUCT(IF(('All Group Fixtures'!$A$2:$A$1000=E29)*('All Group Fixtures'!$C$2:$C$1000=G29),'All Group Fixtures'!$R$2:$R$1000))</f>
        <v>7117391.8441120703</v>
      </c>
      <c r="G36" s="102"/>
    </row>
    <row r="39" spans="1:21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21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141</v>
      </c>
      <c r="B44" s="102">
        <f t="array" ref="B44">PRODUCT(IF(('All Group Fixtures'!$A$2:$A$1000=A39)*('All Group Fixtures'!$C$2:$C$1000=C39),'All Group Fixtures'!$L$2:$L$1000))</f>
        <v>7948.3274128669782</v>
      </c>
      <c r="C44" s="102"/>
      <c r="E44" t="s">
        <v>141</v>
      </c>
      <c r="F44" s="102">
        <f t="array" ref="F44">PRODUCT(IF(('All Group Fixtures'!$A$2:$A$1000=E39)*('All Group Fixtures'!$C$2:$C$1000=G39),'All Group Fixtures'!$L$2:$L$1000))</f>
        <v>12122.292885880268</v>
      </c>
      <c r="G44" s="102"/>
    </row>
    <row r="45" spans="1:21" x14ac:dyDescent="0.2">
      <c r="A45" t="s">
        <v>142</v>
      </c>
      <c r="B45" s="102">
        <f t="array" ref="B45">PRODUCT(IF(('All Group Fixtures'!$A$2:$A$1000=A39)*('All Group Fixtures'!$C$2:$C$1000=C39),'All Group Fixtures'!$N$2:$N$1000))</f>
        <v>12058754396.742079</v>
      </c>
      <c r="C45" s="102"/>
      <c r="E45" t="s">
        <v>142</v>
      </c>
      <c r="F45" s="102">
        <f t="array" ref="F45">PRODUCT(IF(('All Group Fixtures'!$A$2:$A$1000=E39)*('All Group Fixtures'!$C$2:$C$1000=G39),'All Group Fixtures'!$N$2:$N$1000))</f>
        <v>625924455702.64221</v>
      </c>
      <c r="G45" s="102"/>
    </row>
    <row r="46" spans="1:21" x14ac:dyDescent="0.2">
      <c r="A46" t="s">
        <v>143</v>
      </c>
      <c r="B46" s="102">
        <f t="array" ref="B46">PRODUCT(IF(('All Group Fixtures'!$A$2:$A$1000=A39)*('All Group Fixtures'!$C$2:$C$1000=C39),'All Group Fixtures'!$R$2:$R$1000))</f>
        <v>24692.968494165525</v>
      </c>
      <c r="C46" s="102"/>
      <c r="E46" t="s">
        <v>143</v>
      </c>
      <c r="F46" s="102">
        <f t="array" ref="F46">PRODUCT(IF(('All Group Fixtures'!$A$2:$A$1000=E39)*('All Group Fixtures'!$C$2:$C$1000=G39),'All Group Fixtures'!$R$2:$R$1000))</f>
        <v>4586134.9345052075</v>
      </c>
      <c r="G46" s="102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102">
        <f t="array" ref="B54">PRODUCT(IF(('All Group Fixtures'!$A$2:$A$1000=A49)*('All Group Fixtures'!$C$2:$C$1000=C49),'All Group Fixtures'!$L$2:$L$1000))</f>
        <v>16346.745614566178</v>
      </c>
      <c r="C54" s="102"/>
      <c r="E54" t="s">
        <v>141</v>
      </c>
      <c r="F54" s="102">
        <f t="array" ref="F54">PRODUCT(IF(('All Group Fixtures'!$A$2:$A$1000=E49)*('All Group Fixtures'!$C$2:$C$1000=G49),'All Group Fixtures'!$L$2:$L$1000))</f>
        <v>27545.600510209417</v>
      </c>
      <c r="G54" s="102"/>
    </row>
    <row r="55" spans="1:7" x14ac:dyDescent="0.2">
      <c r="A55" t="s">
        <v>142</v>
      </c>
      <c r="B55" s="102">
        <f t="array" ref="B55">PRODUCT(IF(('All Group Fixtures'!$A$2:$A$1000=A49)*('All Group Fixtures'!$C$2:$C$1000=C49),'All Group Fixtures'!$N$2:$N$1000))</f>
        <v>161539096785.84375</v>
      </c>
      <c r="C55" s="102"/>
      <c r="E55" t="s">
        <v>142</v>
      </c>
      <c r="F55" s="102">
        <f t="array" ref="F55">PRODUCT(IF(('All Group Fixtures'!$A$2:$A$1000=E49)*('All Group Fixtures'!$C$2:$C$1000=G49),'All Group Fixtures'!$N$2:$N$1000))</f>
        <v>76411151391.59964</v>
      </c>
      <c r="G55" s="102"/>
    </row>
    <row r="56" spans="1:7" x14ac:dyDescent="0.2">
      <c r="A56" t="s">
        <v>143</v>
      </c>
      <c r="B56" s="102">
        <f t="array" ref="B56">PRODUCT(IF(('All Group Fixtures'!$A$2:$A$1000=A49)*('All Group Fixtures'!$C$2:$C$1000=C49),'All Group Fixtures'!$R$2:$R$1000))</f>
        <v>413458.86503886204</v>
      </c>
      <c r="C56" s="102"/>
      <c r="E56" t="s">
        <v>143</v>
      </c>
      <c r="F56" s="102">
        <f t="array" ref="F56">PRODUCT(IF(($F$23=$B$20)*('All Group Fixtures'!$A$2:$A$1000=E49)*('All Group Fixtures'!$C$2:$C$1000=G49),'All Group Fixtures'!$R$2:$R$1000))</f>
        <v>0</v>
      </c>
      <c r="G56" s="102"/>
    </row>
  </sheetData>
  <mergeCells count="49">
    <mergeCell ref="P34:S34"/>
    <mergeCell ref="T1:U1"/>
    <mergeCell ref="V1:W1"/>
    <mergeCell ref="U23:V23"/>
    <mergeCell ref="T25:W25"/>
    <mergeCell ref="T27:W27"/>
    <mergeCell ref="T32:W32"/>
    <mergeCell ref="L27:O27"/>
    <mergeCell ref="B34:C34"/>
    <mergeCell ref="K1:K2"/>
    <mergeCell ref="H1:H2"/>
    <mergeCell ref="I1:I2"/>
    <mergeCell ref="J1:J2"/>
    <mergeCell ref="M23:N23"/>
    <mergeCell ref="B35:C35"/>
    <mergeCell ref="B36:C36"/>
    <mergeCell ref="B44:C44"/>
    <mergeCell ref="F44:G44"/>
    <mergeCell ref="F34:G34"/>
    <mergeCell ref="F35:G35"/>
    <mergeCell ref="F36:G36"/>
    <mergeCell ref="A1:A2"/>
    <mergeCell ref="B1:B2"/>
    <mergeCell ref="C1:C2"/>
    <mergeCell ref="D1:D2"/>
    <mergeCell ref="E1:E2"/>
    <mergeCell ref="E19:G19"/>
    <mergeCell ref="F1:F2"/>
    <mergeCell ref="G1:G2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L1:M1"/>
    <mergeCell ref="N1:O1"/>
    <mergeCell ref="L32:O32"/>
    <mergeCell ref="L25:O25"/>
    <mergeCell ref="P1:Q1"/>
    <mergeCell ref="R1:S1"/>
    <mergeCell ref="Q23:R23"/>
    <mergeCell ref="P32:S32"/>
    <mergeCell ref="P25:S25"/>
    <mergeCell ref="P27:S27"/>
  </mergeCells>
  <conditionalFormatting sqref="M3">
    <cfRule type="expression" dxfId="1622" priority="957">
      <formula>O3=""</formula>
    </cfRule>
    <cfRule type="expression" dxfId="1621" priority="963">
      <formula>O3="L"</formula>
    </cfRule>
    <cfRule type="expression" dxfId="1620" priority="964">
      <formula>O3="W"</formula>
    </cfRule>
  </conditionalFormatting>
  <conditionalFormatting sqref="O3">
    <cfRule type="expression" dxfId="1619" priority="955">
      <formula>O3=""</formula>
    </cfRule>
    <cfRule type="expression" dxfId="1618" priority="961">
      <formula>O3="L"</formula>
    </cfRule>
    <cfRule type="expression" dxfId="1617" priority="962">
      <formula>O3="W"</formula>
    </cfRule>
  </conditionalFormatting>
  <conditionalFormatting sqref="L3">
    <cfRule type="expression" dxfId="1616" priority="958">
      <formula>O3=""</formula>
    </cfRule>
    <cfRule type="expression" dxfId="1615" priority="959">
      <formula>O3="L"</formula>
    </cfRule>
    <cfRule type="expression" dxfId="1614" priority="960">
      <formula>O3="W"</formula>
    </cfRule>
  </conditionalFormatting>
  <conditionalFormatting sqref="M4:M18">
    <cfRule type="expression" dxfId="1613" priority="945">
      <formula>O4=""</formula>
    </cfRule>
    <cfRule type="expression" dxfId="1612" priority="951">
      <formula>O4="L"</formula>
    </cfRule>
    <cfRule type="expression" dxfId="1611" priority="952">
      <formula>O4="W"</formula>
    </cfRule>
  </conditionalFormatting>
  <conditionalFormatting sqref="O4:O18">
    <cfRule type="expression" dxfId="1610" priority="943">
      <formula>O4=""</formula>
    </cfRule>
    <cfRule type="expression" dxfId="1609" priority="949">
      <formula>O4="L"</formula>
    </cfRule>
    <cfRule type="expression" dxfId="1608" priority="950">
      <formula>O4="W"</formula>
    </cfRule>
  </conditionalFormatting>
  <conditionalFormatting sqref="L4:L18">
    <cfRule type="expression" dxfId="1607" priority="946">
      <formula>O4=""</formula>
    </cfRule>
    <cfRule type="expression" dxfId="1606" priority="947">
      <formula>O4="L"</formula>
    </cfRule>
    <cfRule type="expression" dxfId="1605" priority="948">
      <formula>O4="W"</formula>
    </cfRule>
  </conditionalFormatting>
  <conditionalFormatting sqref="N3">
    <cfRule type="expression" dxfId="1526" priority="760">
      <formula>O3=""</formula>
    </cfRule>
    <cfRule type="expression" dxfId="1525" priority="761">
      <formula>O3="L"</formula>
    </cfRule>
    <cfRule type="expression" dxfId="1524" priority="762">
      <formula>O3="W"</formula>
    </cfRule>
  </conditionalFormatting>
  <conditionalFormatting sqref="N3:N18">
    <cfRule type="expression" dxfId="1523" priority="757">
      <formula>O3=""</formula>
    </cfRule>
    <cfRule type="expression" dxfId="1522" priority="758">
      <formula>O3="L"</formula>
    </cfRule>
    <cfRule type="expression" dxfId="1521" priority="759">
      <formula>O3="W"</formula>
    </cfRule>
  </conditionalFormatting>
  <conditionalFormatting sqref="V3">
    <cfRule type="expression" dxfId="1508" priority="430">
      <formula>W3=""</formula>
    </cfRule>
    <cfRule type="expression" dxfId="1507" priority="431">
      <formula>W3="L"</formula>
    </cfRule>
    <cfRule type="expression" dxfId="1506" priority="432">
      <formula>W3="W"</formula>
    </cfRule>
  </conditionalFormatting>
  <conditionalFormatting sqref="V3:V18">
    <cfRule type="expression" dxfId="1505" priority="427">
      <formula>W3=""</formula>
    </cfRule>
    <cfRule type="expression" dxfId="1504" priority="428">
      <formula>W3="L"</formula>
    </cfRule>
    <cfRule type="expression" dxfId="1503" priority="429">
      <formula>W3="W"</formula>
    </cfRule>
  </conditionalFormatting>
  <conditionalFormatting sqref="Q3">
    <cfRule type="expression" dxfId="1394" priority="608">
      <formula>S3=""</formula>
    </cfRule>
    <cfRule type="expression" dxfId="1393" priority="611">
      <formula>S3="L"</formula>
    </cfRule>
    <cfRule type="expression" dxfId="1392" priority="612">
      <formula>S3="W"</formula>
    </cfRule>
  </conditionalFormatting>
  <conditionalFormatting sqref="S3">
    <cfRule type="expression" dxfId="1391" priority="607">
      <formula>S3=""</formula>
    </cfRule>
    <cfRule type="expression" dxfId="1390" priority="609">
      <formula>S3="L"</formula>
    </cfRule>
    <cfRule type="expression" dxfId="1389" priority="610">
      <formula>S3="W"</formula>
    </cfRule>
  </conditionalFormatting>
  <conditionalFormatting sqref="Q4:Q18">
    <cfRule type="expression" dxfId="1388" priority="602">
      <formula>S4=""</formula>
    </cfRule>
    <cfRule type="expression" dxfId="1387" priority="605">
      <formula>S4="L"</formula>
    </cfRule>
    <cfRule type="expression" dxfId="1386" priority="606">
      <formula>S4="W"</formula>
    </cfRule>
  </conditionalFormatting>
  <conditionalFormatting sqref="S4:S18">
    <cfRule type="expression" dxfId="1385" priority="601">
      <formula>S4=""</formula>
    </cfRule>
    <cfRule type="expression" dxfId="1384" priority="603">
      <formula>S4="L"</formula>
    </cfRule>
    <cfRule type="expression" dxfId="1383" priority="604">
      <formula>S4="W"</formula>
    </cfRule>
  </conditionalFormatting>
  <conditionalFormatting sqref="R3">
    <cfRule type="expression" dxfId="1340" priority="556">
      <formula>S3=""</formula>
    </cfRule>
    <cfRule type="expression" dxfId="1339" priority="557">
      <formula>S3="L"</formula>
    </cfRule>
    <cfRule type="expression" dxfId="1338" priority="558">
      <formula>S3="W"</formula>
    </cfRule>
  </conditionalFormatting>
  <conditionalFormatting sqref="R3:R18">
    <cfRule type="expression" dxfId="1337" priority="553">
      <formula>S3=""</formula>
    </cfRule>
    <cfRule type="expression" dxfId="1336" priority="554">
      <formula>S3="L"</formula>
    </cfRule>
    <cfRule type="expression" dxfId="1335" priority="555">
      <formula>S3="W"</formula>
    </cfRule>
  </conditionalFormatting>
  <conditionalFormatting sqref="P3">
    <cfRule type="expression" dxfId="1310" priority="526">
      <formula>S3=""</formula>
    </cfRule>
    <cfRule type="expression" dxfId="1309" priority="527">
      <formula>S3="L"</formula>
    </cfRule>
    <cfRule type="expression" dxfId="1308" priority="528">
      <formula>S3="W"</formula>
    </cfRule>
  </conditionalFormatting>
  <conditionalFormatting sqref="P4:P18">
    <cfRule type="expression" dxfId="1307" priority="523">
      <formula>S4=""</formula>
    </cfRule>
    <cfRule type="expression" dxfId="1306" priority="524">
      <formula>S4="L"</formula>
    </cfRule>
    <cfRule type="expression" dxfId="1305" priority="525">
      <formula>S4="W"</formula>
    </cfRule>
  </conditionalFormatting>
  <conditionalFormatting sqref="U3">
    <cfRule type="expression" dxfId="1238" priority="452">
      <formula>W3=""</formula>
    </cfRule>
    <cfRule type="expression" dxfId="1237" priority="455">
      <formula>W3="L"</formula>
    </cfRule>
    <cfRule type="expression" dxfId="1236" priority="456">
      <formula>W3="W"</formula>
    </cfRule>
  </conditionalFormatting>
  <conditionalFormatting sqref="W3">
    <cfRule type="expression" dxfId="1235" priority="451">
      <formula>W3=""</formula>
    </cfRule>
    <cfRule type="expression" dxfId="1234" priority="453">
      <formula>W3="L"</formula>
    </cfRule>
    <cfRule type="expression" dxfId="1233" priority="454">
      <formula>W3="W"</formula>
    </cfRule>
  </conditionalFormatting>
  <conditionalFormatting sqref="U4:U18">
    <cfRule type="expression" dxfId="1232" priority="446">
      <formula>W4=""</formula>
    </cfRule>
    <cfRule type="expression" dxfId="1231" priority="449">
      <formula>W4="L"</formula>
    </cfRule>
    <cfRule type="expression" dxfId="1230" priority="450">
      <formula>W4="W"</formula>
    </cfRule>
  </conditionalFormatting>
  <conditionalFormatting sqref="W4:W18">
    <cfRule type="expression" dxfId="1229" priority="445">
      <formula>W4=""</formula>
    </cfRule>
    <cfRule type="expression" dxfId="1228" priority="447">
      <formula>W4="L"</formula>
    </cfRule>
    <cfRule type="expression" dxfId="1227" priority="448">
      <formula>W4="W"</formula>
    </cfRule>
  </conditionalFormatting>
  <conditionalFormatting sqref="T3">
    <cfRule type="expression" dxfId="1202" priority="418">
      <formula>W3=""</formula>
    </cfRule>
    <cfRule type="expression" dxfId="1201" priority="419">
      <formula>W3="L"</formula>
    </cfRule>
    <cfRule type="expression" dxfId="1200" priority="420">
      <formula>W3="W"</formula>
    </cfRule>
  </conditionalFormatting>
  <conditionalFormatting sqref="T4:T18">
    <cfRule type="expression" dxfId="1199" priority="415">
      <formula>W4=""</formula>
    </cfRule>
    <cfRule type="expression" dxfId="1198" priority="416">
      <formula>W4="L"</formula>
    </cfRule>
    <cfRule type="expression" dxfId="1197" priority="417">
      <formula>W4="W"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tabSelected="1"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E25" sqref="E25:F25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8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88" t="s">
        <v>96</v>
      </c>
      <c r="B1" s="88" t="s">
        <v>70</v>
      </c>
      <c r="C1" s="88" t="s">
        <v>69</v>
      </c>
      <c r="D1" s="103" t="s">
        <v>0</v>
      </c>
      <c r="E1" s="103" t="s">
        <v>1</v>
      </c>
      <c r="F1" s="103" t="s">
        <v>66</v>
      </c>
      <c r="G1" s="103" t="s">
        <v>65</v>
      </c>
      <c r="H1" s="103" t="s">
        <v>124</v>
      </c>
      <c r="I1" s="103" t="s">
        <v>125</v>
      </c>
      <c r="J1" s="105" t="s">
        <v>126</v>
      </c>
      <c r="K1" s="105" t="s">
        <v>7</v>
      </c>
      <c r="L1" s="105" t="s">
        <v>137</v>
      </c>
      <c r="M1" s="104" t="s">
        <v>151</v>
      </c>
      <c r="N1" s="96" t="s">
        <v>152</v>
      </c>
      <c r="O1" s="97"/>
      <c r="P1" s="98">
        <v>1</v>
      </c>
      <c r="Q1" s="99"/>
      <c r="R1" s="96" t="s">
        <v>152</v>
      </c>
      <c r="S1" s="97"/>
      <c r="T1" s="98">
        <f>P1+1</f>
        <v>2</v>
      </c>
      <c r="U1" s="99"/>
      <c r="V1" s="96" t="s">
        <v>152</v>
      </c>
      <c r="W1" s="97"/>
      <c r="X1" s="98">
        <f>T1+1</f>
        <v>3</v>
      </c>
      <c r="Y1" s="99"/>
      <c r="Z1" s="96" t="s">
        <v>152</v>
      </c>
      <c r="AA1" s="97"/>
      <c r="AB1" s="98">
        <f>X1+1</f>
        <v>4</v>
      </c>
      <c r="AC1" s="99"/>
      <c r="AD1" s="96" t="s">
        <v>152</v>
      </c>
      <c r="AE1" s="97"/>
      <c r="AF1" s="98">
        <f>AB1+1</f>
        <v>5</v>
      </c>
      <c r="AG1" s="99"/>
      <c r="AH1" s="96" t="s">
        <v>152</v>
      </c>
      <c r="AI1" s="97"/>
      <c r="AJ1" s="98">
        <f>AF1+1</f>
        <v>6</v>
      </c>
      <c r="AK1" s="99"/>
      <c r="AL1" s="96" t="s">
        <v>152</v>
      </c>
      <c r="AM1" s="97"/>
      <c r="AN1" s="98">
        <f>AJ1+1</f>
        <v>7</v>
      </c>
      <c r="AO1" s="99"/>
      <c r="AP1" s="96" t="s">
        <v>152</v>
      </c>
      <c r="AQ1" s="97"/>
      <c r="AR1" s="98">
        <f>AN1+1</f>
        <v>8</v>
      </c>
      <c r="AS1" s="99"/>
      <c r="AT1" s="96" t="s">
        <v>152</v>
      </c>
      <c r="AU1" s="97"/>
      <c r="AV1" s="98">
        <f>AR1+1</f>
        <v>9</v>
      </c>
      <c r="AW1" s="99"/>
      <c r="AX1" s="96" t="s">
        <v>152</v>
      </c>
      <c r="AY1" s="97"/>
      <c r="AZ1" s="98">
        <f>AV1+1</f>
        <v>10</v>
      </c>
      <c r="BA1" s="99"/>
      <c r="BB1" s="96" t="s">
        <v>152</v>
      </c>
      <c r="BC1" s="97"/>
      <c r="BD1" s="98">
        <f>AZ1+1</f>
        <v>11</v>
      </c>
      <c r="BE1" s="99"/>
      <c r="BF1" s="96" t="s">
        <v>152</v>
      </c>
      <c r="BG1" s="97"/>
      <c r="BH1" s="98">
        <f>BD1+1</f>
        <v>12</v>
      </c>
      <c r="BI1" s="99"/>
      <c r="BJ1" s="96" t="s">
        <v>152</v>
      </c>
      <c r="BK1" s="97"/>
      <c r="BL1" s="98">
        <f>BH1+1</f>
        <v>13</v>
      </c>
      <c r="BM1" s="99"/>
      <c r="BN1" s="96" t="s">
        <v>152</v>
      </c>
      <c r="BO1" s="97"/>
      <c r="BP1" s="98">
        <f>BL1+1</f>
        <v>14</v>
      </c>
      <c r="BQ1" s="99"/>
      <c r="BR1" s="96" t="s">
        <v>152</v>
      </c>
      <c r="BS1" s="97"/>
      <c r="BT1" s="98">
        <f>BP1+1</f>
        <v>15</v>
      </c>
      <c r="BU1" s="99"/>
      <c r="BV1" s="96" t="s">
        <v>152</v>
      </c>
      <c r="BW1" s="97"/>
      <c r="BX1" s="98">
        <f>BT1+1</f>
        <v>16</v>
      </c>
      <c r="BY1" s="99"/>
      <c r="BZ1" s="96" t="s">
        <v>152</v>
      </c>
      <c r="CA1" s="97"/>
      <c r="CB1" s="98">
        <f>BX1+1</f>
        <v>17</v>
      </c>
      <c r="CC1" s="99"/>
      <c r="CD1" s="96" t="s">
        <v>152</v>
      </c>
      <c r="CE1" s="97"/>
      <c r="CF1" s="98">
        <f>CB1+1</f>
        <v>18</v>
      </c>
      <c r="CG1" s="99"/>
      <c r="CH1" s="96" t="s">
        <v>152</v>
      </c>
      <c r="CI1" s="97"/>
      <c r="CJ1" s="98">
        <f>CF1+1</f>
        <v>19</v>
      </c>
      <c r="CK1" s="99"/>
      <c r="CL1" s="96" t="s">
        <v>152</v>
      </c>
      <c r="CM1" s="97"/>
      <c r="CN1" s="98">
        <f>CJ1+1</f>
        <v>20</v>
      </c>
      <c r="CO1" s="99"/>
      <c r="CP1" s="96" t="s">
        <v>152</v>
      </c>
      <c r="CQ1" s="97"/>
      <c r="CR1" s="98">
        <f>CN1+1</f>
        <v>21</v>
      </c>
      <c r="CS1" s="99"/>
    </row>
    <row r="2" spans="1:97" x14ac:dyDescent="0.2">
      <c r="A2" s="88"/>
      <c r="B2" s="88"/>
      <c r="C2" s="88"/>
      <c r="D2" s="107"/>
      <c r="E2" s="107"/>
      <c r="F2" s="88"/>
      <c r="G2" s="88"/>
      <c r="H2" s="88"/>
      <c r="I2" s="88"/>
      <c r="J2" s="106"/>
      <c r="K2" s="105"/>
      <c r="L2" s="105"/>
      <c r="M2" s="104"/>
      <c r="N2" s="47" t="s">
        <v>122</v>
      </c>
      <c r="O2" s="48" t="s">
        <v>123</v>
      </c>
      <c r="P2" s="62" t="s">
        <v>149</v>
      </c>
      <c r="Q2" s="49" t="s">
        <v>7</v>
      </c>
      <c r="R2" s="69" t="s">
        <v>122</v>
      </c>
      <c r="S2" s="70" t="s">
        <v>123</v>
      </c>
      <c r="T2" s="70" t="s">
        <v>149</v>
      </c>
      <c r="U2" s="71" t="s">
        <v>7</v>
      </c>
      <c r="V2" s="69" t="s">
        <v>122</v>
      </c>
      <c r="W2" s="70" t="s">
        <v>123</v>
      </c>
      <c r="X2" s="70" t="s">
        <v>149</v>
      </c>
      <c r="Y2" s="71" t="s">
        <v>7</v>
      </c>
      <c r="Z2" s="69" t="s">
        <v>122</v>
      </c>
      <c r="AA2" s="70" t="s">
        <v>123</v>
      </c>
      <c r="AB2" s="70" t="s">
        <v>149</v>
      </c>
      <c r="AC2" s="71" t="s">
        <v>7</v>
      </c>
      <c r="AD2" s="69" t="s">
        <v>122</v>
      </c>
      <c r="AE2" s="70" t="s">
        <v>123</v>
      </c>
      <c r="AF2" s="70" t="s">
        <v>149</v>
      </c>
      <c r="AG2" s="71" t="s">
        <v>7</v>
      </c>
      <c r="AH2" s="69" t="s">
        <v>122</v>
      </c>
      <c r="AI2" s="70" t="s">
        <v>123</v>
      </c>
      <c r="AJ2" s="70" t="s">
        <v>149</v>
      </c>
      <c r="AK2" s="71" t="s">
        <v>7</v>
      </c>
      <c r="AL2" s="69" t="s">
        <v>122</v>
      </c>
      <c r="AM2" s="70" t="s">
        <v>123</v>
      </c>
      <c r="AN2" s="70" t="s">
        <v>149</v>
      </c>
      <c r="AO2" s="71" t="s">
        <v>7</v>
      </c>
      <c r="AP2" s="69" t="s">
        <v>122</v>
      </c>
      <c r="AQ2" s="70" t="s">
        <v>123</v>
      </c>
      <c r="AR2" s="70" t="s">
        <v>149</v>
      </c>
      <c r="AS2" s="71" t="s">
        <v>7</v>
      </c>
      <c r="AT2" s="69" t="s">
        <v>122</v>
      </c>
      <c r="AU2" s="70" t="s">
        <v>123</v>
      </c>
      <c r="AV2" s="70" t="s">
        <v>149</v>
      </c>
      <c r="AW2" s="71" t="s">
        <v>7</v>
      </c>
      <c r="AX2" s="69" t="s">
        <v>122</v>
      </c>
      <c r="AY2" s="70" t="s">
        <v>123</v>
      </c>
      <c r="AZ2" s="70" t="s">
        <v>149</v>
      </c>
      <c r="BA2" s="71" t="s">
        <v>7</v>
      </c>
      <c r="BB2" s="69" t="s">
        <v>122</v>
      </c>
      <c r="BC2" s="70" t="s">
        <v>123</v>
      </c>
      <c r="BD2" s="70" t="s">
        <v>149</v>
      </c>
      <c r="BE2" s="71" t="s">
        <v>7</v>
      </c>
      <c r="BF2" s="73" t="s">
        <v>122</v>
      </c>
      <c r="BG2" s="74" t="s">
        <v>123</v>
      </c>
      <c r="BH2" s="74" t="s">
        <v>149</v>
      </c>
      <c r="BI2" s="75" t="s">
        <v>7</v>
      </c>
      <c r="BJ2" s="73" t="s">
        <v>122</v>
      </c>
      <c r="BK2" s="74" t="s">
        <v>123</v>
      </c>
      <c r="BL2" s="74" t="s">
        <v>149</v>
      </c>
      <c r="BM2" s="75" t="s">
        <v>7</v>
      </c>
      <c r="BN2" s="73" t="s">
        <v>122</v>
      </c>
      <c r="BO2" s="74" t="s">
        <v>123</v>
      </c>
      <c r="BP2" s="74" t="s">
        <v>149</v>
      </c>
      <c r="BQ2" s="75" t="s">
        <v>7</v>
      </c>
      <c r="BR2" s="76" t="s">
        <v>122</v>
      </c>
      <c r="BS2" s="77" t="s">
        <v>123</v>
      </c>
      <c r="BT2" s="77" t="s">
        <v>149</v>
      </c>
      <c r="BU2" s="78" t="s">
        <v>7</v>
      </c>
      <c r="BV2" s="76" t="s">
        <v>122</v>
      </c>
      <c r="BW2" s="77" t="s">
        <v>123</v>
      </c>
      <c r="BX2" s="77" t="s">
        <v>149</v>
      </c>
      <c r="BY2" s="78" t="s">
        <v>7</v>
      </c>
      <c r="BZ2" s="76" t="s">
        <v>122</v>
      </c>
      <c r="CA2" s="77" t="s">
        <v>123</v>
      </c>
      <c r="CB2" s="77" t="s">
        <v>149</v>
      </c>
      <c r="CC2" s="78" t="s">
        <v>7</v>
      </c>
      <c r="CD2" s="76" t="s">
        <v>122</v>
      </c>
      <c r="CE2" s="77" t="s">
        <v>123</v>
      </c>
      <c r="CF2" s="77" t="s">
        <v>149</v>
      </c>
      <c r="CG2" s="78" t="s">
        <v>7</v>
      </c>
      <c r="CH2" s="76" t="s">
        <v>122</v>
      </c>
      <c r="CI2" s="77" t="s">
        <v>123</v>
      </c>
      <c r="CJ2" s="77" t="s">
        <v>149</v>
      </c>
      <c r="CK2" s="78" t="s">
        <v>7</v>
      </c>
      <c r="CL2" s="79" t="s">
        <v>154</v>
      </c>
      <c r="CM2" s="80" t="s">
        <v>123</v>
      </c>
      <c r="CN2" s="80" t="s">
        <v>149</v>
      </c>
      <c r="CO2" s="81" t="s">
        <v>7</v>
      </c>
      <c r="CP2" s="79" t="s">
        <v>122</v>
      </c>
      <c r="CQ2" s="80" t="s">
        <v>123</v>
      </c>
      <c r="CR2" s="80" t="s">
        <v>149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87</v>
      </c>
      <c r="F3" s="61" t="s">
        <v>38</v>
      </c>
      <c r="G3" s="61" t="s">
        <v>87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Fixtures'!$Q$1:$Q$1000,MATCH(A3&amp;B3&amp;C3,'All Group Fixtures'!$A$1:$A$1000&amp;'All Group Fixtures'!$B$1:$B$1000&amp;'All Group Fixtures'!$C$1:$C$1000,0))</f>
        <v>Russia</v>
      </c>
      <c r="L3" t="str">
        <f>IF(K3="","",IF(K3=F3,"favourite",IF(K3=G3,"outsider","draw")))</f>
        <v>favourite</v>
      </c>
      <c r="M3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5" t="str">
        <f t="shared" ref="Q3:Q18" si="3">IF($K3="","",IF($K3=N3,"W","L"))</f>
        <v>W</v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1" t="str">
        <f t="shared" ref="AC3:AC18" si="6">IF($K3="","",IF($K3=Z3,"W","L"))</f>
        <v>W</v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1" t="str">
        <f t="shared" ref="AS3:AS18" si="10">IF($K3="","",IF($K3=AP3,"W","L"))</f>
        <v>L</v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8" t="str">
        <f t="shared" ref="BY3:BY18" si="18">IF($K3="","",IF($K3=BV3,"W","L"))</f>
        <v>L</v>
      </c>
      <c r="BZ3" s="45" t="s">
        <v>87</v>
      </c>
      <c r="CA3" s="42" t="str">
        <f>IF(BZ3="","",IF(BZ3=$F3,"favourite",IF(BZ3=$G3,"outsider","draw")))</f>
        <v>outsider</v>
      </c>
      <c r="CB3" s="42">
        <f>IF(CA3="","",IF(CA3="favourite",SUMIFS('All Group Fixtures'!$L$2:$L$1000,'All Group Fixtures'!$A$2:$A$1000,$A3,'All Group Fixtures'!$C$2:$C$1000,$C3,'All Group Fixtures'!$B$2:$B$1000,$B3),IF(CA3="outsider",SUMIFS('All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C3" s="78" t="str">
        <f t="shared" ref="CC3:CC18" si="19">IF($K3="","",IF($K3=BZ3,"W","L"))</f>
        <v>L</v>
      </c>
      <c r="CD3" s="45" t="s">
        <v>87</v>
      </c>
      <c r="CE3" s="42" t="str">
        <f>IF(CD3="","",IF(CD3=$F3,"favourite",IF(CD3=$G3,"outsider","draw")))</f>
        <v>outsider</v>
      </c>
      <c r="CF3" s="42">
        <f>IF(CE3="","",IF(CE3="favourite",SUMIFS('All Group Fixtures'!$L$2:$L$1000,'All Group Fixtures'!$A$2:$A$1000,$A3,'All Group Fixtures'!$C$2:$C$1000,$C3,'All Group Fixtures'!$B$2:$B$1000,$B3),IF(CE3="outsider",SUMIFS('All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G3" s="78" t="str">
        <f t="shared" ref="CG3:CG18" si="20">IF($K3="","",IF($K3=CD3,"W","L"))</f>
        <v>L</v>
      </c>
      <c r="CH3" s="45" t="s">
        <v>87</v>
      </c>
      <c r="CI3" s="42" t="str">
        <f>IF(CH3="","",IF(CH3=$F3,"favourite",IF(CH3=$G3,"outsider","draw")))</f>
        <v>outsider</v>
      </c>
      <c r="CJ3" s="42">
        <f>IF(CI3="","",IF(CI3="favourite",SUMIFS('All Group Fixtures'!$L$2:$L$1000,'All Group Fixtures'!$A$2:$A$1000,$A3,'All Group Fixtures'!$C$2:$C$1000,$C3,'All Group Fixtures'!$B$2:$B$1000,$B3),IF(CI3="outsider",SUMIFS('All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Fixtures'!$L$2:$L$1000,'All Group Fixtures'!$A$2:$A$1000,$A3,'All Group Fixtures'!$C$2:$C$1000,$C3,'All Group Fixtures'!$B$2:$B$1000,$B3),IF(CM3="outsider",SUMIFS('All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Fixtures'!$L$2:$L$1000,'All Group Fixtures'!$A$2:$A$1000,$A3,'All Group Fixtures'!$C$2:$C$1000,$C3,'All Group Fixtures'!$B$2:$B$1000,$B3),IF(CQ3="outsider",SUMIFS('All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Fixtures'!$Q$1:$Q$1000,MATCH(A4&amp;B4&amp;C4,'All Group Fixtures'!$A$1:$A$1000&amp;'All Group Fixtures'!$B$1:$B$1000&amp;'All Group Fixtures'!$C$1:$C$1000,0))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Fixtures'!$L$2:$L$1000,'All Group Fixtures'!$A$2:$A$1000,$A4,'All Group Fixtures'!$C$2:$C$1000,$C4,'All Group Fixtures'!$B$2:$B$1000,$B4),IF(CA4="outsider",SUMIFS('All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Fixtures'!$L$2:$L$1000,'All Group Fixtures'!$A$2:$A$1000,$A4,'All Group Fixtures'!$C$2:$C$1000,$C4,'All Group Fixtures'!$B$2:$B$1000,$B4),IF(CE4="outsider",SUMIFS('All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Fixtures'!$L$2:$L$1000,'All Group Fixtures'!$A$2:$A$1000,$A4,'All Group Fixtures'!$C$2:$C$1000,$C4,'All Group Fixtures'!$B$2:$B$1000,$B4),IF(CI4="outsider",SUMIFS('All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Fixtures'!$L$2:$L$1000,'All Group Fixtures'!$A$2:$A$1000,$A4,'All Group Fixtures'!$C$2:$C$1000,$C4,'All Group Fixtures'!$B$2:$B$1000,$B4),IF(CM4="outsider",SUMIFS('All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Fixtures'!$L$2:$L$1000,'All Group Fixtures'!$A$2:$A$1000,$A4,'All Group Fixtures'!$C$2:$C$1000,$C4,'All Group Fixtures'!$B$2:$B$1000,$B4),IF(CQ4="outsider",SUMIFS('All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Fixtures'!$Q$1:$Q$1000,MATCH(A5&amp;B5&amp;C5,'All Group Fixtures'!$A$1:$A$1000&amp;'All Group Fixtures'!$B$1:$B$1000&amp;'All Group Fixtures'!$C$1:$C$1000,0))</f>
        <v>Uruguay</v>
      </c>
      <c r="L5" t="str">
        <f t="shared" si="24"/>
        <v>favourite</v>
      </c>
      <c r="M5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Fixtures'!$L$2:$L$1000,'All Group Fixtures'!$A$2:$A$1000,$A5,'All Group Fixtures'!$C$2:$C$1000,$C5,'All Group Fixtures'!$B$2:$B$1000,$B5),IF(CA5="outsider",SUMIFS('All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Fixtures'!$L$2:$L$1000,'All Group Fixtures'!$A$2:$A$1000,$A5,'All Group Fixtures'!$C$2:$C$1000,$C5,'All Group Fixtures'!$B$2:$B$1000,$B5),IF(CE5="outsider",SUMIFS('All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Fixtures'!$L$2:$L$1000,'All Group Fixtures'!$A$2:$A$1000,$A5,'All Group Fixtures'!$C$2:$C$1000,$C5,'All Group Fixtures'!$B$2:$B$1000,$B5),IF(CI5="outsider",SUMIFS('All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Fixtures'!$L$2:$L$1000,'All Group Fixtures'!$A$2:$A$1000,$A5,'All Group Fixtures'!$C$2:$C$1000,$C5,'All Group Fixtures'!$B$2:$B$1000,$B5),IF(CM5="outsider",SUMIFS('All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Fixtures'!$L$2:$L$1000,'All Group Fixtures'!$A$2:$A$1000,$A5,'All Group Fixtures'!$C$2:$C$1000,$C5,'All Group Fixtures'!$B$2:$B$1000,$B5),IF(CQ5="outsider",SUMIFS('All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>Spain</v>
      </c>
      <c r="L6" t="str">
        <f t="shared" si="24"/>
        <v>favourite</v>
      </c>
      <c r="M6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Fixtures'!$L$2:$L$1000,'All Group Fixtures'!$A$2:$A$1000,$A6,'All Group Fixtures'!$C$2:$C$1000,$C6,'All Group Fixtures'!$B$2:$B$1000,$B6),IF(CA6="outsider",SUMIFS('All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Fixtures'!$L$2:$L$1000,'All Group Fixtures'!$A$2:$A$1000,$A6,'All Group Fixtures'!$C$2:$C$1000,$C6,'All Group Fixtures'!$B$2:$B$1000,$B6),IF(CE6="outsider",SUMIFS('All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Fixtures'!$L$2:$L$1000,'All Group Fixtures'!$A$2:$A$1000,$A6,'All Group Fixtures'!$C$2:$C$1000,$C6,'All Group Fixtures'!$B$2:$B$1000,$B6),IF(CI6="outsider",SUMIFS('All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Fixtures'!$L$2:$L$1000,'All Group Fixtures'!$A$2:$A$1000,$A6,'All Group Fixtures'!$C$2:$C$1000,$C6,'All Group Fixtures'!$B$2:$B$1000,$B6),IF(CM6="outsider",SUMIFS('All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Fixtures'!$L$2:$L$1000,'All Group Fixtures'!$A$2:$A$1000,$A6,'All Group Fixtures'!$C$2:$C$1000,$C6,'All Group Fixtures'!$B$2:$B$1000,$B6),IF(CQ6="outsider",SUMIFS('All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Fixtures'!$Q$1:$Q$1000,MATCH(A7&amp;B7&amp;C7,'All Group Fixtures'!$A$1:$A$1000&amp;'All Group Fixtures'!$B$1:$B$1000&amp;'All Group Fixtures'!$C$1:$C$1000,0))</f>
        <v>Draw</v>
      </c>
      <c r="L7" t="str">
        <f t="shared" si="24"/>
        <v>draw</v>
      </c>
      <c r="M7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Fixtures'!$L$2:$L$1000,'All Group Fixtures'!$A$2:$A$1000,$A7,'All Group Fixtures'!$C$2:$C$1000,$C7,'All Group Fixtures'!$B$2:$B$1000,$B7),IF(CA7="outsider",SUMIFS('All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Fixtures'!$L$2:$L$1000,'All Group Fixtures'!$A$2:$A$1000,$A7,'All Group Fixtures'!$C$2:$C$1000,$C7,'All Group Fixtures'!$B$2:$B$1000,$B7),IF(CE7="outsider",SUMIFS('All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Fixtures'!$L$2:$L$1000,'All Group Fixtures'!$A$2:$A$1000,$A7,'All Group Fixtures'!$C$2:$C$1000,$C7,'All Group Fixtures'!$B$2:$B$1000,$B7),IF(CI7="outsider",SUMIFS('All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Fixtures'!$L$2:$L$1000,'All Group Fixtures'!$A$2:$A$1000,$A7,'All Group Fixtures'!$C$2:$C$1000,$C7,'All Group Fixtures'!$B$2:$B$1000,$B7),IF(CM7="outsider",SUMIFS('All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Fixtures'!$L$2:$L$1000,'All Group Fixtures'!$A$2:$A$1000,$A7,'All Group Fixtures'!$C$2:$C$1000,$C7,'All Group Fixtures'!$B$2:$B$1000,$B7),IF(CQ7="outsider",SUMIFS('All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89</v>
      </c>
      <c r="F8" s="61" t="s">
        <v>26</v>
      </c>
      <c r="G8" s="61" t="s">
        <v>89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Fixtures'!$Q$1:$Q$1000,MATCH(A8&amp;B8&amp;C8,'All Group Fixtures'!$A$1:$A$1000&amp;'All Group Fixtures'!$B$1:$B$1000&amp;'All Group Fixtures'!$C$1:$C$1000,0))</f>
        <v>France</v>
      </c>
      <c r="L8" t="str">
        <f t="shared" si="24"/>
        <v>favourite</v>
      </c>
      <c r="M8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5" t="str">
        <f t="shared" si="3"/>
        <v>W</v>
      </c>
      <c r="R8" s="45" t="s">
        <v>89</v>
      </c>
      <c r="S8" s="42" t="str">
        <f t="shared" si="2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1" t="str">
        <f t="shared" si="4"/>
        <v>L</v>
      </c>
      <c r="V8" s="45" t="s">
        <v>89</v>
      </c>
      <c r="W8" s="42" t="str">
        <f t="shared" si="27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1" t="str">
        <f t="shared" si="9"/>
        <v>W</v>
      </c>
      <c r="AP8" s="45" t="s">
        <v>89</v>
      </c>
      <c r="AQ8" s="42" t="str">
        <f t="shared" si="32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5" t="str">
        <f t="shared" si="16"/>
        <v>W</v>
      </c>
      <c r="BR8" s="45" t="s">
        <v>89</v>
      </c>
      <c r="BS8" s="42" t="str">
        <f t="shared" si="39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Fixtures'!$L$2:$L$1000,'All Group Fixtures'!$A$2:$A$1000,$A8,'All Group Fixtures'!$C$2:$C$1000,$C8,'All Group Fixtures'!$B$2:$B$1000,$B8),IF(CA8="outsider",SUMIFS('All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Fixtures'!$L$2:$L$1000,'All Group Fixtures'!$A$2:$A$1000,$A8,'All Group Fixtures'!$C$2:$C$1000,$C8,'All Group Fixtures'!$B$2:$B$1000,$B8),IF(CE8="outsider",SUMIFS('All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Fixtures'!$L$2:$L$1000,'All Group Fixtures'!$A$2:$A$1000,$A8,'All Group Fixtures'!$C$2:$C$1000,$C8,'All Group Fixtures'!$B$2:$B$1000,$B8),IF(CI8="outsider",SUMIFS('All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Fixtures'!$L$2:$L$1000,'All Group Fixtures'!$A$2:$A$1000,$A8,'All Group Fixtures'!$C$2:$C$1000,$C8,'All Group Fixtures'!$B$2:$B$1000,$B8),IF(CM8="outsider",SUMIFS('All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Fixtures'!$L$2:$L$1000,'All Group Fixtures'!$A$2:$A$1000,$A8,'All Group Fixtures'!$C$2:$C$1000,$C8,'All Group Fixtures'!$B$2:$B$1000,$B8),IF(CQ8="outsider",SUMIFS('All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Fixtures'!$Q$1:$Q$1000,MATCH(A9&amp;B9&amp;C9,'All Group Fixtures'!$A$1:$A$1000&amp;'All Group Fixtures'!$B$1:$B$1000&amp;'All Group Fixtures'!$C$1:$C$1000,0))</f>
        <v>Croatia</v>
      </c>
      <c r="L9" t="str">
        <f t="shared" si="24"/>
        <v>outsider</v>
      </c>
      <c r="M9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Fixtures'!$L$2:$L$1000,'All Group Fixtures'!$A$2:$A$1000,$A9,'All Group Fixtures'!$C$2:$C$1000,$C9,'All Group Fixtures'!$B$2:$B$1000,$B9),IF(CA9="outsider",SUMIFS('All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Fixtures'!$L$2:$L$1000,'All Group Fixtures'!$A$2:$A$1000,$A9,'All Group Fixtures'!$C$2:$C$1000,$C9,'All Group Fixtures'!$B$2:$B$1000,$B9),IF(CE9="outsider",SUMIFS('All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Fixtures'!$L$2:$L$1000,'All Group Fixtures'!$A$2:$A$1000,$A9,'All Group Fixtures'!$C$2:$C$1000,$C9,'All Group Fixtures'!$B$2:$B$1000,$B9),IF(CI9="outsider",SUMIFS('All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Fixtures'!$L$2:$L$1000,'All Group Fixtures'!$A$2:$A$1000,$A9,'All Group Fixtures'!$C$2:$C$1000,$C9,'All Group Fixtures'!$B$2:$B$1000,$B9),IF(CM9="outsider",SUMIFS('All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Fixtures'!$L$2:$L$1000,'All Group Fixtures'!$A$2:$A$1000,$A9,'All Group Fixtures'!$C$2:$C$1000,$C9,'All Group Fixtures'!$B$2:$B$1000,$B9),IF(CQ9="outsider",SUMIFS('All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>Brazil</v>
      </c>
      <c r="L10" t="str">
        <f t="shared" si="24"/>
        <v>favourite</v>
      </c>
      <c r="M10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Fixtures'!$L$2:$L$1000,'All Group Fixtures'!$A$2:$A$1000,$A10,'All Group Fixtures'!$C$2:$C$1000,$C10,'All Group Fixtures'!$B$2:$B$1000,$B10),IF(CA10="outsider",SUMIFS('All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Fixtures'!$L$2:$L$1000,'All Group Fixtures'!$A$2:$A$1000,$A10,'All Group Fixtures'!$C$2:$C$1000,$C10,'All Group Fixtures'!$B$2:$B$1000,$B10),IF(CE10="outsider",SUMIFS('All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Fixtures'!$L$2:$L$1000,'All Group Fixtures'!$A$2:$A$1000,$A10,'All Group Fixtures'!$C$2:$C$1000,$C10,'All Group Fixtures'!$B$2:$B$1000,$B10),IF(CI10="outsider",SUMIFS('All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Fixtures'!$L$2:$L$1000,'All Group Fixtures'!$A$2:$A$1000,$A10,'All Group Fixtures'!$C$2:$C$1000,$C10,'All Group Fixtures'!$B$2:$B$1000,$B10),IF(CM10="outsider",SUMIFS('All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Fixtures'!$L$2:$L$1000,'All Group Fixtures'!$A$2:$A$1000,$A10,'All Group Fixtures'!$C$2:$C$1000,$C10,'All Group Fixtures'!$B$2:$B$1000,$B10),IF(CQ10="outsider",SUMIFS('All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90</v>
      </c>
      <c r="F11" s="61" t="s">
        <v>33</v>
      </c>
      <c r="G11" s="61" t="s">
        <v>90</v>
      </c>
      <c r="H11" s="46">
        <f t="shared" si="0"/>
        <v>0.19047619047619047</v>
      </c>
      <c r="I11" s="46">
        <f t="shared" si="1"/>
        <v>0.47619047619047616</v>
      </c>
      <c r="J11" s="46">
        <f t="shared" si="2"/>
        <v>0.33333333333333331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24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25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5" t="str">
        <f t="shared" si="3"/>
        <v/>
      </c>
      <c r="R11" s="45" t="s">
        <v>90</v>
      </c>
      <c r="S11" s="42" t="str">
        <f t="shared" si="26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1" t="str">
        <f t="shared" si="4"/>
        <v/>
      </c>
      <c r="V11" s="45" t="s">
        <v>90</v>
      </c>
      <c r="W11" s="42" t="str">
        <f t="shared" si="27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1" t="str">
        <f t="shared" si="5"/>
        <v/>
      </c>
      <c r="Z11" s="45" t="s">
        <v>42</v>
      </c>
      <c r="AA11" s="42" t="str">
        <f t="shared" si="2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1" t="str">
        <f t="shared" si="6"/>
        <v/>
      </c>
      <c r="AD11" s="45" t="s">
        <v>42</v>
      </c>
      <c r="AE11" s="42" t="str">
        <f t="shared" si="2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1" t="str">
        <f t="shared" si="7"/>
        <v/>
      </c>
      <c r="AH11" s="45" t="s">
        <v>42</v>
      </c>
      <c r="AI11" s="42" t="str">
        <f t="shared" si="30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1" t="str">
        <f t="shared" si="8"/>
        <v/>
      </c>
      <c r="AL11" s="45" t="s">
        <v>42</v>
      </c>
      <c r="AM11" s="42" t="str">
        <f t="shared" si="31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1" t="str">
        <f t="shared" si="9"/>
        <v/>
      </c>
      <c r="AP11" s="45" t="s">
        <v>33</v>
      </c>
      <c r="AQ11" s="42" t="str">
        <f t="shared" si="32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1" t="str">
        <f t="shared" si="10"/>
        <v/>
      </c>
      <c r="AT11" s="45" t="s">
        <v>90</v>
      </c>
      <c r="AU11" s="42" t="str">
        <f t="shared" si="33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1" t="str">
        <f t="shared" si="11"/>
        <v/>
      </c>
      <c r="AX11" s="45" t="s">
        <v>90</v>
      </c>
      <c r="AY11" s="42" t="str">
        <f t="shared" si="34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1" t="str">
        <f t="shared" si="12"/>
        <v/>
      </c>
      <c r="BB11" s="45" t="s">
        <v>90</v>
      </c>
      <c r="BC11" s="42" t="str">
        <f t="shared" si="35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1" t="str">
        <f t="shared" si="13"/>
        <v/>
      </c>
      <c r="BF11" s="45" t="s">
        <v>33</v>
      </c>
      <c r="BG11" s="42" t="str">
        <f t="shared" si="36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5" t="str">
        <f t="shared" si="14"/>
        <v/>
      </c>
      <c r="BJ11" s="45" t="s">
        <v>42</v>
      </c>
      <c r="BK11" s="42" t="str">
        <f t="shared" si="37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5" t="str">
        <f t="shared" si="15"/>
        <v/>
      </c>
      <c r="BN11" s="45" t="s">
        <v>42</v>
      </c>
      <c r="BO11" s="42" t="str">
        <f t="shared" si="38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5" t="str">
        <f t="shared" si="16"/>
        <v/>
      </c>
      <c r="BR11" s="45" t="s">
        <v>90</v>
      </c>
      <c r="BS11" s="42" t="str">
        <f t="shared" si="39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U11" s="78" t="str">
        <f t="shared" si="17"/>
        <v/>
      </c>
      <c r="BV11" s="45" t="s">
        <v>33</v>
      </c>
      <c r="BW11" s="42" t="str">
        <f t="shared" si="40"/>
        <v>favourite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Y11" s="78" t="str">
        <f t="shared" si="18"/>
        <v/>
      </c>
      <c r="BZ11" s="45" t="s">
        <v>90</v>
      </c>
      <c r="CA11" s="42" t="str">
        <f t="shared" si="41"/>
        <v>outsider</v>
      </c>
      <c r="CB11" s="42">
        <f>IF(CA11="","",IF(CA11="favourite",SUMIFS('All Group Fixtures'!$L$2:$L$1000,'All Group Fixtures'!$A$2:$A$1000,$A11,'All Group Fixtures'!$C$2:$C$1000,$C11,'All Group Fixtures'!$B$2:$B$1000,$B11),IF(CA11="outsider",SUMIFS('All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C11" s="78" t="str">
        <f t="shared" si="19"/>
        <v/>
      </c>
      <c r="CD11" s="45" t="s">
        <v>90</v>
      </c>
      <c r="CE11" s="42" t="str">
        <f t="shared" si="42"/>
        <v>outsider</v>
      </c>
      <c r="CF11" s="42">
        <f>IF(CE11="","",IF(CE11="favourite",SUMIFS('All Group Fixtures'!$L$2:$L$1000,'All Group Fixtures'!$A$2:$A$1000,$A11,'All Group Fixtures'!$C$2:$C$1000,$C11,'All Group Fixtures'!$B$2:$B$1000,$B11),IF(CE11="outsider",SUMIFS('All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G11" s="78" t="str">
        <f t="shared" si="20"/>
        <v/>
      </c>
      <c r="CH11" s="45" t="s">
        <v>90</v>
      </c>
      <c r="CI11" s="42" t="str">
        <f t="shared" si="43"/>
        <v>outsider</v>
      </c>
      <c r="CJ11" s="42">
        <f>IF(CI11="","",IF(CI11="favourite",SUMIFS('All Group Fixtures'!$L$2:$L$1000,'All Group Fixtures'!$A$2:$A$1000,$A11,'All Group Fixtures'!$C$2:$C$1000,$C11,'All Group Fixtures'!$B$2:$B$1000,$B11),IF(CI11="outsider",SUMIFS('All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K11" s="78" t="str">
        <f t="shared" si="21"/>
        <v/>
      </c>
      <c r="CL11" s="45" t="s">
        <v>90</v>
      </c>
      <c r="CM11" s="42" t="str">
        <f t="shared" si="44"/>
        <v>outsider</v>
      </c>
      <c r="CN11" s="42">
        <f>IF(CM11="","",IF(CM11="favourite",SUMIFS('All Group Fixtures'!$L$2:$L$1000,'All Group Fixtures'!$A$2:$A$1000,$A11,'All Group Fixtures'!$C$2:$C$1000,$C11,'All Group Fixtures'!$B$2:$B$1000,$B11),IF(CM11="outsider",SUMIFS('All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O11" s="81" t="str">
        <f t="shared" si="22"/>
        <v/>
      </c>
      <c r="CP11" s="45" t="s">
        <v>42</v>
      </c>
      <c r="CQ11" s="42" t="str">
        <f t="shared" si="45"/>
        <v>draw</v>
      </c>
      <c r="CR11" s="42">
        <f>IF(CQ11="","",IF(CQ11="favourite",SUMIFS('All Group Fixtures'!$L$2:$L$1000,'All Group Fixtures'!$A$2:$A$1000,$A11,'All Group Fixtures'!$C$2:$C$1000,$C11,'All Group Fixtures'!$B$2:$B$1000,$B11),IF(CQ11="outsider",SUMIFS('All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CS11" s="81" t="str">
        <f t="shared" si="23"/>
        <v/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24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2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5" t="str">
        <f t="shared" si="3"/>
        <v/>
      </c>
      <c r="R12" s="45" t="s">
        <v>73</v>
      </c>
      <c r="S12" s="42" t="str">
        <f t="shared" si="2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1" t="str">
        <f t="shared" si="4"/>
        <v/>
      </c>
      <c r="V12" s="45" t="s">
        <v>73</v>
      </c>
      <c r="W12" s="42" t="str">
        <f t="shared" si="27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1" t="str">
        <f t="shared" si="5"/>
        <v/>
      </c>
      <c r="Z12" s="45" t="s">
        <v>73</v>
      </c>
      <c r="AA12" s="42" t="str">
        <f t="shared" si="28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1" t="str">
        <f t="shared" si="6"/>
        <v/>
      </c>
      <c r="AD12" s="45" t="s">
        <v>73</v>
      </c>
      <c r="AE12" s="42" t="str">
        <f t="shared" si="29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1" t="str">
        <f t="shared" si="7"/>
        <v/>
      </c>
      <c r="AH12" s="45" t="s">
        <v>24</v>
      </c>
      <c r="AI12" s="42" t="str">
        <f t="shared" si="30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1" t="str">
        <f t="shared" si="8"/>
        <v/>
      </c>
      <c r="AL12" s="45" t="s">
        <v>73</v>
      </c>
      <c r="AM12" s="42" t="str">
        <f t="shared" si="3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1" t="str">
        <f t="shared" si="9"/>
        <v/>
      </c>
      <c r="AP12" s="45" t="s">
        <v>42</v>
      </c>
      <c r="AQ12" s="42" t="str">
        <f t="shared" si="32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1" t="str">
        <f t="shared" si="10"/>
        <v/>
      </c>
      <c r="AT12" s="45" t="s">
        <v>42</v>
      </c>
      <c r="AU12" s="42" t="str">
        <f t="shared" si="33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1" t="str">
        <f t="shared" si="11"/>
        <v/>
      </c>
      <c r="AX12" s="45" t="s">
        <v>24</v>
      </c>
      <c r="AY12" s="42" t="str">
        <f t="shared" si="34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1" t="str">
        <f t="shared" si="12"/>
        <v/>
      </c>
      <c r="BB12" s="45" t="s">
        <v>42</v>
      </c>
      <c r="BC12" s="42" t="str">
        <f t="shared" si="35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1" t="str">
        <f t="shared" si="13"/>
        <v/>
      </c>
      <c r="BF12" s="45" t="s">
        <v>42</v>
      </c>
      <c r="BG12" s="42" t="str">
        <f t="shared" si="36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5" t="str">
        <f t="shared" si="14"/>
        <v/>
      </c>
      <c r="BJ12" s="45" t="s">
        <v>42</v>
      </c>
      <c r="BK12" s="42" t="str">
        <f t="shared" si="37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5" t="str">
        <f t="shared" si="15"/>
        <v/>
      </c>
      <c r="BN12" s="45" t="s">
        <v>42</v>
      </c>
      <c r="BO12" s="42" t="str">
        <f t="shared" si="38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5" t="str">
        <f t="shared" si="16"/>
        <v/>
      </c>
      <c r="BR12" s="45" t="s">
        <v>42</v>
      </c>
      <c r="BS12" s="42" t="str">
        <f t="shared" si="39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8" t="str">
        <f t="shared" si="17"/>
        <v/>
      </c>
      <c r="BV12" s="45" t="s">
        <v>73</v>
      </c>
      <c r="BW12" s="42" t="str">
        <f t="shared" si="40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8" t="str">
        <f t="shared" si="18"/>
        <v/>
      </c>
      <c r="BZ12" s="45" t="s">
        <v>24</v>
      </c>
      <c r="CA12" s="42" t="str">
        <f t="shared" si="41"/>
        <v>favourite</v>
      </c>
      <c r="CB12" s="42">
        <f>IF(CA12="","",IF(CA12="favourite",SUMIFS('All Group Fixtures'!$L$2:$L$1000,'All Group Fixtures'!$A$2:$A$1000,$A12,'All Group Fixtures'!$C$2:$C$1000,$C12,'All Group Fixtures'!$B$2:$B$1000,$B12),IF(CA12="outsider",SUMIFS('All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C12" s="78" t="str">
        <f t="shared" si="19"/>
        <v/>
      </c>
      <c r="CD12" s="45" t="s">
        <v>24</v>
      </c>
      <c r="CE12" s="42" t="str">
        <f t="shared" si="42"/>
        <v>favourite</v>
      </c>
      <c r="CF12" s="42">
        <f>IF(CE12="","",IF(CE12="favourite",SUMIFS('All Group Fixtures'!$L$2:$L$1000,'All Group Fixtures'!$A$2:$A$1000,$A12,'All Group Fixtures'!$C$2:$C$1000,$C12,'All Group Fixtures'!$B$2:$B$1000,$B12),IF(CE12="outsider",SUMIFS('All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G12" s="78" t="str">
        <f t="shared" si="20"/>
        <v/>
      </c>
      <c r="CH12" s="45" t="s">
        <v>24</v>
      </c>
      <c r="CI12" s="42" t="str">
        <f t="shared" si="43"/>
        <v>favourite</v>
      </c>
      <c r="CJ12" s="42">
        <f>IF(CI12="","",IF(CI12="favourite",SUMIFS('All Group Fixtures'!$L$2:$L$1000,'All Group Fixtures'!$A$2:$A$1000,$A12,'All Group Fixtures'!$C$2:$C$1000,$C12,'All Group Fixtures'!$B$2:$B$1000,$B12),IF(CI12="outsider",SUMIFS('All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K12" s="78" t="str">
        <f t="shared" si="21"/>
        <v/>
      </c>
      <c r="CL12" s="45" t="s">
        <v>42</v>
      </c>
      <c r="CM12" s="42" t="str">
        <f t="shared" si="44"/>
        <v>draw</v>
      </c>
      <c r="CN12" s="42">
        <f>IF(CM12="","",IF(CM12="favourite",SUMIFS('All Group Fixtures'!$L$2:$L$1000,'All Group Fixtures'!$A$2:$A$1000,$A12,'All Group Fixtures'!$C$2:$C$1000,$C12,'All Group Fixtures'!$B$2:$B$1000,$B12),IF(CM12="outsider",SUMIFS('All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CO12" s="81" t="str">
        <f t="shared" si="22"/>
        <v/>
      </c>
      <c r="CP12" s="45" t="s">
        <v>24</v>
      </c>
      <c r="CQ12" s="42" t="str">
        <f t="shared" si="45"/>
        <v>favourite</v>
      </c>
      <c r="CR12" s="42">
        <f>IF(CQ12="","",IF(CQ12="favourite",SUMIFS('All Group Fixtures'!$L$2:$L$1000,'All Group Fixtures'!$A$2:$A$1000,$A12,'All Group Fixtures'!$C$2:$C$1000,$C12,'All Group Fixtures'!$B$2:$B$1000,$B12),IF(CQ12="outsider",SUMIFS('All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S12" s="81" t="str">
        <f t="shared" si="23"/>
        <v/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24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2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5" t="str">
        <f t="shared" si="3"/>
        <v/>
      </c>
      <c r="R13" s="45" t="s">
        <v>36</v>
      </c>
      <c r="S13" s="42" t="str">
        <f t="shared" si="26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1" t="str">
        <f t="shared" si="4"/>
        <v/>
      </c>
      <c r="V13" s="45" t="s">
        <v>36</v>
      </c>
      <c r="W13" s="42" t="str">
        <f t="shared" si="2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1" t="str">
        <f t="shared" si="5"/>
        <v/>
      </c>
      <c r="Z13" s="45" t="s">
        <v>93</v>
      </c>
      <c r="AA13" s="42" t="str">
        <f t="shared" si="28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1" t="str">
        <f t="shared" si="6"/>
        <v/>
      </c>
      <c r="AD13" s="45" t="s">
        <v>93</v>
      </c>
      <c r="AE13" s="42" t="str">
        <f t="shared" si="29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1" t="str">
        <f t="shared" si="7"/>
        <v/>
      </c>
      <c r="AH13" s="45" t="s">
        <v>42</v>
      </c>
      <c r="AI13" s="42" t="str">
        <f t="shared" si="30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1" t="str">
        <f t="shared" si="8"/>
        <v/>
      </c>
      <c r="AL13" s="45" t="s">
        <v>42</v>
      </c>
      <c r="AM13" s="42" t="str">
        <f t="shared" si="31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1" t="str">
        <f t="shared" si="9"/>
        <v/>
      </c>
      <c r="AP13" s="45" t="s">
        <v>36</v>
      </c>
      <c r="AQ13" s="42" t="str">
        <f t="shared" si="32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1" t="str">
        <f t="shared" si="10"/>
        <v/>
      </c>
      <c r="AT13" s="45" t="s">
        <v>36</v>
      </c>
      <c r="AU13" s="42" t="str">
        <f t="shared" si="33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1" t="str">
        <f t="shared" si="11"/>
        <v/>
      </c>
      <c r="AX13" s="45" t="s">
        <v>36</v>
      </c>
      <c r="AY13" s="42" t="str">
        <f t="shared" si="34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1" t="str">
        <f t="shared" si="12"/>
        <v/>
      </c>
      <c r="BB13" s="45" t="s">
        <v>36</v>
      </c>
      <c r="BC13" s="42" t="str">
        <f t="shared" si="35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1" t="str">
        <f t="shared" si="13"/>
        <v/>
      </c>
      <c r="BF13" s="45" t="s">
        <v>42</v>
      </c>
      <c r="BG13" s="42" t="str">
        <f t="shared" si="36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5" t="str">
        <f t="shared" si="14"/>
        <v/>
      </c>
      <c r="BJ13" s="45" t="s">
        <v>36</v>
      </c>
      <c r="BK13" s="42" t="str">
        <f t="shared" si="37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5" t="str">
        <f t="shared" si="15"/>
        <v/>
      </c>
      <c r="BN13" s="45" t="s">
        <v>36</v>
      </c>
      <c r="BO13" s="42" t="str">
        <f t="shared" si="38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5" t="str">
        <f t="shared" si="16"/>
        <v/>
      </c>
      <c r="BR13" s="45" t="s">
        <v>36</v>
      </c>
      <c r="BS13" s="42" t="str">
        <f t="shared" si="39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8" t="str">
        <f t="shared" si="17"/>
        <v/>
      </c>
      <c r="BV13" s="45" t="s">
        <v>36</v>
      </c>
      <c r="BW13" s="42" t="str">
        <f t="shared" si="40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8" t="str">
        <f t="shared" si="18"/>
        <v/>
      </c>
      <c r="BZ13" s="45" t="s">
        <v>36</v>
      </c>
      <c r="CA13" s="42" t="str">
        <f t="shared" si="41"/>
        <v>favourite</v>
      </c>
      <c r="CB13" s="42">
        <f>IF(CA13="","",IF(CA13="favourite",SUMIFS('All Group Fixtures'!$L$2:$L$1000,'All Group Fixtures'!$A$2:$A$1000,$A13,'All Group Fixtures'!$C$2:$C$1000,$C13,'All Group Fixtures'!$B$2:$B$1000,$B13),IF(CA13="outsider",SUMIFS('All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C13" s="78" t="str">
        <f t="shared" si="19"/>
        <v/>
      </c>
      <c r="CD13" s="45" t="s">
        <v>36</v>
      </c>
      <c r="CE13" s="42" t="str">
        <f t="shared" si="42"/>
        <v>favourite</v>
      </c>
      <c r="CF13" s="42">
        <f>IF(CE13="","",IF(CE13="favourite",SUMIFS('All Group Fixtures'!$L$2:$L$1000,'All Group Fixtures'!$A$2:$A$1000,$A13,'All Group Fixtures'!$C$2:$C$1000,$C13,'All Group Fixtures'!$B$2:$B$1000,$B13),IF(CE13="outsider",SUMIFS('All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G13" s="78" t="str">
        <f t="shared" si="20"/>
        <v/>
      </c>
      <c r="CH13" s="45" t="s">
        <v>36</v>
      </c>
      <c r="CI13" s="42" t="str">
        <f t="shared" si="43"/>
        <v>favourite</v>
      </c>
      <c r="CJ13" s="42">
        <f>IF(CI13="","",IF(CI13="favourite",SUMIFS('All Group Fixtures'!$L$2:$L$1000,'All Group Fixtures'!$A$2:$A$1000,$A13,'All Group Fixtures'!$C$2:$C$1000,$C13,'All Group Fixtures'!$B$2:$B$1000,$B13),IF(CI13="outsider",SUMIFS('All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K13" s="78" t="str">
        <f t="shared" si="21"/>
        <v/>
      </c>
      <c r="CL13" s="45" t="s">
        <v>36</v>
      </c>
      <c r="CM13" s="42" t="str">
        <f t="shared" si="44"/>
        <v>favourite</v>
      </c>
      <c r="CN13" s="42">
        <f>IF(CM13="","",IF(CM13="favourite",SUMIFS('All Group Fixtures'!$L$2:$L$1000,'All Group Fixtures'!$A$2:$A$1000,$A13,'All Group Fixtures'!$C$2:$C$1000,$C13,'All Group Fixtures'!$B$2:$B$1000,$B13),IF(CM13="outsider",SUMIFS('All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O13" s="81" t="str">
        <f t="shared" si="22"/>
        <v/>
      </c>
      <c r="CP13" s="45" t="s">
        <v>42</v>
      </c>
      <c r="CQ13" s="42" t="str">
        <f t="shared" si="45"/>
        <v>draw</v>
      </c>
      <c r="CR13" s="42">
        <f>IF(CQ13="","",IF(CQ13="favourite",SUMIFS('All Group Fixtures'!$L$2:$L$1000,'All Group Fixtures'!$A$2:$A$1000,$A13,'All Group Fixtures'!$C$2:$C$1000,$C13,'All Group Fixtures'!$B$2:$B$1000,$B13),IF(CQ13="outsider",SUMIFS('All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CS13" s="81" t="str">
        <f t="shared" si="23"/>
        <v/>
      </c>
    </row>
    <row r="14" spans="1:97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24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2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5" t="str">
        <f t="shared" si="3"/>
        <v/>
      </c>
      <c r="R14" s="45" t="s">
        <v>10</v>
      </c>
      <c r="S14" s="42" t="str">
        <f t="shared" si="26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1" t="str">
        <f t="shared" si="4"/>
        <v/>
      </c>
      <c r="V14" s="45" t="s">
        <v>10</v>
      </c>
      <c r="W14" s="42" t="str">
        <f t="shared" si="2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1" t="str">
        <f t="shared" si="5"/>
        <v/>
      </c>
      <c r="Z14" s="45" t="s">
        <v>42</v>
      </c>
      <c r="AA14" s="42" t="str">
        <f t="shared" si="28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1" t="str">
        <f t="shared" si="6"/>
        <v/>
      </c>
      <c r="AD14" s="45" t="s">
        <v>42</v>
      </c>
      <c r="AE14" s="42" t="str">
        <f t="shared" si="29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1" t="str">
        <f t="shared" si="7"/>
        <v/>
      </c>
      <c r="AH14" s="45" t="s">
        <v>42</v>
      </c>
      <c r="AI14" s="42" t="str">
        <f t="shared" si="30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1" t="str">
        <f t="shared" si="8"/>
        <v/>
      </c>
      <c r="AL14" s="45" t="s">
        <v>10</v>
      </c>
      <c r="AM14" s="42" t="str">
        <f t="shared" si="3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1" t="str">
        <f t="shared" si="9"/>
        <v/>
      </c>
      <c r="AP14" s="45" t="s">
        <v>10</v>
      </c>
      <c r="AQ14" s="42" t="str">
        <f t="shared" si="32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1" t="str">
        <f t="shared" si="10"/>
        <v/>
      </c>
      <c r="AT14" s="45" t="s">
        <v>98</v>
      </c>
      <c r="AU14" s="42" t="str">
        <f t="shared" si="33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1" t="str">
        <f t="shared" si="11"/>
        <v/>
      </c>
      <c r="AX14" s="45" t="s">
        <v>42</v>
      </c>
      <c r="AY14" s="42" t="str">
        <f t="shared" si="3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1" t="str">
        <f t="shared" si="12"/>
        <v/>
      </c>
      <c r="BB14" s="45" t="s">
        <v>10</v>
      </c>
      <c r="BC14" s="42" t="str">
        <f t="shared" si="35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1" t="str">
        <f t="shared" si="13"/>
        <v/>
      </c>
      <c r="BF14" s="45" t="s">
        <v>10</v>
      </c>
      <c r="BG14" s="42" t="str">
        <f t="shared" si="36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5" t="str">
        <f t="shared" si="14"/>
        <v/>
      </c>
      <c r="BJ14" s="45" t="s">
        <v>10</v>
      </c>
      <c r="BK14" s="42" t="str">
        <f t="shared" si="37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5" t="str">
        <f t="shared" si="15"/>
        <v/>
      </c>
      <c r="BN14" s="45" t="s">
        <v>10</v>
      </c>
      <c r="BO14" s="42" t="str">
        <f t="shared" si="38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5" t="str">
        <f t="shared" si="16"/>
        <v/>
      </c>
      <c r="BR14" s="45" t="s">
        <v>10</v>
      </c>
      <c r="BS14" s="42" t="str">
        <f t="shared" si="39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8" t="str">
        <f t="shared" si="17"/>
        <v/>
      </c>
      <c r="BV14" s="45" t="s">
        <v>42</v>
      </c>
      <c r="BW14" s="42" t="str">
        <f t="shared" si="40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8" t="str">
        <f t="shared" si="18"/>
        <v/>
      </c>
      <c r="BZ14" s="45" t="s">
        <v>10</v>
      </c>
      <c r="CA14" s="42" t="str">
        <f t="shared" si="41"/>
        <v>favourite</v>
      </c>
      <c r="CB14" s="42">
        <f>IF(CA14="","",IF(CA14="favourite",SUMIFS('All Group Fixtures'!$L$2:$L$1000,'All Group Fixtures'!$A$2:$A$1000,$A14,'All Group Fixtures'!$C$2:$C$1000,$C14,'All Group Fixtures'!$B$2:$B$1000,$B14),IF(CA14="outsider",SUMIFS('All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C14" s="78" t="str">
        <f t="shared" si="19"/>
        <v/>
      </c>
      <c r="CD14" s="45" t="s">
        <v>10</v>
      </c>
      <c r="CE14" s="42" t="str">
        <f t="shared" si="42"/>
        <v>favourite</v>
      </c>
      <c r="CF14" s="42">
        <f>IF(CE14="","",IF(CE14="favourite",SUMIFS('All Group Fixtures'!$L$2:$L$1000,'All Group Fixtures'!$A$2:$A$1000,$A14,'All Group Fixtures'!$C$2:$C$1000,$C14,'All Group Fixtures'!$B$2:$B$1000,$B14),IF(CE14="outsider",SUMIFS('All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G14" s="78" t="str">
        <f t="shared" si="20"/>
        <v/>
      </c>
      <c r="CH14" s="45" t="s">
        <v>42</v>
      </c>
      <c r="CI14" s="42" t="str">
        <f t="shared" si="43"/>
        <v>draw</v>
      </c>
      <c r="CJ14" s="42">
        <f>IF(CI14="","",IF(CI14="favourite",SUMIFS('All Group Fixtures'!$L$2:$L$1000,'All Group Fixtures'!$A$2:$A$1000,$A14,'All Group Fixtures'!$C$2:$C$1000,$C14,'All Group Fixtures'!$B$2:$B$1000,$B14),IF(CI14="outsider",SUMIFS('All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K14" s="78" t="str">
        <f t="shared" si="21"/>
        <v/>
      </c>
      <c r="CL14" s="45" t="s">
        <v>42</v>
      </c>
      <c r="CM14" s="42" t="str">
        <f t="shared" si="44"/>
        <v>draw</v>
      </c>
      <c r="CN14" s="42">
        <f>IF(CM14="","",IF(CM14="favourite",SUMIFS('All Group Fixtures'!$L$2:$L$1000,'All Group Fixtures'!$A$2:$A$1000,$A14,'All Group Fixtures'!$C$2:$C$1000,$C14,'All Group Fixtures'!$B$2:$B$1000,$B14),IF(CM14="outsider",SUMIFS('All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O14" s="81" t="str">
        <f t="shared" si="22"/>
        <v/>
      </c>
      <c r="CP14" s="45" t="s">
        <v>10</v>
      </c>
      <c r="CQ14" s="42" t="str">
        <f t="shared" si="45"/>
        <v>favourite</v>
      </c>
      <c r="CR14" s="42">
        <f>IF(CQ14="","",IF(CQ14="favourite",SUMIFS('All Group Fixtures'!$L$2:$L$1000,'All Group Fixtures'!$A$2:$A$1000,$A14,'All Group Fixtures'!$C$2:$C$1000,$C14,'All Group Fixtures'!$B$2:$B$1000,$B14),IF(CQ14="outsider",SUMIFS('All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S14" s="81" t="str">
        <f t="shared" si="23"/>
        <v/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24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2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5" t="str">
        <f t="shared" si="3"/>
        <v/>
      </c>
      <c r="R15" s="45" t="s">
        <v>30</v>
      </c>
      <c r="S15" s="42" t="str">
        <f t="shared" si="26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1" t="str">
        <f t="shared" si="4"/>
        <v/>
      </c>
      <c r="V15" s="45" t="s">
        <v>30</v>
      </c>
      <c r="W15" s="42" t="str">
        <f t="shared" si="2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1" t="str">
        <f t="shared" si="5"/>
        <v/>
      </c>
      <c r="Z15" s="45" t="s">
        <v>30</v>
      </c>
      <c r="AA15" s="42" t="str">
        <f t="shared" si="2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1" t="str">
        <f t="shared" si="6"/>
        <v/>
      </c>
      <c r="AD15" s="45" t="s">
        <v>30</v>
      </c>
      <c r="AE15" s="42" t="str">
        <f t="shared" si="2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1" t="str">
        <f t="shared" si="7"/>
        <v/>
      </c>
      <c r="AH15" s="45" t="s">
        <v>30</v>
      </c>
      <c r="AI15" s="42" t="str">
        <f t="shared" si="3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1" t="str">
        <f t="shared" si="8"/>
        <v/>
      </c>
      <c r="AL15" s="45" t="s">
        <v>42</v>
      </c>
      <c r="AM15" s="42" t="str">
        <f t="shared" si="31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1" t="str">
        <f t="shared" si="9"/>
        <v/>
      </c>
      <c r="AP15" s="45" t="s">
        <v>42</v>
      </c>
      <c r="AQ15" s="42" t="str">
        <f t="shared" si="32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1" t="str">
        <f t="shared" si="10"/>
        <v/>
      </c>
      <c r="AT15" s="45" t="s">
        <v>91</v>
      </c>
      <c r="AU15" s="42" t="str">
        <f t="shared" si="33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1" t="str">
        <f t="shared" si="11"/>
        <v/>
      </c>
      <c r="AX15" s="45" t="s">
        <v>42</v>
      </c>
      <c r="AY15" s="42" t="str">
        <f t="shared" si="34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1" t="str">
        <f t="shared" si="12"/>
        <v/>
      </c>
      <c r="BB15" s="45" t="s">
        <v>30</v>
      </c>
      <c r="BC15" s="42" t="str">
        <f t="shared" si="3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1" t="str">
        <f t="shared" si="13"/>
        <v/>
      </c>
      <c r="BF15" s="45" t="s">
        <v>30</v>
      </c>
      <c r="BG15" s="42" t="str">
        <f t="shared" si="36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5" t="str">
        <f t="shared" si="14"/>
        <v/>
      </c>
      <c r="BJ15" s="45" t="s">
        <v>30</v>
      </c>
      <c r="BK15" s="42" t="str">
        <f t="shared" si="37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5" t="str">
        <f t="shared" si="15"/>
        <v/>
      </c>
      <c r="BN15" s="45" t="s">
        <v>42</v>
      </c>
      <c r="BO15" s="42" t="str">
        <f t="shared" si="38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5" t="str">
        <f t="shared" si="16"/>
        <v/>
      </c>
      <c r="BR15" s="45" t="s">
        <v>42</v>
      </c>
      <c r="BS15" s="42" t="str">
        <f t="shared" si="39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8" t="str">
        <f t="shared" si="17"/>
        <v/>
      </c>
      <c r="BV15" s="45" t="s">
        <v>30</v>
      </c>
      <c r="BW15" s="42" t="str">
        <f t="shared" si="40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8" t="str">
        <f t="shared" si="18"/>
        <v/>
      </c>
      <c r="BZ15" s="45" t="s">
        <v>42</v>
      </c>
      <c r="CA15" s="42" t="str">
        <f t="shared" si="41"/>
        <v>draw</v>
      </c>
      <c r="CB15" s="42">
        <f>IF(CA15="","",IF(CA15="favourite",SUMIFS('All Group Fixtures'!$L$2:$L$1000,'All Group Fixtures'!$A$2:$A$1000,$A15,'All Group Fixtures'!$C$2:$C$1000,$C15,'All Group Fixtures'!$B$2:$B$1000,$B15),IF(CA15="outsider",SUMIFS('All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C15" s="78" t="str">
        <f t="shared" si="19"/>
        <v/>
      </c>
      <c r="CD15" s="45" t="s">
        <v>42</v>
      </c>
      <c r="CE15" s="42" t="str">
        <f t="shared" si="42"/>
        <v>draw</v>
      </c>
      <c r="CF15" s="42">
        <f>IF(CE15="","",IF(CE15="favourite",SUMIFS('All Group Fixtures'!$L$2:$L$1000,'All Group Fixtures'!$A$2:$A$1000,$A15,'All Group Fixtures'!$C$2:$C$1000,$C15,'All Group Fixtures'!$B$2:$B$1000,$B15),IF(CE15="outsider",SUMIFS('All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G15" s="78" t="str">
        <f t="shared" si="20"/>
        <v/>
      </c>
      <c r="CH15" s="45" t="s">
        <v>30</v>
      </c>
      <c r="CI15" s="42" t="str">
        <f t="shared" si="43"/>
        <v>favourite</v>
      </c>
      <c r="CJ15" s="42">
        <f>IF(CI15="","",IF(CI15="favourite",SUMIFS('All Group Fixtures'!$L$2:$L$1000,'All Group Fixtures'!$A$2:$A$1000,$A15,'All Group Fixtures'!$C$2:$C$1000,$C15,'All Group Fixtures'!$B$2:$B$1000,$B15),IF(CI15="outsider",SUMIFS('All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CK15" s="78" t="str">
        <f t="shared" si="21"/>
        <v/>
      </c>
      <c r="CL15" s="45" t="s">
        <v>91</v>
      </c>
      <c r="CM15" s="42" t="str">
        <f t="shared" si="44"/>
        <v>outsider</v>
      </c>
      <c r="CN15" s="42">
        <f>IF(CM15="","",IF(CM15="favourite",SUMIFS('All Group Fixtures'!$L$2:$L$1000,'All Group Fixtures'!$A$2:$A$1000,$A15,'All Group Fixtures'!$C$2:$C$1000,$C15,'All Group Fixtures'!$B$2:$B$1000,$B15),IF(CM15="outsider",SUMIFS('All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CO15" s="81" t="str">
        <f t="shared" si="22"/>
        <v/>
      </c>
      <c r="CP15" s="45" t="s">
        <v>42</v>
      </c>
      <c r="CQ15" s="42" t="str">
        <f t="shared" si="45"/>
        <v>draw</v>
      </c>
      <c r="CR15" s="42">
        <f>IF(CQ15="","",IF(CQ15="favourite",SUMIFS('All Group Fixtures'!$L$2:$L$1000,'All Group Fixtures'!$A$2:$A$1000,$A15,'All Group Fixtures'!$C$2:$C$1000,$C15,'All Group Fixtures'!$B$2:$B$1000,$B15),IF(CQ15="outsider",SUMIFS('All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S15" s="81" t="str">
        <f t="shared" si="23"/>
        <v/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24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2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5" t="str">
        <f t="shared" si="3"/>
        <v/>
      </c>
      <c r="R16" s="45" t="s">
        <v>20</v>
      </c>
      <c r="S16" s="42" t="str">
        <f t="shared" si="26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1" t="str">
        <f t="shared" si="4"/>
        <v/>
      </c>
      <c r="V16" s="45" t="s">
        <v>20</v>
      </c>
      <c r="W16" s="42" t="str">
        <f t="shared" si="2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1" t="str">
        <f t="shared" si="5"/>
        <v/>
      </c>
      <c r="Z16" s="45" t="s">
        <v>92</v>
      </c>
      <c r="AA16" s="42" t="str">
        <f t="shared" si="28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1" t="str">
        <f t="shared" si="6"/>
        <v/>
      </c>
      <c r="AD16" s="45" t="s">
        <v>92</v>
      </c>
      <c r="AE16" s="42" t="str">
        <f t="shared" si="29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1" t="str">
        <f t="shared" si="7"/>
        <v/>
      </c>
      <c r="AH16" s="45" t="s">
        <v>92</v>
      </c>
      <c r="AI16" s="42" t="str">
        <f t="shared" si="30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1" t="str">
        <f t="shared" si="8"/>
        <v/>
      </c>
      <c r="AL16" s="45" t="s">
        <v>20</v>
      </c>
      <c r="AM16" s="42" t="str">
        <f t="shared" si="3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1" t="str">
        <f t="shared" si="9"/>
        <v/>
      </c>
      <c r="AP16" s="45" t="s">
        <v>20</v>
      </c>
      <c r="AQ16" s="42" t="str">
        <f t="shared" si="32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1" t="str">
        <f t="shared" si="10"/>
        <v/>
      </c>
      <c r="AT16" s="45" t="s">
        <v>20</v>
      </c>
      <c r="AU16" s="42" t="str">
        <f t="shared" si="33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1" t="str">
        <f t="shared" si="11"/>
        <v/>
      </c>
      <c r="AX16" s="45" t="s">
        <v>20</v>
      </c>
      <c r="AY16" s="42" t="str">
        <f t="shared" si="34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1" t="str">
        <f t="shared" si="12"/>
        <v/>
      </c>
      <c r="BB16" s="45" t="s">
        <v>20</v>
      </c>
      <c r="BC16" s="42" t="str">
        <f t="shared" si="35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1" t="str">
        <f t="shared" si="13"/>
        <v/>
      </c>
      <c r="BF16" s="45" t="s">
        <v>20</v>
      </c>
      <c r="BG16" s="42" t="str">
        <f t="shared" si="36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5" t="str">
        <f t="shared" si="14"/>
        <v/>
      </c>
      <c r="BJ16" s="45" t="s">
        <v>20</v>
      </c>
      <c r="BK16" s="42" t="str">
        <f t="shared" si="37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5" t="str">
        <f t="shared" si="15"/>
        <v/>
      </c>
      <c r="BN16" s="45" t="s">
        <v>20</v>
      </c>
      <c r="BO16" s="42" t="str">
        <f t="shared" si="38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5" t="str">
        <f t="shared" si="16"/>
        <v/>
      </c>
      <c r="BR16" s="45" t="s">
        <v>20</v>
      </c>
      <c r="BS16" s="42" t="str">
        <f t="shared" si="39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8" t="str">
        <f t="shared" si="17"/>
        <v/>
      </c>
      <c r="BV16" s="45" t="s">
        <v>20</v>
      </c>
      <c r="BW16" s="42" t="str">
        <f t="shared" si="40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8" t="str">
        <f t="shared" si="18"/>
        <v/>
      </c>
      <c r="BZ16" s="45" t="s">
        <v>20</v>
      </c>
      <c r="CA16" s="42" t="str">
        <f t="shared" si="41"/>
        <v>favourite</v>
      </c>
      <c r="CB16" s="42">
        <f>IF(CA16="","",IF(CA16="favourite",SUMIFS('All Group Fixtures'!$L$2:$L$1000,'All Group Fixtures'!$A$2:$A$1000,$A16,'All Group Fixtures'!$C$2:$C$1000,$C16,'All Group Fixtures'!$B$2:$B$1000,$B16),IF(CA16="outsider",SUMIFS('All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C16" s="78" t="str">
        <f t="shared" si="19"/>
        <v/>
      </c>
      <c r="CD16" s="45" t="s">
        <v>20</v>
      </c>
      <c r="CE16" s="42" t="str">
        <f t="shared" si="42"/>
        <v>favourite</v>
      </c>
      <c r="CF16" s="42">
        <f>IF(CE16="","",IF(CE16="favourite",SUMIFS('All Group Fixtures'!$L$2:$L$1000,'All Group Fixtures'!$A$2:$A$1000,$A16,'All Group Fixtures'!$C$2:$C$1000,$C16,'All Group Fixtures'!$B$2:$B$1000,$B16),IF(CE16="outsider",SUMIFS('All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G16" s="78" t="str">
        <f t="shared" si="20"/>
        <v/>
      </c>
      <c r="CH16" s="45" t="s">
        <v>20</v>
      </c>
      <c r="CI16" s="42" t="str">
        <f t="shared" si="43"/>
        <v>favourite</v>
      </c>
      <c r="CJ16" s="42">
        <f>IF(CI16="","",IF(CI16="favourite",SUMIFS('All Group Fixtures'!$L$2:$L$1000,'All Group Fixtures'!$A$2:$A$1000,$A16,'All Group Fixtures'!$C$2:$C$1000,$C16,'All Group Fixtures'!$B$2:$B$1000,$B16),IF(CI16="outsider",SUMIFS('All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K16" s="78" t="str">
        <f t="shared" si="21"/>
        <v/>
      </c>
      <c r="CL16" s="45" t="s">
        <v>20</v>
      </c>
      <c r="CM16" s="42" t="str">
        <f t="shared" si="44"/>
        <v>favourite</v>
      </c>
      <c r="CN16" s="42">
        <f>IF(CM16="","",IF(CM16="favourite",SUMIFS('All Group Fixtures'!$L$2:$L$1000,'All Group Fixtures'!$A$2:$A$1000,$A16,'All Group Fixtures'!$C$2:$C$1000,$C16,'All Group Fixtures'!$B$2:$B$1000,$B16),IF(CM16="outsider",SUMIFS('All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O16" s="81" t="str">
        <f t="shared" si="22"/>
        <v/>
      </c>
      <c r="CP16" s="45" t="s">
        <v>42</v>
      </c>
      <c r="CQ16" s="42" t="str">
        <f t="shared" si="45"/>
        <v>draw</v>
      </c>
      <c r="CR16" s="42">
        <f>IF(CQ16="","",IF(CQ16="favourite",SUMIFS('All Group Fixtures'!$L$2:$L$1000,'All Group Fixtures'!$A$2:$A$1000,$A16,'All Group Fixtures'!$C$2:$C$1000,$C16,'All Group Fixtures'!$B$2:$B$1000,$B16),IF(CQ16="outsider",SUMIFS('All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6</v>
      </c>
      <c r="CS16" s="81" t="str">
        <f t="shared" si="23"/>
        <v/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95</v>
      </c>
      <c r="F17" s="61" t="s">
        <v>95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24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2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5" t="str">
        <f t="shared" si="3"/>
        <v/>
      </c>
      <c r="R17" s="45" t="s">
        <v>42</v>
      </c>
      <c r="S17" s="42" t="str">
        <f t="shared" si="26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1" t="str">
        <f t="shared" si="4"/>
        <v/>
      </c>
      <c r="V17" s="45" t="s">
        <v>42</v>
      </c>
      <c r="W17" s="42" t="str">
        <f t="shared" si="2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1" t="str">
        <f t="shared" si="5"/>
        <v/>
      </c>
      <c r="Z17" s="45" t="s">
        <v>42</v>
      </c>
      <c r="AA17" s="42" t="str">
        <f t="shared" si="2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1" t="str">
        <f t="shared" si="6"/>
        <v/>
      </c>
      <c r="AD17" s="45" t="s">
        <v>42</v>
      </c>
      <c r="AE17" s="42" t="str">
        <f t="shared" si="2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1" t="str">
        <f t="shared" si="7"/>
        <v/>
      </c>
      <c r="AH17" s="45" t="s">
        <v>42</v>
      </c>
      <c r="AI17" s="42" t="str">
        <f t="shared" si="3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1" t="str">
        <f t="shared" si="8"/>
        <v/>
      </c>
      <c r="AL17" s="45" t="s">
        <v>23</v>
      </c>
      <c r="AM17" s="42" t="str">
        <f t="shared" si="31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1" t="str">
        <f t="shared" si="9"/>
        <v/>
      </c>
      <c r="AP17" s="45" t="s">
        <v>23</v>
      </c>
      <c r="AQ17" s="42" t="str">
        <f t="shared" si="32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1" t="str">
        <f t="shared" si="10"/>
        <v/>
      </c>
      <c r="AT17" s="45" t="s">
        <v>42</v>
      </c>
      <c r="AU17" s="42" t="str">
        <f t="shared" si="3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1" t="str">
        <f t="shared" si="11"/>
        <v/>
      </c>
      <c r="AX17" s="45" t="s">
        <v>23</v>
      </c>
      <c r="AY17" s="42" t="str">
        <f t="shared" si="34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1" t="str">
        <f t="shared" si="12"/>
        <v/>
      </c>
      <c r="BB17" s="45" t="s">
        <v>42</v>
      </c>
      <c r="BC17" s="42" t="str">
        <f t="shared" si="3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1" t="str">
        <f t="shared" si="13"/>
        <v/>
      </c>
      <c r="BF17" s="45" t="s">
        <v>42</v>
      </c>
      <c r="BG17" s="42" t="str">
        <f t="shared" si="36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5" t="str">
        <f t="shared" si="14"/>
        <v/>
      </c>
      <c r="BJ17" s="45" t="s">
        <v>42</v>
      </c>
      <c r="BK17" s="42" t="str">
        <f t="shared" si="37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5" t="str">
        <f t="shared" si="15"/>
        <v/>
      </c>
      <c r="BN17" s="45" t="s">
        <v>95</v>
      </c>
      <c r="BO17" s="42" t="str">
        <f t="shared" si="38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5" t="str">
        <f t="shared" si="16"/>
        <v/>
      </c>
      <c r="BR17" s="45" t="s">
        <v>23</v>
      </c>
      <c r="BS17" s="42" t="str">
        <f t="shared" si="39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8" t="str">
        <f t="shared" si="17"/>
        <v/>
      </c>
      <c r="BV17" s="45" t="s">
        <v>23</v>
      </c>
      <c r="BW17" s="42" t="str">
        <f t="shared" si="40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8" t="str">
        <f t="shared" si="18"/>
        <v/>
      </c>
      <c r="BZ17" s="45" t="s">
        <v>42</v>
      </c>
      <c r="CA17" s="42" t="str">
        <f t="shared" si="41"/>
        <v>draw</v>
      </c>
      <c r="CB17" s="42">
        <f>IF(CA17="","",IF(CA17="favourite",SUMIFS('All Group Fixtures'!$L$2:$L$1000,'All Group Fixtures'!$A$2:$A$1000,$A17,'All Group Fixtures'!$C$2:$C$1000,$C17,'All Group Fixtures'!$B$2:$B$1000,$B17),IF(CA17="outsider",SUMIFS('All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C17" s="78" t="str">
        <f t="shared" si="19"/>
        <v/>
      </c>
      <c r="CD17" s="45" t="s">
        <v>42</v>
      </c>
      <c r="CE17" s="42" t="str">
        <f t="shared" si="42"/>
        <v>draw</v>
      </c>
      <c r="CF17" s="42">
        <f>IF(CE17="","",IF(CE17="favourite",SUMIFS('All Group Fixtures'!$L$2:$L$1000,'All Group Fixtures'!$A$2:$A$1000,$A17,'All Group Fixtures'!$C$2:$C$1000,$C17,'All Group Fixtures'!$B$2:$B$1000,$B17),IF(CE17="outsider",SUMIFS('All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G17" s="78" t="str">
        <f t="shared" si="20"/>
        <v/>
      </c>
      <c r="CH17" s="45" t="s">
        <v>23</v>
      </c>
      <c r="CI17" s="42" t="str">
        <f t="shared" si="43"/>
        <v>outsider</v>
      </c>
      <c r="CJ17" s="42">
        <f>IF(CI17="","",IF(CI17="favourite",SUMIFS('All Group Fixtures'!$L$2:$L$1000,'All Group Fixtures'!$A$2:$A$1000,$A17,'All Group Fixtures'!$C$2:$C$1000,$C17,'All Group Fixtures'!$B$2:$B$1000,$B17),IF(CI17="outsider",SUMIFS('All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K17" s="78" t="str">
        <f t="shared" si="21"/>
        <v/>
      </c>
      <c r="CL17" s="45" t="s">
        <v>23</v>
      </c>
      <c r="CM17" s="42" t="str">
        <f t="shared" si="44"/>
        <v>outsider</v>
      </c>
      <c r="CN17" s="42">
        <f>IF(CM17="","",IF(CM17="favourite",SUMIFS('All Group Fixtures'!$L$2:$L$1000,'All Group Fixtures'!$A$2:$A$1000,$A17,'All Group Fixtures'!$C$2:$C$1000,$C17,'All Group Fixtures'!$B$2:$B$1000,$B17),IF(CM17="outsider",SUMIFS('All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O17" s="81" t="str">
        <f t="shared" si="22"/>
        <v/>
      </c>
      <c r="CP17" s="45" t="s">
        <v>23</v>
      </c>
      <c r="CQ17" s="42" t="str">
        <f t="shared" si="45"/>
        <v>outsider</v>
      </c>
      <c r="CR17" s="42">
        <f>IF(CQ17="","",IF(CQ17="favourite",SUMIFS('All Group Fixtures'!$L$2:$L$1000,'All Group Fixtures'!$A$2:$A$1000,$A17,'All Group Fixtures'!$C$2:$C$1000,$C17,'All Group Fixtures'!$B$2:$B$1000,$B17),IF(CQ17="outsider",SUMIFS('All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S17" s="81" t="str">
        <f t="shared" si="23"/>
        <v/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94</v>
      </c>
      <c r="E18" s="61" t="s">
        <v>16</v>
      </c>
      <c r="F18" s="61" t="s">
        <v>16</v>
      </c>
      <c r="G18" s="61" t="s">
        <v>94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24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2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5" t="str">
        <f t="shared" si="3"/>
        <v/>
      </c>
      <c r="R18" s="45" t="s">
        <v>94</v>
      </c>
      <c r="S18" s="42" t="str">
        <f t="shared" si="2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1" t="str">
        <f t="shared" si="4"/>
        <v/>
      </c>
      <c r="V18" s="45" t="s">
        <v>94</v>
      </c>
      <c r="W18" s="42" t="str">
        <f t="shared" si="2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1" t="str">
        <f t="shared" si="5"/>
        <v/>
      </c>
      <c r="Z18" s="45" t="s">
        <v>16</v>
      </c>
      <c r="AA18" s="42" t="str">
        <f t="shared" si="28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1" t="str">
        <f t="shared" si="6"/>
        <v/>
      </c>
      <c r="AD18" s="45" t="s">
        <v>16</v>
      </c>
      <c r="AE18" s="42" t="str">
        <f t="shared" si="29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1" t="str">
        <f t="shared" si="7"/>
        <v/>
      </c>
      <c r="AH18" s="45" t="s">
        <v>16</v>
      </c>
      <c r="AI18" s="42" t="str">
        <f t="shared" si="30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1" t="str">
        <f t="shared" si="8"/>
        <v/>
      </c>
      <c r="AL18" s="45" t="s">
        <v>42</v>
      </c>
      <c r="AM18" s="42" t="str">
        <f t="shared" si="31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1" t="str">
        <f t="shared" si="9"/>
        <v/>
      </c>
      <c r="AP18" s="45" t="s">
        <v>94</v>
      </c>
      <c r="AQ18" s="42" t="str">
        <f t="shared" si="32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1" t="str">
        <f t="shared" si="10"/>
        <v/>
      </c>
      <c r="AT18" s="45" t="s">
        <v>42</v>
      </c>
      <c r="AU18" s="42" t="str">
        <f t="shared" si="33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1" t="str">
        <f t="shared" si="11"/>
        <v/>
      </c>
      <c r="AX18" s="45" t="s">
        <v>94</v>
      </c>
      <c r="AY18" s="42" t="str">
        <f t="shared" si="34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1" t="str">
        <f t="shared" si="12"/>
        <v/>
      </c>
      <c r="BB18" s="45" t="s">
        <v>42</v>
      </c>
      <c r="BC18" s="42" t="str">
        <f t="shared" si="35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1" t="str">
        <f t="shared" si="13"/>
        <v/>
      </c>
      <c r="BF18" s="45" t="s">
        <v>42</v>
      </c>
      <c r="BG18" s="42" t="str">
        <f t="shared" si="36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5" t="str">
        <f t="shared" si="14"/>
        <v/>
      </c>
      <c r="BJ18" s="45" t="s">
        <v>16</v>
      </c>
      <c r="BK18" s="42" t="str">
        <f t="shared" si="37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5" t="str">
        <f t="shared" si="15"/>
        <v/>
      </c>
      <c r="BN18" s="45" t="s">
        <v>16</v>
      </c>
      <c r="BO18" s="42" t="str">
        <f t="shared" si="38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5" t="str">
        <f t="shared" si="16"/>
        <v/>
      </c>
      <c r="BR18" s="45" t="s">
        <v>94</v>
      </c>
      <c r="BS18" s="42" t="str">
        <f t="shared" si="39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8" t="str">
        <f t="shared" si="17"/>
        <v/>
      </c>
      <c r="BV18" s="45" t="s">
        <v>94</v>
      </c>
      <c r="BW18" s="42" t="str">
        <f t="shared" si="40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8" t="str">
        <f t="shared" si="18"/>
        <v/>
      </c>
      <c r="BZ18" s="45" t="s">
        <v>16</v>
      </c>
      <c r="CA18" s="42" t="str">
        <f t="shared" si="41"/>
        <v>favourite</v>
      </c>
      <c r="CB18" s="42">
        <f>IF(CA18="","",IF(CA18="favourite",SUMIFS('All Group Fixtures'!$L$2:$L$1000,'All Group Fixtures'!$A$2:$A$1000,$A18,'All Group Fixtures'!$C$2:$C$1000,$C18,'All Group Fixtures'!$B$2:$B$1000,$B18),IF(CA18="outsider",SUMIFS('All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C18" s="78" t="str">
        <f t="shared" si="19"/>
        <v/>
      </c>
      <c r="CD18" s="45" t="s">
        <v>16</v>
      </c>
      <c r="CE18" s="42" t="str">
        <f t="shared" si="42"/>
        <v>favourite</v>
      </c>
      <c r="CF18" s="42">
        <f>IF(CE18="","",IF(CE18="favourite",SUMIFS('All Group Fixtures'!$L$2:$L$1000,'All Group Fixtures'!$A$2:$A$1000,$A18,'All Group Fixtures'!$C$2:$C$1000,$C18,'All Group Fixtures'!$B$2:$B$1000,$B18),IF(CE18="outsider",SUMIFS('All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G18" s="78" t="str">
        <f t="shared" si="20"/>
        <v/>
      </c>
      <c r="CH18" s="45" t="s">
        <v>16</v>
      </c>
      <c r="CI18" s="42" t="str">
        <f t="shared" si="43"/>
        <v>favourite</v>
      </c>
      <c r="CJ18" s="42">
        <f>IF(CI18="","",IF(CI18="favourite",SUMIFS('All Group Fixtures'!$L$2:$L$1000,'All Group Fixtures'!$A$2:$A$1000,$A18,'All Group Fixtures'!$C$2:$C$1000,$C18,'All Group Fixtures'!$B$2:$B$1000,$B18),IF(CI18="outsider",SUMIFS('All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K18" s="78" t="str">
        <f t="shared" si="21"/>
        <v/>
      </c>
      <c r="CL18" s="45" t="s">
        <v>16</v>
      </c>
      <c r="CM18" s="42" t="str">
        <f t="shared" si="44"/>
        <v>favourite</v>
      </c>
      <c r="CN18" s="42">
        <f>IF(CM18="","",IF(CM18="favourite",SUMIFS('All Group Fixtures'!$L$2:$L$1000,'All Group Fixtures'!$A$2:$A$1000,$A18,'All Group Fixtures'!$C$2:$C$1000,$C18,'All Group Fixtures'!$B$2:$B$1000,$B18),IF(CM18="outsider",SUMIFS('All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O18" s="81" t="str">
        <f t="shared" si="22"/>
        <v/>
      </c>
      <c r="CP18" s="45" t="s">
        <v>16</v>
      </c>
      <c r="CQ18" s="42" t="str">
        <f t="shared" si="45"/>
        <v>favourite</v>
      </c>
      <c r="CR18" s="42">
        <f>IF(CQ18="","",IF(CQ18="favourite",SUMIFS('All Group Fixtures'!$L$2:$L$1000,'All Group Fixtures'!$A$2:$A$1000,$A18,'All Group Fixtures'!$C$2:$C$1000,$C18,'All Group Fixtures'!$B$2:$B$1000,$B18),IF(CQ18="outsider",SUMIFS('All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S18" s="81" t="str">
        <f t="shared" si="23"/>
        <v/>
      </c>
    </row>
    <row r="19" spans="1:97" x14ac:dyDescent="0.2">
      <c r="E19" s="88" t="s">
        <v>150</v>
      </c>
      <c r="F19" s="88"/>
      <c r="G19" s="88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6</v>
      </c>
      <c r="G20" s="46">
        <f>F20/$F$23</f>
        <v>0.75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  <c r="BR20" s="41" t="s">
        <v>145</v>
      </c>
      <c r="BS20" s="42">
        <f>COUNTIF(BS$3:BS$18,"favourite")</f>
        <v>8</v>
      </c>
      <c r="BT20" s="42">
        <f>BS20/$B$20</f>
        <v>0.5</v>
      </c>
      <c r="BU20" s="43"/>
      <c r="BV20" s="41" t="s">
        <v>145</v>
      </c>
      <c r="BW20" s="42">
        <f>COUNTIF(BW$3:BW$18,"favourite")</f>
        <v>11</v>
      </c>
      <c r="BX20" s="42">
        <f>BW20/$B$20</f>
        <v>0.6875</v>
      </c>
      <c r="BY20" s="43"/>
      <c r="BZ20" s="41" t="s">
        <v>145</v>
      </c>
      <c r="CA20" s="42">
        <f>COUNTIF(CA$3:CA$18,"favourite")</f>
        <v>10</v>
      </c>
      <c r="CB20" s="42">
        <f>CA20/$B$20</f>
        <v>0.625</v>
      </c>
      <c r="CC20" s="43"/>
      <c r="CD20" s="41" t="s">
        <v>145</v>
      </c>
      <c r="CE20" s="42">
        <f>COUNTIF(CE$3:CE$18,"favourite")</f>
        <v>9</v>
      </c>
      <c r="CF20" s="42">
        <f>CE20/$B$20</f>
        <v>0.5625</v>
      </c>
      <c r="CG20" s="43"/>
      <c r="CH20" s="41" t="s">
        <v>145</v>
      </c>
      <c r="CI20" s="42">
        <f>COUNTIF(CI$3:CI$18,"favourite")</f>
        <v>9</v>
      </c>
      <c r="CJ20" s="42">
        <f>CI20/$B$20</f>
        <v>0.5625</v>
      </c>
      <c r="CK20" s="43"/>
      <c r="CL20" s="41" t="s">
        <v>145</v>
      </c>
      <c r="CM20" s="42">
        <f>COUNTIF(CM$3:CM$18,"favourite")</f>
        <v>9</v>
      </c>
      <c r="CN20" s="42">
        <f>CM20/$B$20</f>
        <v>0.5625</v>
      </c>
      <c r="CO20" s="43"/>
      <c r="CP20" s="41" t="s">
        <v>145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127</v>
      </c>
      <c r="B21" s="34">
        <f>COUNTA(N1:WZ1)/2</f>
        <v>21</v>
      </c>
      <c r="E21" t="s">
        <v>46</v>
      </c>
      <c r="F21" s="33">
        <f>COUNTIF(L3:L18,"outsider")</f>
        <v>1</v>
      </c>
      <c r="G21" s="46">
        <f>F21/$F$23</f>
        <v>0.125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  <c r="BR21" s="41" t="s">
        <v>146</v>
      </c>
      <c r="BS21" s="42">
        <f>COUNTIF(BS$3:BS$18,"outsider")</f>
        <v>4</v>
      </c>
      <c r="BT21" s="42">
        <f>BS21/$B$20</f>
        <v>0.25</v>
      </c>
      <c r="BU21" s="43"/>
      <c r="BV21" s="41" t="s">
        <v>146</v>
      </c>
      <c r="BW21" s="42">
        <f>COUNTIF(BW$3:BW$18,"outsider")</f>
        <v>3</v>
      </c>
      <c r="BX21" s="42">
        <f>BW21/$B$20</f>
        <v>0.1875</v>
      </c>
      <c r="BY21" s="43"/>
      <c r="BZ21" s="41" t="s">
        <v>146</v>
      </c>
      <c r="CA21" s="42">
        <f>COUNTIF(CA$3:CA$18,"outsider")</f>
        <v>3</v>
      </c>
      <c r="CB21" s="42">
        <f>CA21/$B$20</f>
        <v>0.1875</v>
      </c>
      <c r="CC21" s="43"/>
      <c r="CD21" s="41" t="s">
        <v>146</v>
      </c>
      <c r="CE21" s="42">
        <f>COUNTIF(CE$3:CE$18,"outsider")</f>
        <v>3</v>
      </c>
      <c r="CF21" s="42">
        <f>CE21/$B$20</f>
        <v>0.1875</v>
      </c>
      <c r="CG21" s="43"/>
      <c r="CH21" s="41" t="s">
        <v>146</v>
      </c>
      <c r="CI21" s="42">
        <f>COUNTIF(CI$3:CI$18,"outsider")</f>
        <v>4</v>
      </c>
      <c r="CJ21" s="42">
        <f>CI21/$B$20</f>
        <v>0.25</v>
      </c>
      <c r="CK21" s="43"/>
      <c r="CL21" s="41" t="s">
        <v>146</v>
      </c>
      <c r="CM21" s="42">
        <f>COUNTIF(CM$3:CM$18,"outsider")</f>
        <v>3</v>
      </c>
      <c r="CN21" s="42">
        <f>CM21/$B$20</f>
        <v>0.1875</v>
      </c>
      <c r="CO21" s="43"/>
      <c r="CP21" s="41" t="s">
        <v>146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1</v>
      </c>
      <c r="G22" s="46">
        <f>F22/$F$23</f>
        <v>0.125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  <c r="BR22" s="41" t="s">
        <v>147</v>
      </c>
      <c r="BS22" s="42">
        <f>COUNTIF(BS$3:BS$18,"draw")</f>
        <v>4</v>
      </c>
      <c r="BT22" s="42">
        <f>BS22/$B$20</f>
        <v>0.25</v>
      </c>
      <c r="BU22" s="43"/>
      <c r="BV22" s="41" t="s">
        <v>147</v>
      </c>
      <c r="BW22" s="42">
        <f>COUNTIF(BW$3:BW$18,"draw")</f>
        <v>2</v>
      </c>
      <c r="BX22" s="42">
        <f>BW22/$B$20</f>
        <v>0.125</v>
      </c>
      <c r="BY22" s="43"/>
      <c r="BZ22" s="41" t="s">
        <v>147</v>
      </c>
      <c r="CA22" s="42">
        <f>COUNTIF(CA$3:CA$18,"draw")</f>
        <v>3</v>
      </c>
      <c r="CB22" s="42">
        <f>CA22/$B$20</f>
        <v>0.1875</v>
      </c>
      <c r="CC22" s="43"/>
      <c r="CD22" s="41" t="s">
        <v>147</v>
      </c>
      <c r="CE22" s="42">
        <f>COUNTIF(CE$3:CE$18,"draw")</f>
        <v>4</v>
      </c>
      <c r="CF22" s="42">
        <f>CE22/$B$20</f>
        <v>0.25</v>
      </c>
      <c r="CG22" s="43"/>
      <c r="CH22" s="41" t="s">
        <v>147</v>
      </c>
      <c r="CI22" s="42">
        <f>COUNTIF(CI$3:CI$18,"draw")</f>
        <v>3</v>
      </c>
      <c r="CJ22" s="42">
        <f>CI22/$B$20</f>
        <v>0.1875</v>
      </c>
      <c r="CK22" s="43"/>
      <c r="CL22" s="41" t="s">
        <v>147</v>
      </c>
      <c r="CM22" s="42">
        <f>COUNTIF(CM$3:CM$18,"draw")</f>
        <v>4</v>
      </c>
      <c r="CN22" s="42">
        <f>CM22/$B$20</f>
        <v>0.25</v>
      </c>
      <c r="CO22" s="43"/>
      <c r="CP22" s="41" t="s">
        <v>147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129</v>
      </c>
      <c r="B23" s="36">
        <f>B21/B22</f>
        <v>4.8784203563379423E-7</v>
      </c>
      <c r="E23" t="s">
        <v>138</v>
      </c>
      <c r="F23">
        <f>SUMPRODUCT(--(LEN(K3:K18)&gt;0))</f>
        <v>8</v>
      </c>
      <c r="N23" s="63" t="s">
        <v>148</v>
      </c>
      <c r="O23" s="100">
        <f>PRODUCT(P3:P18)</f>
        <v>2460.4024885167432</v>
      </c>
      <c r="P23" s="100"/>
      <c r="Q23" s="65"/>
      <c r="R23" s="63" t="s">
        <v>148</v>
      </c>
      <c r="S23" s="101">
        <f>PRODUCT(T3:T18)</f>
        <v>1093550.1944839039</v>
      </c>
      <c r="T23" s="101"/>
      <c r="U23" s="64"/>
      <c r="V23" s="63" t="s">
        <v>148</v>
      </c>
      <c r="W23" s="101">
        <f>PRODUCT(X3:X18)</f>
        <v>1160135.2507702573</v>
      </c>
      <c r="X23" s="101"/>
      <c r="Y23" s="64"/>
      <c r="Z23" s="63" t="s">
        <v>148</v>
      </c>
      <c r="AA23" s="101">
        <f>PRODUCT(AB3:AB18)</f>
        <v>12652581.538223241</v>
      </c>
      <c r="AB23" s="101"/>
      <c r="AC23" s="64"/>
      <c r="AD23" s="63" t="s">
        <v>148</v>
      </c>
      <c r="AE23" s="101">
        <f>PRODUCT(AF3:AF18)</f>
        <v>3955981.6552381776</v>
      </c>
      <c r="AF23" s="101"/>
      <c r="AG23" s="64"/>
      <c r="AH23" s="63" t="s">
        <v>148</v>
      </c>
      <c r="AI23" s="101">
        <f>PRODUCT(AJ3:AJ18)</f>
        <v>1238741.7304281159</v>
      </c>
      <c r="AJ23" s="101"/>
      <c r="AK23" s="64"/>
      <c r="AL23" s="63" t="s">
        <v>148</v>
      </c>
      <c r="AM23" s="101">
        <f>PRODUCT(AN3:AN18)</f>
        <v>432602.04407329729</v>
      </c>
      <c r="AN23" s="101"/>
      <c r="AO23" s="64"/>
      <c r="AP23" s="63" t="s">
        <v>148</v>
      </c>
      <c r="AQ23" s="101">
        <f>PRODUCT(AR3:AR18)</f>
        <v>753873.06317279499</v>
      </c>
      <c r="AR23" s="101"/>
      <c r="AS23" s="64"/>
      <c r="AT23" s="63" t="s">
        <v>148</v>
      </c>
      <c r="AU23" s="101">
        <f>PRODUCT(AV3:AV18)</f>
        <v>386085.24776048836</v>
      </c>
      <c r="AV23" s="101"/>
      <c r="AW23" s="64"/>
      <c r="AX23" s="63" t="s">
        <v>148</v>
      </c>
      <c r="AY23" s="101">
        <f>PRODUCT(AZ3:AZ18)</f>
        <v>500547.79614563932</v>
      </c>
      <c r="AZ23" s="101"/>
      <c r="BA23" s="64"/>
      <c r="BB23" s="63" t="s">
        <v>148</v>
      </c>
      <c r="BC23" s="101">
        <f>PRODUCT(BD3:BD18)</f>
        <v>10213.241754090786</v>
      </c>
      <c r="BD23" s="101"/>
      <c r="BE23" s="64"/>
      <c r="BF23" s="63" t="s">
        <v>148</v>
      </c>
      <c r="BG23" s="101">
        <f>PRODUCT(BH3:BH18)</f>
        <v>214021.89872200496</v>
      </c>
      <c r="BH23" s="101"/>
      <c r="BI23" s="64"/>
      <c r="BJ23" s="63" t="s">
        <v>148</v>
      </c>
      <c r="BK23" s="101">
        <f>PRODUCT(BL3:BL18)</f>
        <v>7950.5983520963418</v>
      </c>
      <c r="BL23" s="101"/>
      <c r="BM23" s="64"/>
      <c r="BN23" s="63" t="s">
        <v>148</v>
      </c>
      <c r="BO23" s="101">
        <f>PRODUCT(BP3:BP18)</f>
        <v>33996.902455796582</v>
      </c>
      <c r="BP23" s="101"/>
      <c r="BQ23" s="64"/>
      <c r="BR23" s="63" t="s">
        <v>148</v>
      </c>
      <c r="BS23" s="101">
        <f>PRODUCT(BT3:BT18)</f>
        <v>543698.46822715981</v>
      </c>
      <c r="BT23" s="101"/>
      <c r="BU23" s="64"/>
      <c r="BV23" s="63" t="s">
        <v>148</v>
      </c>
      <c r="BW23" s="101">
        <f>PRODUCT(BX3:BX18)</f>
        <v>27549.564936675655</v>
      </c>
      <c r="BX23" s="101"/>
      <c r="BY23" s="64"/>
      <c r="BZ23" s="63" t="s">
        <v>148</v>
      </c>
      <c r="CA23" s="101">
        <f>PRODUCT(CB3:CB18)</f>
        <v>143056.6249863042</v>
      </c>
      <c r="CB23" s="101"/>
      <c r="CC23" s="64"/>
      <c r="CD23" s="63" t="s">
        <v>148</v>
      </c>
      <c r="CE23" s="101">
        <f>PRODUCT(CF3:CF18)</f>
        <v>341695.76031760551</v>
      </c>
      <c r="CF23" s="101"/>
      <c r="CG23" s="64"/>
      <c r="CH23" s="63" t="s">
        <v>148</v>
      </c>
      <c r="CI23" s="101">
        <f>PRODUCT(CJ3:CJ18)</f>
        <v>3381877.7265482564</v>
      </c>
      <c r="CJ23" s="101"/>
      <c r="CK23" s="64"/>
      <c r="CL23" s="63" t="s">
        <v>148</v>
      </c>
      <c r="CM23" s="101">
        <f>PRODUCT(CN3:CN18)</f>
        <v>275542.17650699674</v>
      </c>
      <c r="CN23" s="101"/>
      <c r="CO23" s="64"/>
      <c r="CP23" s="63" t="s">
        <v>148</v>
      </c>
      <c r="CQ23" s="101">
        <f>PRODUCT(CR3:CR18)</f>
        <v>780344.23204995156</v>
      </c>
      <c r="CR23" s="101"/>
      <c r="CS23" s="64"/>
    </row>
    <row r="24" spans="1:97" x14ac:dyDescent="0.2">
      <c r="A24" t="s">
        <v>131</v>
      </c>
      <c r="B24" s="34">
        <f>COUNTIF(N25:ZP25,"BET LOST")</f>
        <v>21</v>
      </c>
      <c r="C24">
        <f>B24/B$21</f>
        <v>1</v>
      </c>
      <c r="E24" t="s">
        <v>106</v>
      </c>
      <c r="F24" s="66">
        <f>PRODUCT(M3:M18)</f>
        <v>620.60477875200002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132</v>
      </c>
      <c r="B25" s="35">
        <f>B21-B24-B26</f>
        <v>0</v>
      </c>
      <c r="C25">
        <f>B25/B$21</f>
        <v>0</v>
      </c>
      <c r="E25" t="s">
        <v>153</v>
      </c>
      <c r="F25" t="b">
        <f>SUMPRODUCT((COUNTIF(N32:ZZ32,N32:ZZ32)-1)*(N32:ZZ32&lt;&gt;""))&gt;0</f>
        <v>0</v>
      </c>
      <c r="G25" s="37"/>
      <c r="N25" s="93" t="str">
        <f>IF(COUNTIF(Q3:Q18,"L") &gt; 0,"BET LOST",IF(COUNTIF(Q3:Q18,"W")=16,"FUCK OFF…..YOU WON",""))</f>
        <v>BET LOST</v>
      </c>
      <c r="O25" s="94"/>
      <c r="P25" s="94"/>
      <c r="Q25" s="95"/>
      <c r="R25" s="93" t="str">
        <f>IF(COUNTIF(U3:U18,"L") &gt; 0,"BET LOST",IF(COUNTIF(U3:U18,"W")=16,"FUCK OFF…..YOU WON",""))</f>
        <v>BET LOST</v>
      </c>
      <c r="S25" s="94"/>
      <c r="T25" s="94"/>
      <c r="U25" s="95"/>
      <c r="V25" s="93" t="str">
        <f>IF(COUNTIF(Y3:Y18,"L") &gt; 0,"BET LOST",IF(COUNTIF(Y3:Y18,"W")=16,"FUCK OFF…..YOU WON",""))</f>
        <v>BET LOST</v>
      </c>
      <c r="W25" s="94"/>
      <c r="X25" s="94"/>
      <c r="Y25" s="95"/>
      <c r="Z25" s="93" t="str">
        <f>IF(COUNTIF(AC3:AC18,"L") &gt; 0,"BET LOST",IF(COUNTIF(AC3:AC18,"W")=16,"FUCK OFF…..YOU WON",""))</f>
        <v>BET LOST</v>
      </c>
      <c r="AA25" s="94"/>
      <c r="AB25" s="94"/>
      <c r="AC25" s="95"/>
      <c r="AD25" s="93" t="str">
        <f>IF(COUNTIF(AG3:AG18,"L") &gt; 0,"BET LOST",IF(COUNTIF(AG3:AG18,"W")=16,"FUCK OFF…..YOU WON",""))</f>
        <v>BET LOST</v>
      </c>
      <c r="AE25" s="94"/>
      <c r="AF25" s="94"/>
      <c r="AG25" s="95"/>
      <c r="AH25" s="93" t="str">
        <f>IF(COUNTIF(AK3:AK18,"L") &gt; 0,"BET LOST",IF(COUNTIF(AK3:AK18,"W")=16,"FUCK OFF…..YOU WON",""))</f>
        <v>BET LOST</v>
      </c>
      <c r="AI25" s="94"/>
      <c r="AJ25" s="94"/>
      <c r="AK25" s="95"/>
      <c r="AL25" s="93" t="str">
        <f>IF(COUNTIF(AO3:AO18,"L") &gt; 0,"BET LOST",IF(COUNTIF(AO3:AO18,"W")=16,"FUCK OFF…..YOU WON",""))</f>
        <v>BET LOST</v>
      </c>
      <c r="AM25" s="94"/>
      <c r="AN25" s="94"/>
      <c r="AO25" s="95"/>
      <c r="AP25" s="93" t="str">
        <f>IF(COUNTIF(AS3:AS18,"L") &gt; 0,"BET LOST",IF(COUNTIF(AS3:AS18,"W")=16,"FUCK OFF…..YOU WON",""))</f>
        <v>BET LOST</v>
      </c>
      <c r="AQ25" s="94"/>
      <c r="AR25" s="94"/>
      <c r="AS25" s="95"/>
      <c r="AT25" s="93" t="str">
        <f>IF(COUNTIF(AW3:AW18,"L") &gt; 0,"BET LOST",IF(COUNTIF(AW3:AW18,"W")=16,"FUCK OFF…..YOU WON",""))</f>
        <v>BET LOST</v>
      </c>
      <c r="AU25" s="94"/>
      <c r="AV25" s="94"/>
      <c r="AW25" s="95"/>
      <c r="AX25" s="93" t="str">
        <f>IF(COUNTIF(BA3:BA18,"L") &gt; 0,"BET LOST",IF(COUNTIF(BA3:BA18,"W")=16,"FUCK OFF…..YOU WON",""))</f>
        <v>BET LOST</v>
      </c>
      <c r="AY25" s="94"/>
      <c r="AZ25" s="94"/>
      <c r="BA25" s="95"/>
      <c r="BB25" s="93" t="str">
        <f>IF(COUNTIF(BE3:BE18,"L") &gt; 0,"BET LOST",IF(COUNTIF(BE3:BE18,"W")=16,"FUCK OFF…..YOU WON",""))</f>
        <v>BET LOST</v>
      </c>
      <c r="BC25" s="94"/>
      <c r="BD25" s="94"/>
      <c r="BE25" s="95"/>
      <c r="BF25" s="93" t="str">
        <f>IF(COUNTIF(BI3:BI18,"L") &gt; 0,"BET LOST",IF(COUNTIF(BI3:BI18,"W")=16,"FUCK OFF…..YOU WON",""))</f>
        <v>BET LOST</v>
      </c>
      <c r="BG25" s="94"/>
      <c r="BH25" s="94"/>
      <c r="BI25" s="95"/>
      <c r="BJ25" s="93" t="str">
        <f>IF(COUNTIF(BM3:BM18,"L") &gt; 0,"BET LOST",IF(COUNTIF(BM3:BM18,"W")=16,"FUCK OFF…..YOU WON",""))</f>
        <v>BET LOST</v>
      </c>
      <c r="BK25" s="94"/>
      <c r="BL25" s="94"/>
      <c r="BM25" s="95"/>
      <c r="BN25" s="93" t="str">
        <f>IF(COUNTIF(BQ3:BQ18,"L") &gt; 0,"BET LOST",IF(COUNTIF(BQ3:BQ18,"W")=16,"FUCK OFF…..YOU WON",""))</f>
        <v>BET LOST</v>
      </c>
      <c r="BO25" s="94"/>
      <c r="BP25" s="94"/>
      <c r="BQ25" s="95"/>
      <c r="BR25" s="93" t="str">
        <f>IF(COUNTIF(BU3:BU18,"L") &gt; 0,"BET LOST",IF(COUNTIF(BU3:BU18,"W")=16,"FUCK OFF…..YOU WON",""))</f>
        <v>BET LOST</v>
      </c>
      <c r="BS25" s="94"/>
      <c r="BT25" s="94"/>
      <c r="BU25" s="95"/>
      <c r="BV25" s="93" t="str">
        <f>IF(COUNTIF(BY3:BY18,"L") &gt; 0,"BET LOST",IF(COUNTIF(BY3:BY18,"W")=16,"FUCK OFF…..YOU WON",""))</f>
        <v>BET LOST</v>
      </c>
      <c r="BW25" s="94"/>
      <c r="BX25" s="94"/>
      <c r="BY25" s="95"/>
      <c r="BZ25" s="93" t="str">
        <f>IF(COUNTIF(CC3:CC18,"L") &gt; 0,"BET LOST",IF(COUNTIF(CC3:CC18,"W")=16,"FUCK OFF…..YOU WON",""))</f>
        <v>BET LOST</v>
      </c>
      <c r="CA25" s="94"/>
      <c r="CB25" s="94"/>
      <c r="CC25" s="95"/>
      <c r="CD25" s="93" t="str">
        <f>IF(COUNTIF(CG3:CG18,"L") &gt; 0,"BET LOST",IF(COUNTIF(CG3:CG18,"W")=16,"FUCK OFF…..YOU WON",""))</f>
        <v>BET LOST</v>
      </c>
      <c r="CE25" s="94"/>
      <c r="CF25" s="94"/>
      <c r="CG25" s="95"/>
      <c r="CH25" s="93" t="str">
        <f>IF(COUNTIF(CK3:CK18,"L") &gt; 0,"BET LOST",IF(COUNTIF(CK3:CK18,"W")=16,"FUCK OFF…..YOU WON",""))</f>
        <v>BET LOST</v>
      </c>
      <c r="CI25" s="94"/>
      <c r="CJ25" s="94"/>
      <c r="CK25" s="95"/>
      <c r="CL25" s="93" t="str">
        <f>IF(COUNTIF(CO3:CO18,"L") &gt; 0,"BET LOST",IF(COUNTIF(CO3:CO18,"W")=16,"FUCK OFF…..YOU WON",""))</f>
        <v>BET LOST</v>
      </c>
      <c r="CM25" s="94"/>
      <c r="CN25" s="94"/>
      <c r="CO25" s="95"/>
      <c r="CP25" s="93" t="str">
        <f>IF(COUNTIF(CS3:CS18,"L") &gt; 0,"BET LOST",IF(COUNTIF(CS3:CS18,"W")=16,"FUCK OFF…..YOU WON",""))</f>
        <v>BET LOST</v>
      </c>
      <c r="CQ25" s="94"/>
      <c r="CR25" s="94"/>
      <c r="CS25" s="95"/>
    </row>
    <row r="26" spans="1:97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93" t="s">
        <v>134</v>
      </c>
      <c r="O27" s="94"/>
      <c r="P27" s="94"/>
      <c r="Q27" s="95"/>
      <c r="R27" s="93" t="s">
        <v>134</v>
      </c>
      <c r="S27" s="94"/>
      <c r="T27" s="94"/>
      <c r="U27" s="95"/>
      <c r="V27" s="93" t="s">
        <v>134</v>
      </c>
      <c r="W27" s="94"/>
      <c r="X27" s="94"/>
      <c r="Y27" s="95"/>
      <c r="Z27" s="93" t="s">
        <v>134</v>
      </c>
      <c r="AA27" s="94"/>
      <c r="AB27" s="94"/>
      <c r="AC27" s="95"/>
      <c r="AD27" s="93" t="s">
        <v>134</v>
      </c>
      <c r="AE27" s="94"/>
      <c r="AF27" s="94"/>
      <c r="AG27" s="95"/>
      <c r="AH27" s="93" t="s">
        <v>134</v>
      </c>
      <c r="AI27" s="94"/>
      <c r="AJ27" s="94"/>
      <c r="AK27" s="95"/>
      <c r="AL27" s="93" t="s">
        <v>134</v>
      </c>
      <c r="AM27" s="94"/>
      <c r="AN27" s="94"/>
      <c r="AO27" s="95"/>
      <c r="AP27" s="93" t="s">
        <v>134</v>
      </c>
      <c r="AQ27" s="94"/>
      <c r="AR27" s="94"/>
      <c r="AS27" s="95"/>
      <c r="AT27" s="93" t="s">
        <v>134</v>
      </c>
      <c r="AU27" s="94"/>
      <c r="AV27" s="94"/>
      <c r="AW27" s="95"/>
      <c r="AX27" s="93" t="s">
        <v>134</v>
      </c>
      <c r="AY27" s="94"/>
      <c r="AZ27" s="94"/>
      <c r="BA27" s="95"/>
      <c r="BB27" s="93" t="s">
        <v>134</v>
      </c>
      <c r="BC27" s="94"/>
      <c r="BD27" s="94"/>
      <c r="BE27" s="95"/>
      <c r="BF27" s="93" t="s">
        <v>134</v>
      </c>
      <c r="BG27" s="94"/>
      <c r="BH27" s="94"/>
      <c r="BI27" s="95"/>
      <c r="BJ27" s="93" t="s">
        <v>134</v>
      </c>
      <c r="BK27" s="94"/>
      <c r="BL27" s="94"/>
      <c r="BM27" s="95"/>
      <c r="BN27" s="93" t="s">
        <v>134</v>
      </c>
      <c r="BO27" s="94"/>
      <c r="BP27" s="94"/>
      <c r="BQ27" s="95"/>
      <c r="BR27" s="93" t="s">
        <v>134</v>
      </c>
      <c r="BS27" s="94"/>
      <c r="BT27" s="94"/>
      <c r="BU27" s="95"/>
      <c r="BV27" s="93" t="s">
        <v>134</v>
      </c>
      <c r="BW27" s="94"/>
      <c r="BX27" s="94"/>
      <c r="BY27" s="95"/>
      <c r="BZ27" s="93" t="s">
        <v>134</v>
      </c>
      <c r="CA27" s="94"/>
      <c r="CB27" s="94"/>
      <c r="CC27" s="95"/>
      <c r="CD27" s="93" t="s">
        <v>134</v>
      </c>
      <c r="CE27" s="94"/>
      <c r="CF27" s="94"/>
      <c r="CG27" s="95"/>
      <c r="CH27" s="93" t="s">
        <v>134</v>
      </c>
      <c r="CI27" s="94"/>
      <c r="CJ27" s="94"/>
      <c r="CK27" s="95"/>
      <c r="CL27" s="93" t="s">
        <v>134</v>
      </c>
      <c r="CM27" s="94"/>
      <c r="CN27" s="94"/>
      <c r="CO27" s="95"/>
      <c r="CP27" s="93" t="s">
        <v>134</v>
      </c>
      <c r="CQ27" s="94"/>
      <c r="CR27" s="94"/>
      <c r="CS27" s="95"/>
    </row>
    <row r="28" spans="1:97" x14ac:dyDescent="0.2">
      <c r="N28" s="47" t="s">
        <v>51</v>
      </c>
      <c r="O28" s="48">
        <f>COUNTIF(Q3:Q18,"W")</f>
        <v>6</v>
      </c>
      <c r="P28" s="54"/>
      <c r="Q28" s="49">
        <f>O28/$B$20</f>
        <v>0.375</v>
      </c>
      <c r="R28" s="69" t="s">
        <v>51</v>
      </c>
      <c r="S28" s="70">
        <f>COUNTIF(U3:U18,"W")</f>
        <v>3</v>
      </c>
      <c r="T28" s="70"/>
      <c r="U28" s="71">
        <f>S28/$B$20</f>
        <v>0.1875</v>
      </c>
      <c r="V28" s="69" t="s">
        <v>51</v>
      </c>
      <c r="W28" s="70">
        <f>COUNTIF(Y3:Y18,"W")</f>
        <v>4</v>
      </c>
      <c r="X28" s="70"/>
      <c r="Y28" s="71">
        <f>W28/$B$20</f>
        <v>0.25</v>
      </c>
      <c r="Z28" s="69" t="s">
        <v>51</v>
      </c>
      <c r="AA28" s="70">
        <f>COUNTIF(AC3:AC18,"W")</f>
        <v>6</v>
      </c>
      <c r="AB28" s="70"/>
      <c r="AC28" s="71">
        <f>AA28/$B$20</f>
        <v>0.375</v>
      </c>
      <c r="AD28" s="69" t="s">
        <v>51</v>
      </c>
      <c r="AE28" s="70">
        <f>COUNTIF(AG3:AG18,"W")</f>
        <v>5</v>
      </c>
      <c r="AF28" s="70"/>
      <c r="AG28" s="71">
        <f>AE28/$B$20</f>
        <v>0.3125</v>
      </c>
      <c r="AH28" s="69" t="s">
        <v>51</v>
      </c>
      <c r="AI28" s="70">
        <f>COUNTIF(AK3:AK18,"W")</f>
        <v>5</v>
      </c>
      <c r="AJ28" s="70"/>
      <c r="AK28" s="71">
        <f>AI28/$B$20</f>
        <v>0.3125</v>
      </c>
      <c r="AL28" s="69" t="s">
        <v>51</v>
      </c>
      <c r="AM28" s="70">
        <f>COUNTIF(AO3:AO18,"W")</f>
        <v>6</v>
      </c>
      <c r="AN28" s="70"/>
      <c r="AO28" s="71">
        <f>AM28/$B$20</f>
        <v>0.375</v>
      </c>
      <c r="AP28" s="69" t="s">
        <v>51</v>
      </c>
      <c r="AQ28" s="70">
        <f>COUNTIF(AS3:AS18,"W")</f>
        <v>4</v>
      </c>
      <c r="AR28" s="70"/>
      <c r="AS28" s="71">
        <f>AQ28/$B$20</f>
        <v>0.25</v>
      </c>
      <c r="AT28" s="69" t="s">
        <v>51</v>
      </c>
      <c r="AU28" s="70">
        <f>COUNTIF(AW3:AW18,"W")</f>
        <v>5</v>
      </c>
      <c r="AV28" s="70"/>
      <c r="AW28" s="71">
        <f>AU28/$B$20</f>
        <v>0.3125</v>
      </c>
      <c r="AX28" s="69" t="s">
        <v>51</v>
      </c>
      <c r="AY28" s="70">
        <f>COUNTIF(BA3:BA18,"W")</f>
        <v>7</v>
      </c>
      <c r="AZ28" s="70"/>
      <c r="BA28" s="71">
        <f>AY28/$B$20</f>
        <v>0.4375</v>
      </c>
      <c r="BB28" s="69" t="s">
        <v>51</v>
      </c>
      <c r="BC28" s="70">
        <f>COUNTIF(BE3:BE18,"W")</f>
        <v>5</v>
      </c>
      <c r="BD28" s="70"/>
      <c r="BE28" s="71">
        <f>BC28/$B$20</f>
        <v>0.3125</v>
      </c>
      <c r="BF28" s="73" t="s">
        <v>51</v>
      </c>
      <c r="BG28" s="74">
        <f>COUNTIF(BI3:BI18,"W")</f>
        <v>5</v>
      </c>
      <c r="BH28" s="74"/>
      <c r="BI28" s="75">
        <f>BG28/$B$20</f>
        <v>0.3125</v>
      </c>
      <c r="BJ28" s="73" t="s">
        <v>51</v>
      </c>
      <c r="BK28" s="74">
        <f>COUNTIF(BM3:BM18,"W")</f>
        <v>5</v>
      </c>
      <c r="BL28" s="74"/>
      <c r="BM28" s="75">
        <f>BK28/$B$20</f>
        <v>0.3125</v>
      </c>
      <c r="BN28" s="73" t="s">
        <v>51</v>
      </c>
      <c r="BO28" s="74">
        <f>COUNTIF(BQ3:BQ18,"W")</f>
        <v>6</v>
      </c>
      <c r="BP28" s="74"/>
      <c r="BQ28" s="75">
        <f>BO28/$B$20</f>
        <v>0.375</v>
      </c>
      <c r="BR28" s="76" t="s">
        <v>51</v>
      </c>
      <c r="BS28" s="77">
        <f>COUNTIF(BU3:BU18,"W")</f>
        <v>5</v>
      </c>
      <c r="BT28" s="77"/>
      <c r="BU28" s="78">
        <f>BS28/$B$20</f>
        <v>0.3125</v>
      </c>
      <c r="BV28" s="76" t="s">
        <v>51</v>
      </c>
      <c r="BW28" s="77">
        <f>COUNTIF(BY3:BY18,"W")</f>
        <v>5</v>
      </c>
      <c r="BX28" s="77"/>
      <c r="BY28" s="78">
        <f>BW28/$B$20</f>
        <v>0.3125</v>
      </c>
      <c r="BZ28" s="76" t="s">
        <v>51</v>
      </c>
      <c r="CA28" s="77">
        <f>COUNTIF(CC3:CC18,"W")</f>
        <v>5</v>
      </c>
      <c r="CB28" s="77"/>
      <c r="CC28" s="78">
        <f>CA28/$B$20</f>
        <v>0.3125</v>
      </c>
      <c r="CD28" s="76" t="s">
        <v>51</v>
      </c>
      <c r="CE28" s="77">
        <f>COUNTIF(CG3:CG18,"W")</f>
        <v>4</v>
      </c>
      <c r="CF28" s="77"/>
      <c r="CG28" s="78">
        <f>CE28/$B$20</f>
        <v>0.25</v>
      </c>
      <c r="CH28" s="76" t="s">
        <v>51</v>
      </c>
      <c r="CI28" s="77">
        <f>COUNTIF(CK3:CK18,"W")</f>
        <v>2</v>
      </c>
      <c r="CJ28" s="77"/>
      <c r="CK28" s="78">
        <f>CI28/$B$20</f>
        <v>0.125</v>
      </c>
      <c r="CL28" s="79" t="s">
        <v>51</v>
      </c>
      <c r="CM28" s="80">
        <f>COUNTIF(CO3:CO18,"W")</f>
        <v>7</v>
      </c>
      <c r="CN28" s="80"/>
      <c r="CO28" s="81">
        <f>CM28/$B$20</f>
        <v>0.4375</v>
      </c>
      <c r="CP28" s="79" t="s">
        <v>51</v>
      </c>
      <c r="CQ28" s="80">
        <f>COUNTIF(CS3:CS18,"W")</f>
        <v>5</v>
      </c>
      <c r="CR28" s="80"/>
      <c r="CS28" s="81">
        <f>CQ28/$B$20</f>
        <v>0.3125</v>
      </c>
    </row>
    <row r="29" spans="1:97" x14ac:dyDescent="0.2">
      <c r="A29" s="1">
        <v>1998</v>
      </c>
      <c r="B29" s="53" t="s">
        <v>144</v>
      </c>
      <c r="C29" s="1">
        <v>2</v>
      </c>
      <c r="E29" s="1">
        <v>2002</v>
      </c>
      <c r="F29" s="68" t="s">
        <v>144</v>
      </c>
      <c r="G29" s="1">
        <v>2</v>
      </c>
      <c r="N29" s="47" t="s">
        <v>53</v>
      </c>
      <c r="O29" s="48">
        <f>COUNTIF(Q3:Q18,"L")</f>
        <v>2</v>
      </c>
      <c r="P29" s="54"/>
      <c r="Q29" s="49">
        <f>O29/$B$20</f>
        <v>0.125</v>
      </c>
      <c r="R29" s="69" t="s">
        <v>53</v>
      </c>
      <c r="S29" s="70">
        <f>COUNTIF(U3:U18,"L")</f>
        <v>5</v>
      </c>
      <c r="T29" s="70"/>
      <c r="U29" s="71">
        <f>S29/$B$20</f>
        <v>0.3125</v>
      </c>
      <c r="V29" s="69" t="s">
        <v>53</v>
      </c>
      <c r="W29" s="70">
        <f>COUNTIF(Y3:Y18,"L")</f>
        <v>4</v>
      </c>
      <c r="X29" s="70"/>
      <c r="Y29" s="71">
        <f>W29/$B$20</f>
        <v>0.25</v>
      </c>
      <c r="Z29" s="69" t="s">
        <v>53</v>
      </c>
      <c r="AA29" s="70">
        <f>COUNTIF(AC3:AC18,"L")</f>
        <v>2</v>
      </c>
      <c r="AB29" s="70"/>
      <c r="AC29" s="71">
        <f>AA29/$B$20</f>
        <v>0.125</v>
      </c>
      <c r="AD29" s="69" t="s">
        <v>53</v>
      </c>
      <c r="AE29" s="70">
        <f>COUNTIF(AG3:AG18,"L")</f>
        <v>3</v>
      </c>
      <c r="AF29" s="70"/>
      <c r="AG29" s="71">
        <f>AE29/$B$20</f>
        <v>0.1875</v>
      </c>
      <c r="AH29" s="69" t="s">
        <v>53</v>
      </c>
      <c r="AI29" s="70">
        <f>COUNTIF(AK3:AK18,"L")</f>
        <v>3</v>
      </c>
      <c r="AJ29" s="70"/>
      <c r="AK29" s="71">
        <f>AI29/$B$20</f>
        <v>0.1875</v>
      </c>
      <c r="AL29" s="69" t="s">
        <v>53</v>
      </c>
      <c r="AM29" s="70">
        <f>COUNTIF(AO3:AO18,"L")</f>
        <v>2</v>
      </c>
      <c r="AN29" s="70"/>
      <c r="AO29" s="71">
        <f>AM29/$B$20</f>
        <v>0.125</v>
      </c>
      <c r="AP29" s="69" t="s">
        <v>53</v>
      </c>
      <c r="AQ29" s="70">
        <f>COUNTIF(AS3:AS18,"L")</f>
        <v>4</v>
      </c>
      <c r="AR29" s="70"/>
      <c r="AS29" s="71">
        <f>AQ29/$B$20</f>
        <v>0.25</v>
      </c>
      <c r="AT29" s="69" t="s">
        <v>53</v>
      </c>
      <c r="AU29" s="70">
        <f>COUNTIF(AW3:AW18,"L")</f>
        <v>3</v>
      </c>
      <c r="AV29" s="70"/>
      <c r="AW29" s="71">
        <f>AU29/$B$20</f>
        <v>0.1875</v>
      </c>
      <c r="AX29" s="69" t="s">
        <v>53</v>
      </c>
      <c r="AY29" s="70">
        <f>COUNTIF(BA3:BA18,"L")</f>
        <v>1</v>
      </c>
      <c r="AZ29" s="70"/>
      <c r="BA29" s="71">
        <f>AY29/$B$20</f>
        <v>6.25E-2</v>
      </c>
      <c r="BB29" s="69" t="s">
        <v>53</v>
      </c>
      <c r="BC29" s="70">
        <f>COUNTIF(BE3:BE18,"L")</f>
        <v>3</v>
      </c>
      <c r="BD29" s="70"/>
      <c r="BE29" s="71">
        <f>BC29/$B$20</f>
        <v>0.1875</v>
      </c>
      <c r="BF29" s="73" t="s">
        <v>53</v>
      </c>
      <c r="BG29" s="74">
        <f>COUNTIF(BI3:BI18,"L")</f>
        <v>3</v>
      </c>
      <c r="BH29" s="74"/>
      <c r="BI29" s="75">
        <f>BG29/$B$20</f>
        <v>0.1875</v>
      </c>
      <c r="BJ29" s="73" t="s">
        <v>53</v>
      </c>
      <c r="BK29" s="74">
        <f>COUNTIF(BM3:BM18,"L")</f>
        <v>3</v>
      </c>
      <c r="BL29" s="74"/>
      <c r="BM29" s="75">
        <f>BK29/$B$20</f>
        <v>0.1875</v>
      </c>
      <c r="BN29" s="73" t="s">
        <v>53</v>
      </c>
      <c r="BO29" s="74">
        <f>COUNTIF(BQ3:BQ18,"L")</f>
        <v>2</v>
      </c>
      <c r="BP29" s="74"/>
      <c r="BQ29" s="75">
        <f>BO29/$B$20</f>
        <v>0.125</v>
      </c>
      <c r="BR29" s="76" t="s">
        <v>53</v>
      </c>
      <c r="BS29" s="77">
        <f>COUNTIF(BU3:BU18,"L")</f>
        <v>3</v>
      </c>
      <c r="BT29" s="77"/>
      <c r="BU29" s="78">
        <f>BS29/$B$20</f>
        <v>0.1875</v>
      </c>
      <c r="BV29" s="76" t="s">
        <v>53</v>
      </c>
      <c r="BW29" s="77">
        <f>COUNTIF(BY3:BY18,"L")</f>
        <v>3</v>
      </c>
      <c r="BX29" s="77"/>
      <c r="BY29" s="78">
        <f>BW29/$B$20</f>
        <v>0.1875</v>
      </c>
      <c r="BZ29" s="76" t="s">
        <v>53</v>
      </c>
      <c r="CA29" s="77">
        <f>COUNTIF(CC3:CC18,"L")</f>
        <v>3</v>
      </c>
      <c r="CB29" s="77"/>
      <c r="CC29" s="78">
        <f>CA29/$B$20</f>
        <v>0.1875</v>
      </c>
      <c r="CD29" s="76" t="s">
        <v>53</v>
      </c>
      <c r="CE29" s="77">
        <f>COUNTIF(CG3:CG18,"L")</f>
        <v>4</v>
      </c>
      <c r="CF29" s="77"/>
      <c r="CG29" s="78">
        <f>CE29/$B$20</f>
        <v>0.25</v>
      </c>
      <c r="CH29" s="76" t="s">
        <v>53</v>
      </c>
      <c r="CI29" s="77">
        <f>COUNTIF(CK3:CK18,"L")</f>
        <v>6</v>
      </c>
      <c r="CJ29" s="77"/>
      <c r="CK29" s="78">
        <f>CI29/$B$20</f>
        <v>0.375</v>
      </c>
      <c r="CL29" s="79" t="s">
        <v>53</v>
      </c>
      <c r="CM29" s="80">
        <f>COUNTIF(CO3:CO18,"L")</f>
        <v>1</v>
      </c>
      <c r="CN29" s="80"/>
      <c r="CO29" s="81">
        <f>CM29/$B$20</f>
        <v>6.25E-2</v>
      </c>
      <c r="CP29" s="79" t="s">
        <v>53</v>
      </c>
      <c r="CQ29" s="80">
        <f>COUNTIF(CS3:CS18,"L")</f>
        <v>3</v>
      </c>
      <c r="CR29" s="80"/>
      <c r="CS29" s="81">
        <f>CQ29/$B$20</f>
        <v>0.1875</v>
      </c>
    </row>
    <row r="30" spans="1:97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8</v>
      </c>
      <c r="P30" s="54"/>
      <c r="Q30" s="49">
        <f>O30/$B$20</f>
        <v>0.5</v>
      </c>
      <c r="R30" s="69" t="s">
        <v>136</v>
      </c>
      <c r="S30" s="70">
        <f>COUNTIF(U3:U18,"")</f>
        <v>8</v>
      </c>
      <c r="T30" s="70"/>
      <c r="U30" s="71">
        <f>S30/$B$20</f>
        <v>0.5</v>
      </c>
      <c r="V30" s="69" t="s">
        <v>136</v>
      </c>
      <c r="W30" s="70">
        <f>COUNTIF(Y3:Y18,"")</f>
        <v>8</v>
      </c>
      <c r="X30" s="70"/>
      <c r="Y30" s="71">
        <f>W30/$B$20</f>
        <v>0.5</v>
      </c>
      <c r="Z30" s="69" t="s">
        <v>136</v>
      </c>
      <c r="AA30" s="70">
        <f>COUNTIF(AC3:AC18,"")</f>
        <v>8</v>
      </c>
      <c r="AB30" s="70"/>
      <c r="AC30" s="71">
        <f>AA30/$B$20</f>
        <v>0.5</v>
      </c>
      <c r="AD30" s="69" t="s">
        <v>136</v>
      </c>
      <c r="AE30" s="70">
        <f>COUNTIF(AG3:AG18,"")</f>
        <v>8</v>
      </c>
      <c r="AF30" s="70"/>
      <c r="AG30" s="71">
        <f>AE30/$B$20</f>
        <v>0.5</v>
      </c>
      <c r="AH30" s="69" t="s">
        <v>136</v>
      </c>
      <c r="AI30" s="70">
        <f>COUNTIF(AK3:AK18,"")</f>
        <v>8</v>
      </c>
      <c r="AJ30" s="70"/>
      <c r="AK30" s="71">
        <f>AI30/$B$20</f>
        <v>0.5</v>
      </c>
      <c r="AL30" s="69" t="s">
        <v>136</v>
      </c>
      <c r="AM30" s="70">
        <f>COUNTIF(AO3:AO18,"")</f>
        <v>8</v>
      </c>
      <c r="AN30" s="70"/>
      <c r="AO30" s="71">
        <f>AM30/$B$20</f>
        <v>0.5</v>
      </c>
      <c r="AP30" s="69" t="s">
        <v>136</v>
      </c>
      <c r="AQ30" s="70">
        <f>COUNTIF(AS3:AS18,"")</f>
        <v>8</v>
      </c>
      <c r="AR30" s="70"/>
      <c r="AS30" s="71">
        <f>AQ30/$B$20</f>
        <v>0.5</v>
      </c>
      <c r="AT30" s="69" t="s">
        <v>136</v>
      </c>
      <c r="AU30" s="70">
        <f>COUNTIF(AW3:AW18,"")</f>
        <v>8</v>
      </c>
      <c r="AV30" s="70"/>
      <c r="AW30" s="71">
        <f>AU30/$B$20</f>
        <v>0.5</v>
      </c>
      <c r="AX30" s="69" t="s">
        <v>136</v>
      </c>
      <c r="AY30" s="70">
        <f>COUNTIF(BA3:BA18,"")</f>
        <v>8</v>
      </c>
      <c r="AZ30" s="70"/>
      <c r="BA30" s="71">
        <f>AY30/$B$20</f>
        <v>0.5</v>
      </c>
      <c r="BB30" s="69" t="s">
        <v>136</v>
      </c>
      <c r="BC30" s="70">
        <f>COUNTIF(BE3:BE18,"")</f>
        <v>8</v>
      </c>
      <c r="BD30" s="70"/>
      <c r="BE30" s="71">
        <f>BC30/$B$20</f>
        <v>0.5</v>
      </c>
      <c r="BF30" s="73" t="s">
        <v>136</v>
      </c>
      <c r="BG30" s="74">
        <f>COUNTIF(BI3:BI18,"")</f>
        <v>8</v>
      </c>
      <c r="BH30" s="74"/>
      <c r="BI30" s="75">
        <f>BG30/$B$20</f>
        <v>0.5</v>
      </c>
      <c r="BJ30" s="73" t="s">
        <v>136</v>
      </c>
      <c r="BK30" s="74">
        <f>COUNTIF(BM3:BM18,"")</f>
        <v>8</v>
      </c>
      <c r="BL30" s="74"/>
      <c r="BM30" s="75">
        <f>BK30/$B$20</f>
        <v>0.5</v>
      </c>
      <c r="BN30" s="73" t="s">
        <v>136</v>
      </c>
      <c r="BO30" s="74">
        <f>COUNTIF(BQ3:BQ18,"")</f>
        <v>8</v>
      </c>
      <c r="BP30" s="74"/>
      <c r="BQ30" s="75">
        <f>BO30/$B$20</f>
        <v>0.5</v>
      </c>
      <c r="BR30" s="76" t="s">
        <v>136</v>
      </c>
      <c r="BS30" s="77">
        <f>COUNTIF(BU3:BU18,"")</f>
        <v>8</v>
      </c>
      <c r="BT30" s="77"/>
      <c r="BU30" s="78">
        <f>BS30/$B$20</f>
        <v>0.5</v>
      </c>
      <c r="BV30" s="76" t="s">
        <v>136</v>
      </c>
      <c r="BW30" s="77">
        <f>COUNTIF(BY3:BY18,"")</f>
        <v>8</v>
      </c>
      <c r="BX30" s="77"/>
      <c r="BY30" s="78">
        <f>BW30/$B$20</f>
        <v>0.5</v>
      </c>
      <c r="BZ30" s="76" t="s">
        <v>136</v>
      </c>
      <c r="CA30" s="77">
        <f>COUNTIF(CC3:CC18,"")</f>
        <v>8</v>
      </c>
      <c r="CB30" s="77"/>
      <c r="CC30" s="78">
        <f>CA30/$B$20</f>
        <v>0.5</v>
      </c>
      <c r="CD30" s="76" t="s">
        <v>136</v>
      </c>
      <c r="CE30" s="77">
        <f>COUNTIF(CG3:CG18,"")</f>
        <v>8</v>
      </c>
      <c r="CF30" s="77"/>
      <c r="CG30" s="78">
        <f>CE30/$B$20</f>
        <v>0.5</v>
      </c>
      <c r="CH30" s="76" t="s">
        <v>136</v>
      </c>
      <c r="CI30" s="77">
        <f>COUNTIF(CK3:CK18,"")</f>
        <v>8</v>
      </c>
      <c r="CJ30" s="77"/>
      <c r="CK30" s="78">
        <f>CI30/$B$20</f>
        <v>0.5</v>
      </c>
      <c r="CL30" s="79" t="s">
        <v>136</v>
      </c>
      <c r="CM30" s="80">
        <f>COUNTIF(CO3:CO18,"")</f>
        <v>8</v>
      </c>
      <c r="CN30" s="80"/>
      <c r="CO30" s="81">
        <f>CM30/$B$20</f>
        <v>0.5</v>
      </c>
      <c r="CP30" s="79" t="s">
        <v>136</v>
      </c>
      <c r="CQ30" s="80">
        <f>COUNTIF(CS3:CS18,"")</f>
        <v>8</v>
      </c>
      <c r="CR30" s="80"/>
      <c r="CS30" s="81">
        <f>CQ30/$B$20</f>
        <v>0.5</v>
      </c>
    </row>
    <row r="31" spans="1:97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93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94"/>
      <c r="P32" s="94"/>
      <c r="Q32" s="95"/>
      <c r="R32" s="93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94"/>
      <c r="T32" s="94"/>
      <c r="U32" s="95"/>
      <c r="V32" s="93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94"/>
      <c r="X32" s="94"/>
      <c r="Y32" s="95"/>
      <c r="Z32" s="93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94"/>
      <c r="AB32" s="94"/>
      <c r="AC32" s="95"/>
      <c r="AD32" s="93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94"/>
      <c r="AF32" s="94"/>
      <c r="AG32" s="95"/>
      <c r="AH32" s="93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94"/>
      <c r="AJ32" s="94"/>
      <c r="AK32" s="95"/>
      <c r="AL32" s="93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94"/>
      <c r="AN32" s="94"/>
      <c r="AO32" s="95"/>
      <c r="AP32" s="93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94"/>
      <c r="AR32" s="94"/>
      <c r="AS32" s="95"/>
      <c r="AT32" s="93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94"/>
      <c r="AV32" s="94"/>
      <c r="AW32" s="95"/>
      <c r="AX32" s="93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94"/>
      <c r="AZ32" s="94"/>
      <c r="BA32" s="95"/>
      <c r="BB32" s="93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94"/>
      <c r="BD32" s="94"/>
      <c r="BE32" s="95"/>
      <c r="BF32" s="93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94"/>
      <c r="BH32" s="94"/>
      <c r="BI32" s="95"/>
      <c r="BJ32" s="93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94"/>
      <c r="BL32" s="94"/>
      <c r="BM32" s="95"/>
      <c r="BN32" s="93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94"/>
      <c r="BP32" s="94"/>
      <c r="BQ32" s="95"/>
      <c r="BR32" s="93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94"/>
      <c r="BT32" s="94"/>
      <c r="BU32" s="95"/>
      <c r="BV32" s="93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94"/>
      <c r="BX32" s="94"/>
      <c r="BY32" s="95"/>
      <c r="BZ32" s="93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94"/>
      <c r="CB32" s="94"/>
      <c r="CC32" s="95"/>
      <c r="CD32" s="93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94"/>
      <c r="CF32" s="94"/>
      <c r="CG32" s="95"/>
      <c r="CH32" s="93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94"/>
      <c r="CJ32" s="94"/>
      <c r="CK32" s="95"/>
      <c r="CL32" s="93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94"/>
      <c r="CN32" s="94"/>
      <c r="CO32" s="95"/>
      <c r="CP32" s="93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94"/>
      <c r="CR32" s="94"/>
      <c r="CS32" s="95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102">
        <f t="array" ref="B34">PRODUCT(IF(('All Group Fixtures'!$A$2:$A$1000=A29)*('All Group Fixtures'!$C$2:$C$1000=C29),'All Group Fixtures'!$L$2:$L$1000))</f>
        <v>1408.5928508059158</v>
      </c>
      <c r="C34" s="102"/>
      <c r="E34" t="s">
        <v>141</v>
      </c>
      <c r="F34" s="102">
        <f t="array" ref="F34">PRODUCT(IF(('All Group Fixtures'!$A$2:$A$1000=E29)*('All Group Fixtures'!$C$2:$C$1000=G29),'All Group Fixtures'!$L$2:$L$1000))</f>
        <v>16656.140052047624</v>
      </c>
      <c r="G34" s="102"/>
    </row>
    <row r="35" spans="1:7" x14ac:dyDescent="0.2">
      <c r="A35" t="s">
        <v>142</v>
      </c>
      <c r="B35" s="102">
        <f t="array" ref="B35">PRODUCT(IF(('All Group Fixtures'!$A$2:$A$1000=A29)*('All Group Fixtures'!$C$2:$C$1000=C29),'All Group Fixtures'!$N$2:$N$1000))</f>
        <v>3639780821409.9072</v>
      </c>
      <c r="C35" s="102"/>
      <c r="E35" t="s">
        <v>142</v>
      </c>
      <c r="F35" s="102">
        <f t="array" ref="F35">PRODUCT(IF(('All Group Fixtures'!$A$2:$A$1000=E29)*('All Group Fixtures'!$C$2:$C$1000=G29),'All Group Fixtures'!$N$2:$N$1000))</f>
        <v>94338471044.212509</v>
      </c>
      <c r="G35" s="102"/>
    </row>
    <row r="36" spans="1:7" x14ac:dyDescent="0.2">
      <c r="A36" t="s">
        <v>143</v>
      </c>
      <c r="B36" s="102">
        <f t="array" ref="B36">PRODUCT(IF(('All Group Fixtures'!$A$2:$A$1000=A29)*('All Group Fixtures'!$C$2:$C$1000=C29),'All Group Fixtures'!$R$2:$R$1000))</f>
        <v>147223.12631249541</v>
      </c>
      <c r="C36" s="102"/>
      <c r="E36" t="s">
        <v>143</v>
      </c>
      <c r="F36" s="102">
        <f t="array" ref="F36">PRODUCT(IF(('All Group Fixtures'!$A$2:$A$1000=E29)*('All Group Fixtures'!$C$2:$C$1000=G29),'All Group Fixtures'!$R$2:$R$1000))</f>
        <v>3143306.5268659522</v>
      </c>
      <c r="G36" s="102"/>
    </row>
    <row r="39" spans="1:7" x14ac:dyDescent="0.2">
      <c r="A39" s="1">
        <v>2006</v>
      </c>
      <c r="B39" s="68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102">
        <f t="array" ref="B44">PRODUCT(IF(('All Group Fixtures'!$A$2:$A$1000=A39)*('All Group Fixtures'!$C$2:$C$1000=C39),'All Group Fixtures'!$L$2:$L$1000))</f>
        <v>317.61588773231529</v>
      </c>
      <c r="C44" s="102"/>
      <c r="E44" t="s">
        <v>141</v>
      </c>
      <c r="F44" s="102">
        <f t="array" ref="F44">PRODUCT(IF(('All Group Fixtures'!$A$2:$A$1000=E39)*('All Group Fixtures'!$C$2:$C$1000=G39),'All Group Fixtures'!$L$2:$L$1000))</f>
        <v>8688.3925828836473</v>
      </c>
      <c r="G44" s="102"/>
    </row>
    <row r="45" spans="1:7" x14ac:dyDescent="0.2">
      <c r="A45" t="s">
        <v>142</v>
      </c>
      <c r="B45" s="102">
        <f t="array" ref="B45">PRODUCT(IF(('All Group Fixtures'!$A$2:$A$1000=A39)*('All Group Fixtures'!$C$2:$C$1000=C39),'All Group Fixtures'!$N$2:$N$1000))</f>
        <v>389505870508.86908</v>
      </c>
      <c r="C45" s="102"/>
      <c r="E45" t="s">
        <v>142</v>
      </c>
      <c r="F45" s="102">
        <f t="array" ref="F45">PRODUCT(IF(('All Group Fixtures'!$A$2:$A$1000=E39)*('All Group Fixtures'!$C$2:$C$1000=G39),'All Group Fixtures'!$N$2:$N$1000))</f>
        <v>3546622907802.2202</v>
      </c>
      <c r="G45" s="102"/>
    </row>
    <row r="46" spans="1:7" x14ac:dyDescent="0.2">
      <c r="A46" t="s">
        <v>143</v>
      </c>
      <c r="B46" s="102">
        <f t="array" ref="B46">PRODUCT(IF(('All Group Fixtures'!$A$2:$A$1000=A39)*('All Group Fixtures'!$C$2:$C$1000=C39),'All Group Fixtures'!$R$2:$R$1000))</f>
        <v>12285.136084254134</v>
      </c>
      <c r="C46" s="102"/>
      <c r="E46" t="s">
        <v>143</v>
      </c>
      <c r="F46" s="102">
        <f t="array" ref="F46">PRODUCT(IF(('All Group Fixtures'!$A$2:$A$1000=E39)*('All Group Fixtures'!$C$2:$C$1000=G39),'All Group Fixtures'!$R$2:$R$1000))</f>
        <v>4787089.3809397221</v>
      </c>
      <c r="G46" s="102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0.75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1</v>
      </c>
      <c r="G51">
        <f>F51/F53</f>
        <v>0.125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1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8</v>
      </c>
      <c r="G53" s="1">
        <f>SUM(G50:G52)</f>
        <v>1</v>
      </c>
    </row>
    <row r="54" spans="1:7" x14ac:dyDescent="0.2">
      <c r="A54" t="s">
        <v>141</v>
      </c>
      <c r="B54" s="102">
        <f t="array" ref="B54">PRODUCT(IF(('All Group Fixtures'!$A$2:$A$1000=A49)*('All Group Fixtures'!$C$2:$C$1000=C49),'All Group Fixtures'!$L$2:$L$1000))</f>
        <v>5361.5902287373165</v>
      </c>
      <c r="C54" s="102"/>
      <c r="E54" t="s">
        <v>141</v>
      </c>
      <c r="F54" s="102">
        <f t="array" ref="F54">PRODUCT(IF(('All Group Fixtures'!$A$2:$A$1000=E49)*('All Group Fixtures'!$C$2:$C$1000=G49),'All Group Fixtures'!$L$2:$L$1000))</f>
        <v>2460.4024885167432</v>
      </c>
      <c r="G54" s="102"/>
    </row>
    <row r="55" spans="1:7" x14ac:dyDescent="0.2">
      <c r="A55" t="s">
        <v>142</v>
      </c>
      <c r="B55" s="102">
        <f t="array" ref="B55">PRODUCT(IF(('All Group Fixtures'!$A$2:$A$1000=A49)*('All Group Fixtures'!$C$2:$C$1000=C49),'All Group Fixtures'!$N$2:$N$1000))</f>
        <v>1209970440695.5322</v>
      </c>
      <c r="C55" s="102"/>
      <c r="E55" t="s">
        <v>142</v>
      </c>
      <c r="F55" s="102">
        <f t="array" ref="F55">PRODUCT(IF(('All Group Fixtures'!$A$2:$A$1000=E49)*('All Group Fixtures'!$C$2:$C$1000=G49),'All Group Fixtures'!$N$2:$N$1000))</f>
        <v>50890395596040</v>
      </c>
      <c r="G55" s="102"/>
    </row>
    <row r="56" spans="1:7" x14ac:dyDescent="0.2">
      <c r="A56" t="s">
        <v>143</v>
      </c>
      <c r="B56" s="102">
        <f t="array" ref="B56">PRODUCT(IF(('All Group Fixtures'!$A$2:$A$1000=A49)*('All Group Fixtures'!$C$2:$C$1000=C49),'All Group Fixtures'!$R$2:$R$1000))</f>
        <v>24239009.588290974</v>
      </c>
      <c r="C56" s="102"/>
      <c r="E56" t="s">
        <v>143</v>
      </c>
      <c r="F56" s="102">
        <f t="array" ref="F56">PRODUCT(IF(($F$23=$B$20)*('All Group Fixtures'!$A$2:$A$1000=E49)*('All Group Fixtures'!$C$2:$C$1000=G49),'All Group Fixtures'!$R$2:$R$1000))</f>
        <v>0</v>
      </c>
      <c r="G56" s="102"/>
    </row>
  </sheetData>
  <mergeCells count="158"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88" t="s">
        <v>96</v>
      </c>
      <c r="B1" s="88" t="s">
        <v>70</v>
      </c>
      <c r="C1" s="88" t="s">
        <v>69</v>
      </c>
      <c r="D1" s="88" t="s">
        <v>66</v>
      </c>
      <c r="E1" s="88" t="s">
        <v>65</v>
      </c>
      <c r="F1" s="103" t="s">
        <v>124</v>
      </c>
      <c r="G1" s="103" t="s">
        <v>125</v>
      </c>
      <c r="H1" s="105" t="s">
        <v>126</v>
      </c>
      <c r="I1" s="105" t="s">
        <v>7</v>
      </c>
      <c r="J1" s="105" t="s">
        <v>137</v>
      </c>
      <c r="K1" s="104" t="s">
        <v>151</v>
      </c>
      <c r="L1" s="108" t="s">
        <v>152</v>
      </c>
      <c r="M1" s="109"/>
      <c r="N1" s="110">
        <v>1</v>
      </c>
      <c r="O1" s="111"/>
      <c r="P1" s="108" t="s">
        <v>152</v>
      </c>
      <c r="Q1" s="109"/>
      <c r="R1" s="110">
        <f>N1+1</f>
        <v>2</v>
      </c>
      <c r="S1" s="111"/>
      <c r="T1" s="108" t="s">
        <v>152</v>
      </c>
      <c r="U1" s="109"/>
      <c r="V1" s="110">
        <f>R1+1</f>
        <v>3</v>
      </c>
      <c r="W1" s="111"/>
      <c r="X1" s="108" t="s">
        <v>152</v>
      </c>
      <c r="Y1" s="109"/>
      <c r="Z1" s="110">
        <f>V1+1</f>
        <v>4</v>
      </c>
      <c r="AA1" s="111"/>
      <c r="AB1" s="108" t="s">
        <v>152</v>
      </c>
      <c r="AC1" s="109"/>
      <c r="AD1" s="110">
        <f>Z1+1</f>
        <v>5</v>
      </c>
      <c r="AE1" s="111"/>
      <c r="AF1" s="108" t="s">
        <v>152</v>
      </c>
      <c r="AG1" s="109"/>
      <c r="AH1" s="110">
        <f>AD1+1</f>
        <v>6</v>
      </c>
      <c r="AI1" s="111"/>
      <c r="AJ1" s="108" t="s">
        <v>152</v>
      </c>
      <c r="AK1" s="109"/>
      <c r="AL1" s="110">
        <f>AH1+1</f>
        <v>7</v>
      </c>
      <c r="AM1" s="111"/>
    </row>
    <row r="2" spans="1:39" x14ac:dyDescent="0.2">
      <c r="A2" s="88"/>
      <c r="B2" s="88"/>
      <c r="C2" s="88"/>
      <c r="D2" s="88"/>
      <c r="E2" s="88"/>
      <c r="F2" s="88"/>
      <c r="G2" s="88"/>
      <c r="H2" s="106"/>
      <c r="I2" s="105"/>
      <c r="J2" s="105"/>
      <c r="K2" s="104"/>
      <c r="L2" s="56" t="s">
        <v>122</v>
      </c>
      <c r="M2" s="57" t="s">
        <v>123</v>
      </c>
      <c r="N2" s="57" t="s">
        <v>149</v>
      </c>
      <c r="O2" s="58" t="s">
        <v>7</v>
      </c>
      <c r="P2" s="56" t="s">
        <v>122</v>
      </c>
      <c r="Q2" s="57" t="s">
        <v>123</v>
      </c>
      <c r="R2" s="57" t="s">
        <v>149</v>
      </c>
      <c r="S2" s="58" t="s">
        <v>7</v>
      </c>
      <c r="T2" s="56" t="s">
        <v>122</v>
      </c>
      <c r="U2" s="57" t="s">
        <v>123</v>
      </c>
      <c r="V2" s="57" t="s">
        <v>149</v>
      </c>
      <c r="W2" s="58" t="s">
        <v>7</v>
      </c>
      <c r="X2" s="50" t="s">
        <v>122</v>
      </c>
      <c r="Y2" s="51" t="s">
        <v>123</v>
      </c>
      <c r="Z2" s="57" t="s">
        <v>149</v>
      </c>
      <c r="AA2" s="52" t="s">
        <v>7</v>
      </c>
      <c r="AB2" s="56" t="s">
        <v>122</v>
      </c>
      <c r="AC2" s="57" t="s">
        <v>123</v>
      </c>
      <c r="AD2" s="57" t="s">
        <v>149</v>
      </c>
      <c r="AE2" s="58" t="s">
        <v>7</v>
      </c>
      <c r="AF2" s="50" t="s">
        <v>122</v>
      </c>
      <c r="AG2" s="51" t="s">
        <v>123</v>
      </c>
      <c r="AH2" s="57" t="s">
        <v>149</v>
      </c>
      <c r="AI2" s="52" t="s">
        <v>7</v>
      </c>
      <c r="AJ2" s="47" t="s">
        <v>122</v>
      </c>
      <c r="AK2" s="48" t="s">
        <v>123</v>
      </c>
      <c r="AL2" s="54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5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5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5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5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>Sweden</v>
      </c>
      <c r="J14" t="str">
        <f t="shared" si="17"/>
        <v>favourite</v>
      </c>
      <c r="K14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</v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5" t="str">
        <f t="shared" si="1"/>
        <v>W</v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5" t="str">
        <f t="shared" si="5"/>
        <v>L</v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5" t="str">
        <f t="shared" si="11"/>
        <v>L</v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>Belgium</v>
      </c>
      <c r="J15" t="str">
        <f t="shared" si="17"/>
        <v>favourite</v>
      </c>
      <c r="K15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>England</v>
      </c>
      <c r="J16" t="str">
        <f t="shared" si="17"/>
        <v>favourite</v>
      </c>
      <c r="K16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>Japan</v>
      </c>
      <c r="J17" t="str">
        <f t="shared" si="17"/>
        <v>outsider</v>
      </c>
      <c r="K17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94</v>
      </c>
      <c r="E18" s="61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>Senegal</v>
      </c>
      <c r="J18" t="str">
        <f t="shared" si="17"/>
        <v>outsider</v>
      </c>
      <c r="K18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>3.5</v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5" t="str">
        <f t="shared" si="5"/>
        <v>L</v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5" t="str">
        <f t="shared" si="9"/>
        <v>L</v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5" t="str">
        <f t="shared" si="11"/>
        <v>W</v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5" t="str">
        <f t="shared" si="13"/>
        <v>W</v>
      </c>
    </row>
    <row r="19" spans="1:39" x14ac:dyDescent="0.2">
      <c r="E19" s="88" t="s">
        <v>150</v>
      </c>
      <c r="F19" s="88"/>
      <c r="G19" s="88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16</v>
      </c>
      <c r="L23" s="115">
        <v>2917</v>
      </c>
      <c r="M23" s="116"/>
      <c r="N23" s="59"/>
      <c r="O23" s="58"/>
      <c r="P23" s="115">
        <v>15792</v>
      </c>
      <c r="Q23" s="116"/>
      <c r="R23" s="59"/>
      <c r="S23" s="40"/>
      <c r="T23" s="115">
        <v>29616</v>
      </c>
      <c r="U23" s="116"/>
      <c r="V23" s="59"/>
      <c r="W23" s="40"/>
      <c r="X23" s="115">
        <v>230033</v>
      </c>
      <c r="Y23" s="116"/>
      <c r="Z23" s="59"/>
      <c r="AA23" s="40"/>
      <c r="AB23" s="115">
        <v>37020</v>
      </c>
      <c r="AC23" s="116"/>
      <c r="AD23" s="59"/>
      <c r="AE23" s="40"/>
      <c r="AF23" s="115">
        <v>554044</v>
      </c>
      <c r="AG23" s="116"/>
      <c r="AH23" s="59"/>
      <c r="AI23" s="40"/>
      <c r="AJ23" s="115">
        <v>12148</v>
      </c>
      <c r="AK23" s="116"/>
      <c r="AL23" s="59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12" t="str">
        <f>IF(COUNTIF(O3:O18,"L") &gt; 0,"BET LOST",IF(COUNTIF(O3:O18,"W")=16,"FUCK OFF…..YOU WON",""))</f>
        <v>BET LOST</v>
      </c>
      <c r="M25" s="113"/>
      <c r="N25" s="113"/>
      <c r="O25" s="114"/>
      <c r="P25" s="112" t="str">
        <f>IF(COUNTIF(S3:S18,"L") &gt; 0,"BET LOST",IF(COUNTIF(S3:S18,"W")=16,"FUCK OFF…..YOU WON",""))</f>
        <v>BET LOST</v>
      </c>
      <c r="Q25" s="113"/>
      <c r="R25" s="113"/>
      <c r="S25" s="114"/>
      <c r="T25" s="112" t="str">
        <f>IF(COUNTIF(W3:W18,"L") &gt; 0,"BET LOST",IF(COUNTIF(W3:W18,"W")=16,"FUCK OFF…..YOU WON",""))</f>
        <v>BET LOST</v>
      </c>
      <c r="U25" s="113"/>
      <c r="V25" s="113"/>
      <c r="W25" s="114"/>
      <c r="X25" s="112" t="str">
        <f>IF(COUNTIF(AA3:AA18,"L") &gt; 0,"BET LOST",IF(COUNTIF(AA3:AA18,"W")=16,"FUCK OFF…..YOU WON",""))</f>
        <v>BET LOST</v>
      </c>
      <c r="Y25" s="113"/>
      <c r="Z25" s="113"/>
      <c r="AA25" s="114"/>
      <c r="AB25" s="112" t="str">
        <f>IF(COUNTIF(AE3:AE18,"L") &gt; 0,"BET LOST",IF(COUNTIF(AE3:AE18,"W")=16,"FUCK OFF…..YOU WON",""))</f>
        <v>BET LOST</v>
      </c>
      <c r="AC25" s="113"/>
      <c r="AD25" s="113"/>
      <c r="AE25" s="114"/>
      <c r="AF25" s="112" t="str">
        <f>IF(COUNTIF(AI3:AI18,"L") &gt; 0,"BET LOST",IF(COUNTIF(AI3:AI18,"W")=16,"FUCK OFF…..YOU WON",""))</f>
        <v>BET LOST</v>
      </c>
      <c r="AG25" s="113"/>
      <c r="AH25" s="113"/>
      <c r="AI25" s="114"/>
      <c r="AJ25" s="112" t="str">
        <f>IF(COUNTIF(AM3:AM18,"L") &gt; 0,"BET LOST",IF(COUNTIF(AM3:AM18,"W")=16,"FUCK OFF…..YOU WON",""))</f>
        <v>BET LOST</v>
      </c>
      <c r="AK25" s="113"/>
      <c r="AL25" s="113"/>
      <c r="AM25" s="114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12" t="s">
        <v>134</v>
      </c>
      <c r="M27" s="113"/>
      <c r="N27" s="113"/>
      <c r="O27" s="114"/>
      <c r="P27" s="112" t="s">
        <v>134</v>
      </c>
      <c r="Q27" s="113"/>
      <c r="R27" s="113"/>
      <c r="S27" s="114"/>
      <c r="T27" s="112" t="s">
        <v>134</v>
      </c>
      <c r="U27" s="113"/>
      <c r="V27" s="113"/>
      <c r="W27" s="114"/>
      <c r="X27" s="112" t="s">
        <v>134</v>
      </c>
      <c r="Y27" s="113"/>
      <c r="Z27" s="113"/>
      <c r="AA27" s="114"/>
      <c r="AB27" s="112" t="s">
        <v>134</v>
      </c>
      <c r="AC27" s="113"/>
      <c r="AD27" s="113"/>
      <c r="AE27" s="114"/>
      <c r="AF27" s="112" t="s">
        <v>134</v>
      </c>
      <c r="AG27" s="113"/>
      <c r="AH27" s="113"/>
      <c r="AI27" s="114"/>
      <c r="AJ27" s="112" t="s">
        <v>134</v>
      </c>
      <c r="AK27" s="113"/>
      <c r="AL27" s="113"/>
      <c r="AM27" s="114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8" t="s">
        <v>144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6" t="s">
        <v>136</v>
      </c>
      <c r="M30" s="57">
        <f>COUNTIF(O3:O18,"")</f>
        <v>0</v>
      </c>
      <c r="N30" s="57"/>
      <c r="O30" s="58">
        <f>M30/$B$20</f>
        <v>0</v>
      </c>
      <c r="P30" s="56" t="s">
        <v>136</v>
      </c>
      <c r="Q30" s="57">
        <f>COUNTIF(S3:S18,"")</f>
        <v>0</v>
      </c>
      <c r="R30" s="57"/>
      <c r="S30" s="58">
        <f>Q30/$B$20</f>
        <v>0</v>
      </c>
      <c r="T30" s="56" t="s">
        <v>136</v>
      </c>
      <c r="U30" s="57">
        <f>COUNTIF(W3:W18,"")</f>
        <v>0</v>
      </c>
      <c r="V30" s="57"/>
      <c r="W30" s="58">
        <f>U30/$B$20</f>
        <v>0</v>
      </c>
      <c r="X30" s="56" t="s">
        <v>136</v>
      </c>
      <c r="Y30" s="57">
        <f>COUNTIF(AA3:AA18,"")</f>
        <v>0</v>
      </c>
      <c r="Z30" s="57"/>
      <c r="AA30" s="58">
        <f>Y30/$B$20</f>
        <v>0</v>
      </c>
      <c r="AB30" s="56" t="s">
        <v>136</v>
      </c>
      <c r="AC30" s="57">
        <f>COUNTIF(AE3:AE18,"")</f>
        <v>0</v>
      </c>
      <c r="AD30" s="57"/>
      <c r="AE30" s="58">
        <f>AC30/$B$20</f>
        <v>0</v>
      </c>
      <c r="AF30" s="56" t="s">
        <v>136</v>
      </c>
      <c r="AG30" s="57">
        <f>COUNTIF(AI3:AI18,"")</f>
        <v>0</v>
      </c>
      <c r="AH30" s="57"/>
      <c r="AI30" s="58">
        <f>AG30/$B$20</f>
        <v>0</v>
      </c>
      <c r="AJ30" s="56" t="s">
        <v>136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12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13"/>
      <c r="N32" s="113"/>
      <c r="O32" s="114"/>
      <c r="P32" s="112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13"/>
      <c r="R32" s="113"/>
      <c r="S32" s="114"/>
      <c r="T32" s="112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13"/>
      <c r="V32" s="113"/>
      <c r="W32" s="114"/>
      <c r="X32" s="112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13"/>
      <c r="Z32" s="113"/>
      <c r="AA32" s="114"/>
      <c r="AB32" s="112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13"/>
      <c r="AD32" s="113"/>
      <c r="AE32" s="114"/>
      <c r="AF32" s="112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13"/>
      <c r="AH32" s="113"/>
      <c r="AI32" s="114"/>
      <c r="AJ32" s="112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13"/>
      <c r="AL32" s="113"/>
      <c r="AM32" s="114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102">
        <f t="array" ref="B34">PRODUCT(IF(('All Group Fixtures'!$A$2:$A$1000=A29)*('All Group Fixtures'!$C$2:$C$1000=C29),'All Group Fixtures'!$L$2:$L$1000))</f>
        <v>644.41366619105577</v>
      </c>
      <c r="C34" s="102"/>
      <c r="E34" t="s">
        <v>141</v>
      </c>
      <c r="F34" s="102">
        <f t="array" ref="F34">PRODUCT(IF(('All Group Fixtures'!$A$2:$A$1000=E29)*('All Group Fixtures'!$C$2:$C$1000=G29),'All Group Fixtures'!$L$2:$L$1000))</f>
        <v>15004.059693533092</v>
      </c>
      <c r="G34" s="102"/>
    </row>
    <row r="35" spans="1:7" x14ac:dyDescent="0.2">
      <c r="A35" t="s">
        <v>142</v>
      </c>
      <c r="B35" s="102">
        <f t="array" ref="B35">PRODUCT(IF(('All Group Fixtures'!$A$2:$A$1000=A29)*('All Group Fixtures'!$C$2:$C$1000=C29),'All Group Fixtures'!$N$2:$N$1000))</f>
        <v>907336018051.19629</v>
      </c>
      <c r="C35" s="102"/>
      <c r="E35" t="s">
        <v>142</v>
      </c>
      <c r="F35" s="102">
        <f t="array" ref="F35">PRODUCT(IF(('All Group Fixtures'!$A$2:$A$1000=E29)*('All Group Fixtures'!$C$2:$C$1000=G29),'All Group Fixtures'!$N$2:$N$1000))</f>
        <v>165375651311.87216</v>
      </c>
      <c r="G35" s="102"/>
    </row>
    <row r="36" spans="1:7" x14ac:dyDescent="0.2">
      <c r="A36" t="s">
        <v>143</v>
      </c>
      <c r="B36" s="102">
        <f t="array" ref="B36">PRODUCT(IF(('All Group Fixtures'!$A$2:$A$1000=A29)*('All Group Fixtures'!$C$2:$C$1000=C29),'All Group Fixtures'!$R$2:$R$1000))</f>
        <v>56873.279673704288</v>
      </c>
      <c r="C36" s="102"/>
      <c r="E36" t="s">
        <v>143</v>
      </c>
      <c r="F36" s="102">
        <f t="array" ref="F36">PRODUCT(IF(('All Group Fixtures'!$A$2:$A$1000=E29)*('All Group Fixtures'!$C$2:$C$1000=G29),'All Group Fixtures'!$R$2:$R$1000))</f>
        <v>7689538.1632051896</v>
      </c>
      <c r="G36" s="102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102">
        <f t="array" ref="B44">PRODUCT(IF(('All Group Fixtures'!$A$2:$A$1000=A39)*('All Group Fixtures'!$C$2:$C$1000=C39),'All Group Fixtures'!$L$2:$L$1000))</f>
        <v>967.40393289725273</v>
      </c>
      <c r="C44" s="102"/>
      <c r="E44" t="s">
        <v>141</v>
      </c>
      <c r="F44" s="102">
        <f t="array" ref="F44">PRODUCT(IF(('All Group Fixtures'!$A$2:$A$1000=E39)*('All Group Fixtures'!$C$2:$C$1000=G39),'All Group Fixtures'!$L$2:$L$1000))</f>
        <v>11215.556562958271</v>
      </c>
      <c r="G44" s="102"/>
    </row>
    <row r="45" spans="1:7" x14ac:dyDescent="0.2">
      <c r="A45" t="s">
        <v>142</v>
      </c>
      <c r="B45" s="102">
        <f t="array" ref="B45">PRODUCT(IF(('All Group Fixtures'!$A$2:$A$1000=A39)*('All Group Fixtures'!$C$2:$C$1000=C39),'All Group Fixtures'!$N$2:$N$1000))</f>
        <v>105637923104.09114</v>
      </c>
      <c r="C45" s="102"/>
      <c r="E45" t="s">
        <v>142</v>
      </c>
      <c r="F45" s="102">
        <f t="array" ref="F45">PRODUCT(IF(('All Group Fixtures'!$A$2:$A$1000=E39)*('All Group Fixtures'!$C$2:$C$1000=G39),'All Group Fixtures'!$N$2:$N$1000))</f>
        <v>1781309519708.1025</v>
      </c>
      <c r="G45" s="102"/>
    </row>
    <row r="46" spans="1:7" x14ac:dyDescent="0.2">
      <c r="A46" t="s">
        <v>143</v>
      </c>
      <c r="B46" s="102">
        <f t="array" ref="B46">PRODUCT(IF(('All Group Fixtures'!$A$2:$A$1000=A39)*('All Group Fixtures'!$C$2:$C$1000=C39),'All Group Fixtures'!$R$2:$R$1000))</f>
        <v>18256.779578111389</v>
      </c>
      <c r="C46" s="102"/>
      <c r="E46" t="s">
        <v>143</v>
      </c>
      <c r="F46" s="102">
        <f t="array" ref="F46">PRODUCT(IF(('All Group Fixtures'!$A$2:$A$1000=E39)*('All Group Fixtures'!$C$2:$C$1000=G39),'All Group Fixtures'!$R$2:$R$1000))</f>
        <v>11533205.306673054</v>
      </c>
      <c r="G46" s="102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141</v>
      </c>
      <c r="B54" s="102">
        <f t="array" ref="B54">PRODUCT(IF(('All Group Fixtures'!$A$2:$A$1000=A49)*('All Group Fixtures'!$C$2:$C$1000=C49),'All Group Fixtures'!$L$2:$L$1000))</f>
        <v>12446.990153750548</v>
      </c>
      <c r="C54" s="102"/>
      <c r="E54" t="s">
        <v>141</v>
      </c>
      <c r="F54" s="102">
        <f t="array" ref="F54">PRODUCT(IF(('All Group Fixtures'!$A$2:$A$1000=E49)*('All Group Fixtures'!$C$2:$C$1000=G49),'All Group Fixtures'!$L$2:$L$1000))</f>
        <v>2433.1711713688624</v>
      </c>
      <c r="G54" s="102"/>
    </row>
    <row r="55" spans="1:7" x14ac:dyDescent="0.2">
      <c r="A55" t="s">
        <v>142</v>
      </c>
      <c r="B55" s="102">
        <f t="array" ref="B55">PRODUCT(IF(('All Group Fixtures'!$A$2:$A$1000=A49)*('All Group Fixtures'!$C$2:$C$1000=C49),'All Group Fixtures'!$N$2:$N$1000))</f>
        <v>991753312486.05042</v>
      </c>
      <c r="C55" s="102"/>
      <c r="E55" t="s">
        <v>142</v>
      </c>
      <c r="F55" s="102">
        <f t="array" ref="F55">PRODUCT(IF(('All Group Fixtures'!$A$2:$A$1000=E49)*('All Group Fixtures'!$C$2:$C$1000=G49),'All Group Fixtures'!$N$2:$N$1000))</f>
        <v>15205918009902.936</v>
      </c>
      <c r="G55" s="102"/>
    </row>
    <row r="56" spans="1:7" x14ac:dyDescent="0.2">
      <c r="A56" t="s">
        <v>143</v>
      </c>
      <c r="B56" s="102">
        <f t="array" ref="B56">PRODUCT(IF(('All Group Fixtures'!$A$2:$A$1000=A49)*('All Group Fixtures'!$C$2:$C$1000=C49),'All Group Fixtures'!$R$2:$R$1000))</f>
        <v>1367570.8062395437</v>
      </c>
      <c r="C56" s="102"/>
      <c r="E56" t="s">
        <v>143</v>
      </c>
      <c r="F56" s="102">
        <f t="array" ref="F56">PRODUCT(IF(('All Group Fixtures'!$A$2:$A$1000=E49)*('All Group Fixtures'!$C$2:$C$1000=G49),'All Group Fixtures'!$R$2:$R$1000))</f>
        <v>2077104.8649672482</v>
      </c>
      <c r="G56" s="102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2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8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1</v>
      </c>
      <c r="I4" s="9">
        <f>G4-H4</f>
        <v>7</v>
      </c>
      <c r="J4" s="6">
        <f>(D4*3)+(E4*1)</f>
        <v>6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2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2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2</v>
      </c>
      <c r="J5" s="6">
        <f>(D5*3)+(E5*1)</f>
        <v>6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2</v>
      </c>
      <c r="M5" s="2">
        <f>IF(K5=0,0,L5/K5)</f>
        <v>0.66666666666666663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2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1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4</v>
      </c>
      <c r="I6" s="9">
        <f>G6-H6</f>
        <v>-3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2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6</v>
      </c>
      <c r="I7" s="9">
        <f>G7-H7</f>
        <v>-6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2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1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0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2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4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>IF(K11=0,0,L11/K11)</f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2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1</v>
      </c>
      <c r="J12" s="6">
        <f>(D12*3)+(E12*1)</f>
        <v>4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>IF(K12=0,0,L12/K12)</f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2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2</v>
      </c>
      <c r="I13" s="9">
        <f>G13-H13</f>
        <v>-2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2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2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3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2</v>
      </c>
      <c r="J16" s="6">
        <f>(D16*3)+(E16*1)</f>
        <v>6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2</v>
      </c>
      <c r="M16" s="2">
        <f t="shared" ref="M16" si="0">IF(K16=0,0,L16/K16)</f>
        <v>0.66666666666666663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2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4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2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2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-1</v>
      </c>
      <c r="J18" s="6">
        <f>(D18*3)+(E18*1)</f>
        <v>1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2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2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4</v>
      </c>
      <c r="I22" s="9">
        <f>G22-H22</f>
        <v>-3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2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5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5</v>
      </c>
      <c r="J23" s="6">
        <f>(D23*3)+(E23*1)</f>
        <v>6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1</v>
      </c>
      <c r="P23" s="2">
        <f>IF(N23=0,0,O23/N23)</f>
        <v>1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2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1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3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2</v>
      </c>
      <c r="J28" s="6">
        <f>(D28*3)+(E28*1)</f>
        <v>4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1</v>
      </c>
      <c r="M28" s="2">
        <f t="shared" ref="M28" si="4">IF(K28=0,0,L28/K28)</f>
        <v>0.33333333333333331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2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2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3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1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1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1</v>
      </c>
      <c r="J35" s="6">
        <f>(D35*3)+(E35*1)</f>
        <v>3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1</v>
      </c>
      <c r="M35" s="2">
        <f>IF(K35=0,0,L35/K35)</f>
        <v>1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1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1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3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3</v>
      </c>
      <c r="J40" s="6">
        <f>(D40*3)+(E40*1)</f>
        <v>3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1</v>
      </c>
      <c r="M40" s="2">
        <f t="shared" ref="M40:M43" si="6">IF(K40=0,0,L40/K40)</f>
        <v>0.33333333333333331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1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3</v>
      </c>
      <c r="I41" s="9">
        <f>G41-H41</f>
        <v>-3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1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2</v>
      </c>
      <c r="I42" s="9">
        <f>G42-H42</f>
        <v>-1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1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1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2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</v>
      </c>
      <c r="I43" s="9">
        <f>G43-H43</f>
        <v>1</v>
      </c>
      <c r="J43" s="6">
        <f>(D43*3)+(E43*1)</f>
        <v>3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1</v>
      </c>
      <c r="M43" s="2">
        <f t="shared" si="6"/>
        <v>0.5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1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1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-1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1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2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1</v>
      </c>
      <c r="I47" s="9">
        <f>G47-H47</f>
        <v>1</v>
      </c>
      <c r="J47" s="6">
        <f>(D47*3)+(E47*1)</f>
        <v>3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1</v>
      </c>
      <c r="P47" s="2">
        <f t="shared" si="9"/>
        <v>0.5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1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2</v>
      </c>
      <c r="I48" s="9">
        <f>G48-H48</f>
        <v>-1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1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1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2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1</v>
      </c>
      <c r="I49" s="9">
        <f>G49-H49</f>
        <v>1</v>
      </c>
      <c r="J49" s="6">
        <f>(D49*3)+(E49*1)</f>
        <v>3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1</v>
      </c>
      <c r="P49" s="2">
        <f t="shared" si="9"/>
        <v>0.33333333333333331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All Group Fixtures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2018-06-22T14:00:51Z</dcterms:modified>
</cp:coreProperties>
</file>