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y/Dropbox/Michael/Work/Data Science/World Cup 2018/git_repo/"/>
    </mc:Choice>
  </mc:AlternateContent>
  <xr:revisionPtr revIDLastSave="0" documentId="13_ncr:1_{DFA4C458-DE9C-C346-8D58-B9A330A1DA2C}" xr6:coauthVersionLast="31" xr6:coauthVersionMax="31" xr10:uidLastSave="{00000000-0000-0000-0000-000000000000}"/>
  <bookViews>
    <workbookView xWindow="0" yWindow="460" windowWidth="38400" windowHeight="22940" activeTab="2" xr2:uid="{9C356013-45D0-AB47-BCE4-D5C1F3D6EAD2}"/>
  </bookViews>
  <sheets>
    <sheet name="Basic Analysis" sheetId="2" r:id="rId1"/>
    <sheet name="Round 3 Predictions" sheetId="15" r:id="rId2"/>
    <sheet name="Round 2 Predictions" sheetId="14" r:id="rId3"/>
    <sheet name="Round 1 Predictions" sheetId="13" r:id="rId4"/>
    <sheet name="2018 Group Standings" sheetId="6" r:id="rId5"/>
    <sheet name="2014 Group Standings" sheetId="3" r:id="rId6"/>
    <sheet name="2010 Group Standings" sheetId="5" r:id="rId7"/>
    <sheet name="2006 Group Standings" sheetId="9" r:id="rId8"/>
    <sheet name="2002 Group Standings" sheetId="11" r:id="rId9"/>
    <sheet name="1998 Group Standings" sheetId="10" r:id="rId10"/>
    <sheet name="All Group Fixtures" sheetId="8" r:id="rId11"/>
    <sheet name="All FInals Fixtures" sheetId="12" r:id="rId12"/>
  </sheets>
  <definedNames>
    <definedName name="_xlnm._FilterDatabase" localSheetId="11" hidden="1">'All FInals Fixtures'!$A$1:$S$241</definedName>
    <definedName name="_xlnm._FilterDatabase" localSheetId="10" hidden="1">'All Group Fixtures'!$A$1:$Q$289</definedName>
    <definedName name="_xlnm.Print_Area" localSheetId="2">'Round 2 Predictions'!$N$1:$BQ$32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H32" i="14" l="1"/>
  <c r="CJ18" i="14"/>
  <c r="CI18" i="14"/>
  <c r="CI17" i="14"/>
  <c r="CJ17" i="14" s="1"/>
  <c r="CI16" i="14"/>
  <c r="CJ16" i="14" s="1"/>
  <c r="CI15" i="14"/>
  <c r="CJ15" i="14" s="1"/>
  <c r="CI14" i="14"/>
  <c r="CJ14" i="14" s="1"/>
  <c r="CI13" i="14"/>
  <c r="CJ13" i="14" s="1"/>
  <c r="CI12" i="14"/>
  <c r="CJ12" i="14" s="1"/>
  <c r="CI11" i="14"/>
  <c r="CJ11" i="14" s="1"/>
  <c r="CJ10" i="14"/>
  <c r="CI10" i="14"/>
  <c r="CI9" i="14"/>
  <c r="CJ9" i="14" s="1"/>
  <c r="CI8" i="14"/>
  <c r="CJ8" i="14" s="1"/>
  <c r="CI7" i="14"/>
  <c r="CJ7" i="14" s="1"/>
  <c r="CI6" i="14"/>
  <c r="CJ6" i="14" s="1"/>
  <c r="CI5" i="14"/>
  <c r="CJ5" i="14" s="1"/>
  <c r="CI4" i="14"/>
  <c r="CJ4" i="14" s="1"/>
  <c r="CI3" i="14"/>
  <c r="CJ1" i="14"/>
  <c r="CD32" i="14"/>
  <c r="CF18" i="14"/>
  <c r="CE18" i="14"/>
  <c r="CE17" i="14"/>
  <c r="CF17" i="14" s="1"/>
  <c r="CE16" i="14"/>
  <c r="CF16" i="14" s="1"/>
  <c r="CE15" i="14"/>
  <c r="CF15" i="14" s="1"/>
  <c r="CE14" i="14"/>
  <c r="CF14" i="14" s="1"/>
  <c r="CE13" i="14"/>
  <c r="CF13" i="14" s="1"/>
  <c r="CE12" i="14"/>
  <c r="CF12" i="14" s="1"/>
  <c r="CE11" i="14"/>
  <c r="CF11" i="14" s="1"/>
  <c r="CF10" i="14"/>
  <c r="CE10" i="14"/>
  <c r="CE9" i="14"/>
  <c r="CF9" i="14" s="1"/>
  <c r="CE8" i="14"/>
  <c r="CF8" i="14" s="1"/>
  <c r="CE7" i="14"/>
  <c r="CF7" i="14" s="1"/>
  <c r="CE6" i="14"/>
  <c r="CF6" i="14" s="1"/>
  <c r="CE5" i="14"/>
  <c r="CF5" i="14" s="1"/>
  <c r="CE4" i="14"/>
  <c r="CF4" i="14" s="1"/>
  <c r="CE3" i="14"/>
  <c r="CE22" i="14" s="1"/>
  <c r="CF22" i="14" s="1"/>
  <c r="CF1" i="14"/>
  <c r="BZ32" i="14"/>
  <c r="CA18" i="14"/>
  <c r="CB18" i="14" s="1"/>
  <c r="CA17" i="14"/>
  <c r="CB17" i="14" s="1"/>
  <c r="CA16" i="14"/>
  <c r="CB16" i="14" s="1"/>
  <c r="CA15" i="14"/>
  <c r="CB15" i="14" s="1"/>
  <c r="CA14" i="14"/>
  <c r="CB14" i="14" s="1"/>
  <c r="CA13" i="14"/>
  <c r="CB13" i="14" s="1"/>
  <c r="CA12" i="14"/>
  <c r="CB12" i="14" s="1"/>
  <c r="CA11" i="14"/>
  <c r="CB11" i="14" s="1"/>
  <c r="CB10" i="14"/>
  <c r="CA10" i="14"/>
  <c r="CA9" i="14"/>
  <c r="CB9" i="14" s="1"/>
  <c r="CA8" i="14"/>
  <c r="CB8" i="14" s="1"/>
  <c r="CA7" i="14"/>
  <c r="CB7" i="14" s="1"/>
  <c r="CA6" i="14"/>
  <c r="CB6" i="14" s="1"/>
  <c r="CA5" i="14"/>
  <c r="CB5" i="14" s="1"/>
  <c r="CA4" i="14"/>
  <c r="CB4" i="14" s="1"/>
  <c r="CA3" i="14"/>
  <c r="CB1" i="14"/>
  <c r="CI22" i="14" l="1"/>
  <c r="CJ22" i="14" s="1"/>
  <c r="CI20" i="14"/>
  <c r="CJ20" i="14" s="1"/>
  <c r="CJ3" i="14"/>
  <c r="CI23" i="14" s="1"/>
  <c r="CI21" i="14"/>
  <c r="CJ21" i="14" s="1"/>
  <c r="CE21" i="14"/>
  <c r="CF21" i="14" s="1"/>
  <c r="CE20" i="14"/>
  <c r="CF20" i="14" s="1"/>
  <c r="CF3" i="14"/>
  <c r="CE23" i="14" s="1"/>
  <c r="CA22" i="14"/>
  <c r="CB22" i="14" s="1"/>
  <c r="CA20" i="14"/>
  <c r="CB20" i="14" s="1"/>
  <c r="CB3" i="14"/>
  <c r="CA23" i="14" s="1"/>
  <c r="CA21" i="14"/>
  <c r="CB21" i="14" s="1"/>
  <c r="BV32" i="14"/>
  <c r="BX18" i="14"/>
  <c r="BW18" i="14"/>
  <c r="BW17" i="14"/>
  <c r="BX17" i="14" s="1"/>
  <c r="BW16" i="14"/>
  <c r="BX16" i="14" s="1"/>
  <c r="BW15" i="14"/>
  <c r="BX15" i="14" s="1"/>
  <c r="BW14" i="14"/>
  <c r="BX14" i="14" s="1"/>
  <c r="BW13" i="14"/>
  <c r="BX13" i="14" s="1"/>
  <c r="BW12" i="14"/>
  <c r="BX12" i="14" s="1"/>
  <c r="BW11" i="14"/>
  <c r="BX11" i="14" s="1"/>
  <c r="BX10" i="14"/>
  <c r="BW10" i="14"/>
  <c r="BW9" i="14"/>
  <c r="BX9" i="14" s="1"/>
  <c r="BW8" i="14"/>
  <c r="BX8" i="14" s="1"/>
  <c r="BW7" i="14"/>
  <c r="BX7" i="14" s="1"/>
  <c r="BW6" i="14"/>
  <c r="BX6" i="14" s="1"/>
  <c r="BW5" i="14"/>
  <c r="BX5" i="14" s="1"/>
  <c r="BW4" i="14"/>
  <c r="BX4" i="14" s="1"/>
  <c r="BW3" i="14"/>
  <c r="BX1" i="14"/>
  <c r="BR32" i="14"/>
  <c r="BS18" i="14"/>
  <c r="BT18" i="14" s="1"/>
  <c r="BS17" i="14"/>
  <c r="BT17" i="14" s="1"/>
  <c r="BS16" i="14"/>
  <c r="BT16" i="14" s="1"/>
  <c r="BS15" i="14"/>
  <c r="BT15" i="14" s="1"/>
  <c r="BS14" i="14"/>
  <c r="BT14" i="14" s="1"/>
  <c r="BT13" i="14"/>
  <c r="BS13" i="14"/>
  <c r="BS12" i="14"/>
  <c r="BT12" i="14" s="1"/>
  <c r="BS11" i="14"/>
  <c r="BT11" i="14" s="1"/>
  <c r="BS10" i="14"/>
  <c r="BT10" i="14" s="1"/>
  <c r="BS9" i="14"/>
  <c r="BT9" i="14" s="1"/>
  <c r="BS8" i="14"/>
  <c r="BT8" i="14" s="1"/>
  <c r="BS7" i="14"/>
  <c r="BT7" i="14" s="1"/>
  <c r="BT6" i="14"/>
  <c r="BS6" i="14"/>
  <c r="BT5" i="14"/>
  <c r="BS5" i="14"/>
  <c r="BS4" i="14"/>
  <c r="BT4" i="14" s="1"/>
  <c r="BS3" i="14"/>
  <c r="BT1" i="14"/>
  <c r="BW21" i="14" l="1"/>
  <c r="BX21" i="14" s="1"/>
  <c r="BX3" i="14"/>
  <c r="BW23" i="14" s="1"/>
  <c r="BW22" i="14"/>
  <c r="BX22" i="14" s="1"/>
  <c r="BW20" i="14"/>
  <c r="BX20" i="14" s="1"/>
  <c r="BS22" i="14"/>
  <c r="BT22" i="14" s="1"/>
  <c r="BS21" i="14"/>
  <c r="BT21" i="14" s="1"/>
  <c r="BS20" i="14"/>
  <c r="BT20" i="14" s="1"/>
  <c r="BT3" i="14"/>
  <c r="BS23" i="14" s="1"/>
  <c r="BN32" i="14"/>
  <c r="BO18" i="14"/>
  <c r="BP18" i="14" s="1"/>
  <c r="BO17" i="14"/>
  <c r="BP17" i="14" s="1"/>
  <c r="BO16" i="14"/>
  <c r="BP16" i="14" s="1"/>
  <c r="BO15" i="14"/>
  <c r="BP15" i="14" s="1"/>
  <c r="BO14" i="14"/>
  <c r="BP14" i="14" s="1"/>
  <c r="BP13" i="14"/>
  <c r="BO13" i="14"/>
  <c r="BO12" i="14"/>
  <c r="BP12" i="14" s="1"/>
  <c r="BO11" i="14"/>
  <c r="BP11" i="14" s="1"/>
  <c r="BO10" i="14"/>
  <c r="BP10" i="14" s="1"/>
  <c r="BO9" i="14"/>
  <c r="BP9" i="14" s="1"/>
  <c r="BO8" i="14"/>
  <c r="BP8" i="14" s="1"/>
  <c r="BO7" i="14"/>
  <c r="BP7" i="14" s="1"/>
  <c r="BO6" i="14"/>
  <c r="BP6" i="14" s="1"/>
  <c r="BP5" i="14"/>
  <c r="BO5" i="14"/>
  <c r="BO4" i="14"/>
  <c r="BP4" i="14" s="1"/>
  <c r="BO3" i="14"/>
  <c r="BP1" i="14"/>
  <c r="BJ32" i="14"/>
  <c r="BK18" i="14"/>
  <c r="BL18" i="14" s="1"/>
  <c r="BK17" i="14"/>
  <c r="BL17" i="14" s="1"/>
  <c r="BK16" i="14"/>
  <c r="BL16" i="14" s="1"/>
  <c r="BK15" i="14"/>
  <c r="BL15" i="14" s="1"/>
  <c r="BK14" i="14"/>
  <c r="BL14" i="14" s="1"/>
  <c r="BK13" i="14"/>
  <c r="BL13" i="14" s="1"/>
  <c r="BL12" i="14"/>
  <c r="BK12" i="14"/>
  <c r="BK11" i="14"/>
  <c r="BL11" i="14" s="1"/>
  <c r="BL10" i="14"/>
  <c r="BK10" i="14"/>
  <c r="BK9" i="14"/>
  <c r="BL9" i="14" s="1"/>
  <c r="BK8" i="14"/>
  <c r="BL8" i="14" s="1"/>
  <c r="BK7" i="14"/>
  <c r="BL7" i="14" s="1"/>
  <c r="BK6" i="14"/>
  <c r="BL6" i="14" s="1"/>
  <c r="BK5" i="14"/>
  <c r="BL5" i="14" s="1"/>
  <c r="BL4" i="14"/>
  <c r="BK4" i="14"/>
  <c r="BK3" i="14"/>
  <c r="BK22" i="14" s="1"/>
  <c r="BL22" i="14" s="1"/>
  <c r="BL1" i="14"/>
  <c r="BF32" i="14"/>
  <c r="BG18" i="14"/>
  <c r="BH18" i="14" s="1"/>
  <c r="BG17" i="14"/>
  <c r="BH17" i="14" s="1"/>
  <c r="BG16" i="14"/>
  <c r="BH16" i="14" s="1"/>
  <c r="BG15" i="14"/>
  <c r="BH15" i="14" s="1"/>
  <c r="BG14" i="14"/>
  <c r="BH14" i="14" s="1"/>
  <c r="BG13" i="14"/>
  <c r="BH13" i="14" s="1"/>
  <c r="BG12" i="14"/>
  <c r="BH12" i="14" s="1"/>
  <c r="BG11" i="14"/>
  <c r="BH11" i="14" s="1"/>
  <c r="BG10" i="14"/>
  <c r="BH10" i="14" s="1"/>
  <c r="BG9" i="14"/>
  <c r="BH9" i="14" s="1"/>
  <c r="BG8" i="14"/>
  <c r="BH8" i="14" s="1"/>
  <c r="BG7" i="14"/>
  <c r="BH7" i="14" s="1"/>
  <c r="BG6" i="14"/>
  <c r="BH6" i="14" s="1"/>
  <c r="BG5" i="14"/>
  <c r="BH5" i="14" s="1"/>
  <c r="BG4" i="14"/>
  <c r="BH4" i="14" s="1"/>
  <c r="BG3" i="14"/>
  <c r="BH1" i="14"/>
  <c r="T1" i="14"/>
  <c r="BB32" i="14"/>
  <c r="AJ32" i="13"/>
  <c r="AF32" i="13"/>
  <c r="AB32" i="13"/>
  <c r="X32" i="13"/>
  <c r="T32" i="13"/>
  <c r="P32" i="13"/>
  <c r="L32" i="13"/>
  <c r="AX32" i="14"/>
  <c r="AT32" i="14"/>
  <c r="AP32" i="14"/>
  <c r="AL32" i="14"/>
  <c r="AH32" i="14"/>
  <c r="AD32" i="14"/>
  <c r="Z32" i="14"/>
  <c r="V32" i="14"/>
  <c r="R32" i="14"/>
  <c r="N32" i="14"/>
  <c r="AJ32" i="15"/>
  <c r="AF32" i="15"/>
  <c r="AB32" i="15"/>
  <c r="X32" i="15"/>
  <c r="T32" i="15"/>
  <c r="P32" i="15"/>
  <c r="L32" i="15"/>
  <c r="BO20" i="14" l="1"/>
  <c r="BP20" i="14" s="1"/>
  <c r="BO21" i="14"/>
  <c r="BP21" i="14" s="1"/>
  <c r="BP3" i="14"/>
  <c r="BO23" i="14" s="1"/>
  <c r="BO22" i="14"/>
  <c r="BP22" i="14" s="1"/>
  <c r="BK20" i="14"/>
  <c r="BL20" i="14" s="1"/>
  <c r="BL3" i="14"/>
  <c r="BK23" i="14" s="1"/>
  <c r="BK21" i="14"/>
  <c r="BL21" i="14" s="1"/>
  <c r="BG22" i="14"/>
  <c r="BH22" i="14" s="1"/>
  <c r="BG20" i="14"/>
  <c r="BH20" i="14" s="1"/>
  <c r="BH3" i="14"/>
  <c r="BG23" i="14" s="1"/>
  <c r="BG21" i="14"/>
  <c r="BH21" i="14" s="1"/>
  <c r="F25" i="14"/>
  <c r="BC18" i="14"/>
  <c r="BC17" i="14"/>
  <c r="BC16" i="14"/>
  <c r="BC15" i="14"/>
  <c r="BC14" i="14"/>
  <c r="BC13" i="14"/>
  <c r="BC12" i="14"/>
  <c r="BC11" i="14"/>
  <c r="BC10" i="14"/>
  <c r="BC9" i="14"/>
  <c r="BC8" i="14"/>
  <c r="BC7" i="14"/>
  <c r="BC6" i="14"/>
  <c r="BC5" i="14"/>
  <c r="BC4" i="14"/>
  <c r="BC3" i="14"/>
  <c r="AY18" i="14"/>
  <c r="AY17" i="14"/>
  <c r="AY16" i="14"/>
  <c r="AY15" i="14"/>
  <c r="AY14" i="14"/>
  <c r="AY13" i="14"/>
  <c r="AY12" i="14"/>
  <c r="AY11" i="14"/>
  <c r="AY10" i="14"/>
  <c r="AY9" i="14"/>
  <c r="AY8" i="14"/>
  <c r="AY7" i="14"/>
  <c r="AY6" i="14"/>
  <c r="AY5" i="14"/>
  <c r="AY4" i="14"/>
  <c r="AY3" i="14"/>
  <c r="AU18" i="14"/>
  <c r="AU17" i="14"/>
  <c r="AU16" i="14"/>
  <c r="AU15" i="14"/>
  <c r="AU14" i="14"/>
  <c r="AU13" i="14"/>
  <c r="AU12" i="14"/>
  <c r="AU11" i="14"/>
  <c r="AU10" i="14"/>
  <c r="AU9" i="14"/>
  <c r="AU8" i="14"/>
  <c r="AU7" i="14"/>
  <c r="AU6" i="14"/>
  <c r="AU5" i="14"/>
  <c r="AU4" i="14"/>
  <c r="AU3" i="14"/>
  <c r="AQ18" i="14"/>
  <c r="AQ17" i="14"/>
  <c r="AQ16" i="14"/>
  <c r="AQ15" i="14"/>
  <c r="AQ14" i="14"/>
  <c r="AQ13" i="14"/>
  <c r="AQ12" i="14"/>
  <c r="AQ11" i="14"/>
  <c r="AQ10" i="14"/>
  <c r="AQ9" i="14"/>
  <c r="AQ8" i="14"/>
  <c r="AQ7" i="14"/>
  <c r="AQ6" i="14"/>
  <c r="AQ5" i="14"/>
  <c r="AQ4" i="14"/>
  <c r="AQ3" i="14"/>
  <c r="AM18" i="14"/>
  <c r="AM17" i="14"/>
  <c r="AM16" i="14"/>
  <c r="AM15" i="14"/>
  <c r="AM14" i="14"/>
  <c r="AM13" i="14"/>
  <c r="AM12" i="14"/>
  <c r="AM11" i="14"/>
  <c r="AM10" i="14"/>
  <c r="AM9" i="14"/>
  <c r="AM8" i="14"/>
  <c r="AM7" i="14"/>
  <c r="AM6" i="14"/>
  <c r="AM5" i="14"/>
  <c r="AM4" i="14"/>
  <c r="AM3" i="14"/>
  <c r="AI18" i="14"/>
  <c r="AI17" i="14"/>
  <c r="AI16" i="14"/>
  <c r="AI15" i="14"/>
  <c r="AI14" i="14"/>
  <c r="AI13" i="14"/>
  <c r="AI12" i="14"/>
  <c r="AI11" i="14"/>
  <c r="AI10" i="14"/>
  <c r="AI9" i="14"/>
  <c r="AI8" i="14"/>
  <c r="AI7" i="14"/>
  <c r="AI6" i="14"/>
  <c r="AI5" i="14"/>
  <c r="AI4" i="14"/>
  <c r="AI3" i="14"/>
  <c r="AE18" i="14"/>
  <c r="AE17" i="14"/>
  <c r="AE16" i="14"/>
  <c r="AE15" i="14"/>
  <c r="AE14" i="14"/>
  <c r="AE13" i="14"/>
  <c r="AE12" i="14"/>
  <c r="AE11" i="14"/>
  <c r="AE10" i="14"/>
  <c r="AE9" i="14"/>
  <c r="AE8" i="14"/>
  <c r="AE7" i="14"/>
  <c r="AE6" i="14"/>
  <c r="AE5" i="14"/>
  <c r="AE4" i="14"/>
  <c r="AE3" i="14"/>
  <c r="AA18" i="14"/>
  <c r="AA17" i="14"/>
  <c r="AA16" i="14"/>
  <c r="AA15" i="14"/>
  <c r="AA14" i="14"/>
  <c r="AA13" i="14"/>
  <c r="AA12" i="14"/>
  <c r="AA11" i="14"/>
  <c r="AA10" i="14"/>
  <c r="AA9" i="14"/>
  <c r="AA8" i="14"/>
  <c r="AA7" i="14"/>
  <c r="AA6" i="14"/>
  <c r="AA5" i="14"/>
  <c r="AA4" i="14"/>
  <c r="AA3" i="14"/>
  <c r="W18" i="14"/>
  <c r="W17" i="14"/>
  <c r="W16" i="14"/>
  <c r="W15" i="14"/>
  <c r="W14" i="14"/>
  <c r="W13" i="14"/>
  <c r="W12" i="14"/>
  <c r="W11" i="14"/>
  <c r="W10" i="14"/>
  <c r="W9" i="14"/>
  <c r="W8" i="14"/>
  <c r="W7" i="14"/>
  <c r="W6" i="14"/>
  <c r="W5" i="14"/>
  <c r="W4" i="14"/>
  <c r="W3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S3" i="14"/>
  <c r="X1" i="14"/>
  <c r="AB1" i="14" s="1"/>
  <c r="AF1" i="14" s="1"/>
  <c r="AJ1" i="14" s="1"/>
  <c r="AN1" i="14" s="1"/>
  <c r="AR1" i="14" s="1"/>
  <c r="AV1" i="14" s="1"/>
  <c r="AZ1" i="14" s="1"/>
  <c r="BD1" i="14" s="1"/>
  <c r="B21" i="15"/>
  <c r="R1" i="15"/>
  <c r="V1" i="15" s="1"/>
  <c r="Z1" i="15" s="1"/>
  <c r="AD1" i="15" s="1"/>
  <c r="AH1" i="15" s="1"/>
  <c r="AL1" i="15" s="1"/>
  <c r="B21" i="13"/>
  <c r="R1" i="13"/>
  <c r="V1" i="13" s="1"/>
  <c r="Z1" i="13" s="1"/>
  <c r="AD1" i="13" s="1"/>
  <c r="AH1" i="13" s="1"/>
  <c r="AL1" i="13" s="1"/>
  <c r="O289" i="8"/>
  <c r="R289" i="8" s="1"/>
  <c r="O288" i="8"/>
  <c r="P288" i="8" s="1"/>
  <c r="S288" i="8" s="1"/>
  <c r="O287" i="8"/>
  <c r="R287" i="8" s="1"/>
  <c r="O286" i="8"/>
  <c r="R286" i="8" s="1"/>
  <c r="O285" i="8"/>
  <c r="R285" i="8" s="1"/>
  <c r="O284" i="8"/>
  <c r="R284" i="8" s="1"/>
  <c r="O283" i="8"/>
  <c r="Q283" i="8" s="1"/>
  <c r="O282" i="8"/>
  <c r="R282" i="8" s="1"/>
  <c r="O281" i="8"/>
  <c r="R281" i="8" s="1"/>
  <c r="O280" i="8"/>
  <c r="P280" i="8" s="1"/>
  <c r="S280" i="8" s="1"/>
  <c r="O279" i="8"/>
  <c r="R279" i="8" s="1"/>
  <c r="O278" i="8"/>
  <c r="R278" i="8" s="1"/>
  <c r="O277" i="8"/>
  <c r="Q277" i="8" s="1"/>
  <c r="O276" i="8"/>
  <c r="R276" i="8" s="1"/>
  <c r="O275" i="8"/>
  <c r="Q275" i="8" s="1"/>
  <c r="O274" i="8"/>
  <c r="R274" i="8" s="1"/>
  <c r="O273" i="8"/>
  <c r="R273" i="8" s="1"/>
  <c r="O272" i="8"/>
  <c r="P272" i="8" s="1"/>
  <c r="S272" i="8" s="1"/>
  <c r="O271" i="8"/>
  <c r="R271" i="8" s="1"/>
  <c r="O270" i="8"/>
  <c r="R270" i="8" s="1"/>
  <c r="O269" i="8"/>
  <c r="R269" i="8" s="1"/>
  <c r="O268" i="8"/>
  <c r="R268" i="8" s="1"/>
  <c r="O267" i="8"/>
  <c r="Q267" i="8" s="1"/>
  <c r="O266" i="8"/>
  <c r="R266" i="8" s="1"/>
  <c r="O265" i="8"/>
  <c r="R265" i="8" s="1"/>
  <c r="O264" i="8"/>
  <c r="P264" i="8" s="1"/>
  <c r="S264" i="8" s="1"/>
  <c r="O263" i="8"/>
  <c r="R263" i="8" s="1"/>
  <c r="O262" i="8"/>
  <c r="R262" i="8" s="1"/>
  <c r="O261" i="8"/>
  <c r="R261" i="8" s="1"/>
  <c r="O260" i="8"/>
  <c r="R260" i="8" s="1"/>
  <c r="O259" i="8"/>
  <c r="Q259" i="8" s="1"/>
  <c r="O258" i="8"/>
  <c r="R258" i="8" s="1"/>
  <c r="O257" i="8"/>
  <c r="R257" i="8" s="1"/>
  <c r="O256" i="8"/>
  <c r="P256" i="8" s="1"/>
  <c r="S256" i="8" s="1"/>
  <c r="O255" i="8"/>
  <c r="R255" i="8" s="1"/>
  <c r="O254" i="8"/>
  <c r="R254" i="8" s="1"/>
  <c r="O253" i="8"/>
  <c r="R253" i="8" s="1"/>
  <c r="O252" i="8"/>
  <c r="R252" i="8" s="1"/>
  <c r="O251" i="8"/>
  <c r="Q251" i="8" s="1"/>
  <c r="O250" i="8"/>
  <c r="R250" i="8" s="1"/>
  <c r="F32" i="15" a="1"/>
  <c r="F31" i="15" a="1"/>
  <c r="F30" i="15" a="1"/>
  <c r="B42" i="14" a="1"/>
  <c r="B41" i="14" a="1"/>
  <c r="B40" i="14" a="1"/>
  <c r="F32" i="14" a="1"/>
  <c r="F31" i="14" a="1"/>
  <c r="F30" i="14" a="1"/>
  <c r="F32" i="13" a="1"/>
  <c r="F31" i="13" a="1"/>
  <c r="F30" i="13" a="1"/>
  <c r="R277" i="8" l="1"/>
  <c r="R283" i="8"/>
  <c r="P269" i="8"/>
  <c r="S269" i="8" s="1"/>
  <c r="P285" i="8"/>
  <c r="S285" i="8" s="1"/>
  <c r="P261" i="8"/>
  <c r="S261" i="8" s="1"/>
  <c r="Q280" i="8"/>
  <c r="Q269" i="8"/>
  <c r="R275" i="8"/>
  <c r="R280" i="8"/>
  <c r="Q285" i="8"/>
  <c r="Q261" i="8"/>
  <c r="R288" i="8"/>
  <c r="R267" i="8"/>
  <c r="Q272" i="8"/>
  <c r="P277" i="8"/>
  <c r="S277" i="8" s="1"/>
  <c r="R272" i="8"/>
  <c r="R259" i="8"/>
  <c r="Q288" i="8"/>
  <c r="AI22" i="14"/>
  <c r="AQ21" i="14"/>
  <c r="AY20" i="14"/>
  <c r="AU22" i="14"/>
  <c r="BC22" i="14"/>
  <c r="AM22" i="14"/>
  <c r="BC21" i="14"/>
  <c r="BC20" i="14"/>
  <c r="AY21" i="14"/>
  <c r="AY22" i="14"/>
  <c r="AU20" i="14"/>
  <c r="AU21" i="14"/>
  <c r="R264" i="8"/>
  <c r="Q264" i="8"/>
  <c r="AQ20" i="14"/>
  <c r="AQ22" i="14"/>
  <c r="AM20" i="14"/>
  <c r="AM21" i="14"/>
  <c r="AI20" i="14"/>
  <c r="AI21" i="14"/>
  <c r="AE22" i="14"/>
  <c r="AE20" i="14"/>
  <c r="AE21" i="14"/>
  <c r="AA22" i="14"/>
  <c r="AA20" i="14"/>
  <c r="AA21" i="14"/>
  <c r="W21" i="14"/>
  <c r="W20" i="14"/>
  <c r="W22" i="14"/>
  <c r="S20" i="14"/>
  <c r="S21" i="14"/>
  <c r="S22" i="14"/>
  <c r="B21" i="14"/>
  <c r="P253" i="8"/>
  <c r="S253" i="8" s="1"/>
  <c r="Q253" i="8"/>
  <c r="Q256" i="8"/>
  <c r="R256" i="8"/>
  <c r="R251" i="8"/>
  <c r="P250" i="8"/>
  <c r="S250" i="8" s="1"/>
  <c r="P258" i="8"/>
  <c r="S258" i="8" s="1"/>
  <c r="P266" i="8"/>
  <c r="S266" i="8" s="1"/>
  <c r="P274" i="8"/>
  <c r="S274" i="8" s="1"/>
  <c r="P282" i="8"/>
  <c r="S282" i="8" s="1"/>
  <c r="Q250" i="8"/>
  <c r="P255" i="8"/>
  <c r="S255" i="8" s="1"/>
  <c r="Q258" i="8"/>
  <c r="P263" i="8"/>
  <c r="S263" i="8" s="1"/>
  <c r="Q266" i="8"/>
  <c r="P271" i="8"/>
  <c r="S271" i="8" s="1"/>
  <c r="Q274" i="8"/>
  <c r="P279" i="8"/>
  <c r="S279" i="8" s="1"/>
  <c r="Q282" i="8"/>
  <c r="P287" i="8"/>
  <c r="S287" i="8" s="1"/>
  <c r="P252" i="8"/>
  <c r="S252" i="8" s="1"/>
  <c r="Q255" i="8"/>
  <c r="P260" i="8"/>
  <c r="S260" i="8" s="1"/>
  <c r="Q263" i="8"/>
  <c r="P268" i="8"/>
  <c r="S268" i="8" s="1"/>
  <c r="Q271" i="8"/>
  <c r="P276" i="8"/>
  <c r="S276" i="8" s="1"/>
  <c r="Q279" i="8"/>
  <c r="P284" i="8"/>
  <c r="S284" i="8" s="1"/>
  <c r="Q287" i="8"/>
  <c r="Q252" i="8"/>
  <c r="P257" i="8"/>
  <c r="S257" i="8" s="1"/>
  <c r="Q260" i="8"/>
  <c r="P265" i="8"/>
  <c r="S265" i="8" s="1"/>
  <c r="Q268" i="8"/>
  <c r="P273" i="8"/>
  <c r="S273" i="8" s="1"/>
  <c r="Q276" i="8"/>
  <c r="P281" i="8"/>
  <c r="S281" i="8" s="1"/>
  <c r="Q284" i="8"/>
  <c r="P289" i="8"/>
  <c r="S289" i="8" s="1"/>
  <c r="P254" i="8"/>
  <c r="S254" i="8" s="1"/>
  <c r="Q257" i="8"/>
  <c r="P262" i="8"/>
  <c r="S262" i="8" s="1"/>
  <c r="Q265" i="8"/>
  <c r="P270" i="8"/>
  <c r="S270" i="8" s="1"/>
  <c r="Q273" i="8"/>
  <c r="P278" i="8"/>
  <c r="S278" i="8" s="1"/>
  <c r="Q281" i="8"/>
  <c r="P286" i="8"/>
  <c r="S286" i="8" s="1"/>
  <c r="Q289" i="8"/>
  <c r="P251" i="8"/>
  <c r="S251" i="8" s="1"/>
  <c r="Q254" i="8"/>
  <c r="P259" i="8"/>
  <c r="S259" i="8" s="1"/>
  <c r="Q262" i="8"/>
  <c r="P267" i="8"/>
  <c r="S267" i="8" s="1"/>
  <c r="Q270" i="8"/>
  <c r="P275" i="8"/>
  <c r="S275" i="8" s="1"/>
  <c r="Q278" i="8"/>
  <c r="P283" i="8"/>
  <c r="S283" i="8" s="1"/>
  <c r="Q286" i="8"/>
  <c r="AL18" i="15"/>
  <c r="AL17" i="15"/>
  <c r="AL16" i="15"/>
  <c r="AL15" i="15"/>
  <c r="AL14" i="15"/>
  <c r="AL13" i="15"/>
  <c r="AL12" i="15"/>
  <c r="AL11" i="15"/>
  <c r="AL10" i="15"/>
  <c r="AL9" i="15"/>
  <c r="AL8" i="15"/>
  <c r="AL7" i="15"/>
  <c r="AL6" i="15"/>
  <c r="AL5" i="15"/>
  <c r="AL4" i="15"/>
  <c r="AL3" i="15"/>
  <c r="AH18" i="15"/>
  <c r="AH17" i="15"/>
  <c r="AH16" i="15"/>
  <c r="AH15" i="15"/>
  <c r="AH14" i="15"/>
  <c r="AH13" i="15"/>
  <c r="AH12" i="15"/>
  <c r="AH11" i="15"/>
  <c r="AH10" i="15"/>
  <c r="AH9" i="15"/>
  <c r="AH8" i="15"/>
  <c r="AH7" i="15"/>
  <c r="AH6" i="15"/>
  <c r="AH5" i="15"/>
  <c r="AH4" i="15"/>
  <c r="AH3" i="15"/>
  <c r="AK3" i="15"/>
  <c r="AK4" i="15"/>
  <c r="AK5" i="15"/>
  <c r="AK6" i="15"/>
  <c r="AK7" i="15"/>
  <c r="AK8" i="15"/>
  <c r="AK9" i="15"/>
  <c r="AK10" i="15"/>
  <c r="AK11" i="15"/>
  <c r="AK12" i="15"/>
  <c r="AK13" i="15"/>
  <c r="AK14" i="15"/>
  <c r="AK15" i="15"/>
  <c r="AK16" i="15"/>
  <c r="AK17" i="15"/>
  <c r="AK18" i="15"/>
  <c r="AD18" i="15"/>
  <c r="AD17" i="15"/>
  <c r="AD16" i="15"/>
  <c r="AD15" i="15"/>
  <c r="AD14" i="15"/>
  <c r="AD13" i="15"/>
  <c r="AD12" i="15"/>
  <c r="AD11" i="15"/>
  <c r="AD10" i="15"/>
  <c r="AD9" i="15"/>
  <c r="AD8" i="15"/>
  <c r="AD7" i="15"/>
  <c r="AD6" i="15"/>
  <c r="AD5" i="15"/>
  <c r="AD4" i="15"/>
  <c r="AD3" i="15"/>
  <c r="Z18" i="15"/>
  <c r="Z17" i="15"/>
  <c r="Z16" i="15"/>
  <c r="Z15" i="15"/>
  <c r="Z14" i="15"/>
  <c r="Z13" i="15"/>
  <c r="Z12" i="15"/>
  <c r="Z11" i="15"/>
  <c r="Z10" i="15"/>
  <c r="Z9" i="15"/>
  <c r="Z8" i="15"/>
  <c r="Z7" i="15"/>
  <c r="Z6" i="15"/>
  <c r="Z5" i="15"/>
  <c r="Z4" i="15"/>
  <c r="Z3" i="15"/>
  <c r="V18" i="15"/>
  <c r="V17" i="15"/>
  <c r="V16" i="15"/>
  <c r="V15" i="15"/>
  <c r="V14" i="15"/>
  <c r="V13" i="15"/>
  <c r="V12" i="15"/>
  <c r="V11" i="15"/>
  <c r="V10" i="15"/>
  <c r="V9" i="15"/>
  <c r="V8" i="15"/>
  <c r="V7" i="15"/>
  <c r="V6" i="15"/>
  <c r="V5" i="15"/>
  <c r="V4" i="15"/>
  <c r="V3" i="15"/>
  <c r="R18" i="15"/>
  <c r="R17" i="15"/>
  <c r="R16" i="15"/>
  <c r="R15" i="15"/>
  <c r="R14" i="15"/>
  <c r="R13" i="15"/>
  <c r="R12" i="15"/>
  <c r="R11" i="15"/>
  <c r="R10" i="15"/>
  <c r="R9" i="15"/>
  <c r="R8" i="15"/>
  <c r="R7" i="15"/>
  <c r="R6" i="15"/>
  <c r="R5" i="15"/>
  <c r="R4" i="15"/>
  <c r="R3" i="15"/>
  <c r="AK18" i="13" l="1"/>
  <c r="AK17" i="13"/>
  <c r="AK16" i="13"/>
  <c r="AK15" i="13"/>
  <c r="AK14" i="13"/>
  <c r="AK13" i="13"/>
  <c r="AK12" i="13"/>
  <c r="AK11" i="13"/>
  <c r="AK10" i="13"/>
  <c r="AK9" i="13"/>
  <c r="AK8" i="13"/>
  <c r="AK7" i="13"/>
  <c r="AK6" i="13"/>
  <c r="AK5" i="13"/>
  <c r="AK4" i="13"/>
  <c r="AK3" i="13"/>
  <c r="AG18" i="13"/>
  <c r="AG17" i="13"/>
  <c r="AG16" i="13"/>
  <c r="AG15" i="13"/>
  <c r="AG14" i="13"/>
  <c r="AG13" i="13"/>
  <c r="AG12" i="13"/>
  <c r="AG11" i="13"/>
  <c r="AG10" i="13"/>
  <c r="AG9" i="13"/>
  <c r="AG8" i="13"/>
  <c r="AG7" i="13"/>
  <c r="AG6" i="13"/>
  <c r="AG5" i="13"/>
  <c r="AG4" i="13"/>
  <c r="AG3" i="13"/>
  <c r="AC18" i="13"/>
  <c r="AC17" i="13"/>
  <c r="AC16" i="13"/>
  <c r="AC15" i="13"/>
  <c r="AC14" i="13"/>
  <c r="AC13" i="13"/>
  <c r="AC12" i="13"/>
  <c r="AC11" i="13"/>
  <c r="AC10" i="13"/>
  <c r="AC9" i="13"/>
  <c r="AC8" i="13"/>
  <c r="AC7" i="13"/>
  <c r="AC6" i="13"/>
  <c r="AC5" i="13"/>
  <c r="AC4" i="13"/>
  <c r="AC3" i="13"/>
  <c r="Y18" i="13"/>
  <c r="Y17" i="13"/>
  <c r="Y16" i="13"/>
  <c r="Y15" i="13"/>
  <c r="Y14" i="13"/>
  <c r="Y13" i="13"/>
  <c r="Y12" i="13"/>
  <c r="Y11" i="13"/>
  <c r="Y10" i="13"/>
  <c r="Y9" i="13"/>
  <c r="Y8" i="13"/>
  <c r="Y7" i="13"/>
  <c r="Y6" i="13"/>
  <c r="Y5" i="13"/>
  <c r="Y4" i="13"/>
  <c r="Y3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Q18" i="13"/>
  <c r="Q17" i="13"/>
  <c r="Q16" i="13"/>
  <c r="Q15" i="13"/>
  <c r="Q14" i="13"/>
  <c r="Q13" i="13"/>
  <c r="Q12" i="13"/>
  <c r="Q11" i="13"/>
  <c r="Q3" i="13"/>
  <c r="Q4" i="13"/>
  <c r="Q5" i="13"/>
  <c r="Q6" i="13"/>
  <c r="Q7" i="13"/>
  <c r="Q8" i="13"/>
  <c r="Q9" i="13"/>
  <c r="AG18" i="15"/>
  <c r="AG17" i="15"/>
  <c r="AG16" i="15"/>
  <c r="AG15" i="15"/>
  <c r="AG14" i="15"/>
  <c r="AG13" i="15"/>
  <c r="AG12" i="15"/>
  <c r="AG11" i="15"/>
  <c r="AG10" i="15"/>
  <c r="AG9" i="15"/>
  <c r="AG8" i="15"/>
  <c r="AG7" i="15"/>
  <c r="AG6" i="15"/>
  <c r="AG5" i="15"/>
  <c r="AG4" i="15"/>
  <c r="AG3" i="15"/>
  <c r="AC18" i="15"/>
  <c r="AC17" i="15"/>
  <c r="AC16" i="15"/>
  <c r="AC15" i="15"/>
  <c r="AC14" i="15"/>
  <c r="AC13" i="15"/>
  <c r="AC12" i="15"/>
  <c r="AC11" i="15"/>
  <c r="AC10" i="15"/>
  <c r="AC9" i="15"/>
  <c r="AC8" i="15"/>
  <c r="AC7" i="15"/>
  <c r="AC6" i="15"/>
  <c r="AC5" i="15"/>
  <c r="AC4" i="15"/>
  <c r="AC3" i="15"/>
  <c r="Y18" i="15"/>
  <c r="Y17" i="15"/>
  <c r="Y16" i="15"/>
  <c r="Y15" i="15"/>
  <c r="Y14" i="15"/>
  <c r="Y13" i="15"/>
  <c r="Y12" i="15"/>
  <c r="Y11" i="15"/>
  <c r="Y10" i="15"/>
  <c r="Y9" i="15"/>
  <c r="Y8" i="15"/>
  <c r="Y7" i="15"/>
  <c r="Y6" i="15"/>
  <c r="Y5" i="15"/>
  <c r="Y4" i="15"/>
  <c r="Y3" i="15"/>
  <c r="U18" i="15"/>
  <c r="U17" i="15"/>
  <c r="U16" i="15"/>
  <c r="U15" i="15"/>
  <c r="U14" i="15"/>
  <c r="U13" i="15"/>
  <c r="U12" i="15"/>
  <c r="U11" i="15"/>
  <c r="U10" i="15"/>
  <c r="U9" i="15"/>
  <c r="U8" i="15"/>
  <c r="U7" i="15"/>
  <c r="U6" i="15"/>
  <c r="U5" i="15"/>
  <c r="U4" i="15"/>
  <c r="U3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5" i="15"/>
  <c r="Q4" i="15"/>
  <c r="Q3" i="15"/>
  <c r="F52" i="15" a="1"/>
  <c r="B52" i="15" a="1"/>
  <c r="F51" i="15" a="1"/>
  <c r="B51" i="15" a="1"/>
  <c r="F50" i="15" a="1"/>
  <c r="B50" i="15" a="1"/>
  <c r="F42" i="15" a="1"/>
  <c r="B42" i="15" a="1"/>
  <c r="F41" i="15" a="1"/>
  <c r="B41" i="15" a="1"/>
  <c r="F40" i="15" a="1"/>
  <c r="B40" i="15" a="1"/>
  <c r="B32" i="15" a="1"/>
  <c r="B31" i="15" a="1"/>
  <c r="B30" i="15" a="1"/>
  <c r="F52" i="13" a="1"/>
  <c r="B52" i="13" a="1"/>
  <c r="F51" i="13" a="1"/>
  <c r="B51" i="13" a="1"/>
  <c r="F50" i="13" a="1"/>
  <c r="B50" i="13" a="1"/>
  <c r="F42" i="13" a="1"/>
  <c r="B42" i="13" a="1"/>
  <c r="F41" i="13" a="1"/>
  <c r="B41" i="13" a="1"/>
  <c r="F40" i="13" a="1"/>
  <c r="B40" i="13" a="1"/>
  <c r="B32" i="13" a="1"/>
  <c r="B31" i="13" a="1"/>
  <c r="B30" i="13" a="1"/>
  <c r="F52" i="14" a="1"/>
  <c r="F51" i="14" a="1"/>
  <c r="F50" i="14" a="1"/>
  <c r="F42" i="14" a="1"/>
  <c r="F41" i="14" a="1"/>
  <c r="F40" i="14" a="1"/>
  <c r="B52" i="14" a="1"/>
  <c r="B51" i="14" a="1"/>
  <c r="B50" i="14" a="1"/>
  <c r="B32" i="14" a="1"/>
  <c r="B31" i="14" a="1"/>
  <c r="B30" i="14" a="1"/>
  <c r="AC22" i="15" l="1"/>
  <c r="AD22" i="15" s="1"/>
  <c r="Q22" i="15"/>
  <c r="R22" i="15" s="1"/>
  <c r="AK22" i="15"/>
  <c r="AL22" i="15" s="1"/>
  <c r="AG22" i="15"/>
  <c r="AH22" i="15" s="1"/>
  <c r="AC20" i="15"/>
  <c r="AD20" i="15" s="1"/>
  <c r="Y22" i="15"/>
  <c r="Z22" i="15" s="1"/>
  <c r="U22" i="15"/>
  <c r="V22" i="15" s="1"/>
  <c r="AK20" i="15"/>
  <c r="AL20" i="15" s="1"/>
  <c r="AK23" i="15"/>
  <c r="AK21" i="15"/>
  <c r="AL21" i="15" s="1"/>
  <c r="AG23" i="15"/>
  <c r="AG21" i="15"/>
  <c r="AH21" i="15" s="1"/>
  <c r="AG20" i="15"/>
  <c r="AH20" i="15" s="1"/>
  <c r="AC21" i="15"/>
  <c r="AD21" i="15" s="1"/>
  <c r="AC23" i="15"/>
  <c r="Y20" i="15"/>
  <c r="Z20" i="15" s="1"/>
  <c r="Y23" i="15"/>
  <c r="Y21" i="15"/>
  <c r="Z21" i="15" s="1"/>
  <c r="U23" i="15"/>
  <c r="U20" i="15"/>
  <c r="V20" i="15" s="1"/>
  <c r="U21" i="15"/>
  <c r="V21" i="15" s="1"/>
  <c r="Q20" i="15"/>
  <c r="R20" i="15" s="1"/>
  <c r="Q21" i="15"/>
  <c r="R21" i="15" s="1"/>
  <c r="Q23" i="15"/>
  <c r="B22" i="13"/>
  <c r="B22" i="15"/>
  <c r="B23" i="15"/>
  <c r="B20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M4" i="15"/>
  <c r="M3" i="15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O3" i="14"/>
  <c r="L15" i="8"/>
  <c r="N15" i="8"/>
  <c r="R112" i="8"/>
  <c r="L122" i="8"/>
  <c r="N122" i="8"/>
  <c r="L119" i="8"/>
  <c r="N119" i="8"/>
  <c r="L113" i="8"/>
  <c r="N113" i="8"/>
  <c r="L112" i="8"/>
  <c r="N112" i="8"/>
  <c r="L130" i="8"/>
  <c r="N130" i="8"/>
  <c r="N289" i="8"/>
  <c r="M289" i="8"/>
  <c r="L289" i="8"/>
  <c r="K289" i="8"/>
  <c r="N288" i="8"/>
  <c r="M288" i="8"/>
  <c r="L288" i="8"/>
  <c r="K288" i="8"/>
  <c r="N287" i="8"/>
  <c r="M287" i="8"/>
  <c r="L287" i="8"/>
  <c r="K287" i="8"/>
  <c r="N286" i="8"/>
  <c r="M286" i="8"/>
  <c r="L286" i="8"/>
  <c r="K286" i="8"/>
  <c r="N285" i="8"/>
  <c r="M285" i="8"/>
  <c r="L285" i="8"/>
  <c r="K285" i="8"/>
  <c r="N284" i="8"/>
  <c r="M284" i="8"/>
  <c r="L284" i="8"/>
  <c r="K284" i="8"/>
  <c r="N283" i="8"/>
  <c r="M283" i="8"/>
  <c r="L283" i="8"/>
  <c r="K283" i="8"/>
  <c r="N282" i="8"/>
  <c r="M282" i="8"/>
  <c r="L282" i="8"/>
  <c r="K282" i="8"/>
  <c r="N281" i="8"/>
  <c r="M281" i="8"/>
  <c r="L281" i="8"/>
  <c r="K281" i="8"/>
  <c r="N280" i="8"/>
  <c r="M280" i="8"/>
  <c r="L280" i="8"/>
  <c r="K280" i="8"/>
  <c r="N279" i="8"/>
  <c r="M279" i="8"/>
  <c r="L279" i="8"/>
  <c r="K279" i="8"/>
  <c r="N278" i="8"/>
  <c r="M278" i="8"/>
  <c r="L278" i="8"/>
  <c r="K278" i="8"/>
  <c r="N277" i="8"/>
  <c r="M277" i="8"/>
  <c r="L277" i="8"/>
  <c r="K277" i="8"/>
  <c r="N276" i="8"/>
  <c r="M276" i="8"/>
  <c r="L276" i="8"/>
  <c r="K276" i="8"/>
  <c r="N275" i="8"/>
  <c r="M275" i="8"/>
  <c r="L275" i="8"/>
  <c r="K275" i="8"/>
  <c r="N274" i="8"/>
  <c r="M274" i="8"/>
  <c r="L274" i="8"/>
  <c r="K274" i="8"/>
  <c r="N273" i="8"/>
  <c r="M273" i="8"/>
  <c r="L273" i="8"/>
  <c r="K273" i="8"/>
  <c r="N272" i="8"/>
  <c r="M272" i="8"/>
  <c r="L272" i="8"/>
  <c r="K272" i="8"/>
  <c r="N271" i="8"/>
  <c r="M271" i="8"/>
  <c r="L271" i="8"/>
  <c r="K271" i="8"/>
  <c r="N270" i="8"/>
  <c r="M270" i="8"/>
  <c r="L270" i="8"/>
  <c r="K270" i="8"/>
  <c r="N269" i="8"/>
  <c r="M269" i="8"/>
  <c r="L269" i="8"/>
  <c r="K269" i="8"/>
  <c r="N268" i="8"/>
  <c r="M268" i="8"/>
  <c r="L268" i="8"/>
  <c r="K268" i="8"/>
  <c r="N267" i="8"/>
  <c r="M267" i="8"/>
  <c r="L267" i="8"/>
  <c r="K267" i="8"/>
  <c r="N266" i="8"/>
  <c r="M266" i="8"/>
  <c r="L266" i="8"/>
  <c r="K266" i="8"/>
  <c r="N265" i="8"/>
  <c r="M265" i="8"/>
  <c r="L265" i="8"/>
  <c r="K265" i="8"/>
  <c r="N264" i="8"/>
  <c r="M264" i="8"/>
  <c r="L264" i="8"/>
  <c r="K264" i="8"/>
  <c r="N263" i="8"/>
  <c r="M263" i="8"/>
  <c r="L263" i="8"/>
  <c r="K263" i="8"/>
  <c r="N262" i="8"/>
  <c r="M262" i="8"/>
  <c r="L262" i="8"/>
  <c r="K262" i="8"/>
  <c r="N261" i="8"/>
  <c r="M261" i="8"/>
  <c r="L261" i="8"/>
  <c r="K261" i="8"/>
  <c r="N260" i="8"/>
  <c r="M260" i="8"/>
  <c r="L260" i="8"/>
  <c r="K260" i="8"/>
  <c r="N259" i="8"/>
  <c r="M259" i="8"/>
  <c r="L259" i="8"/>
  <c r="K259" i="8"/>
  <c r="N258" i="8"/>
  <c r="M258" i="8"/>
  <c r="L258" i="8"/>
  <c r="K258" i="8"/>
  <c r="N257" i="8"/>
  <c r="M257" i="8"/>
  <c r="L257" i="8"/>
  <c r="K257" i="8"/>
  <c r="N256" i="8"/>
  <c r="M256" i="8"/>
  <c r="L256" i="8"/>
  <c r="K256" i="8"/>
  <c r="N255" i="8"/>
  <c r="M255" i="8"/>
  <c r="L255" i="8"/>
  <c r="K255" i="8"/>
  <c r="N254" i="8"/>
  <c r="M254" i="8"/>
  <c r="L254" i="8"/>
  <c r="K254" i="8"/>
  <c r="N253" i="8"/>
  <c r="M253" i="8"/>
  <c r="L253" i="8"/>
  <c r="K253" i="8"/>
  <c r="N252" i="8"/>
  <c r="M252" i="8"/>
  <c r="L252" i="8"/>
  <c r="K252" i="8"/>
  <c r="N251" i="8"/>
  <c r="M251" i="8"/>
  <c r="L251" i="8"/>
  <c r="K251" i="8"/>
  <c r="N250" i="8"/>
  <c r="M250" i="8"/>
  <c r="L250" i="8"/>
  <c r="K250" i="8"/>
  <c r="N249" i="8"/>
  <c r="M249" i="8"/>
  <c r="L249" i="8"/>
  <c r="K249" i="8"/>
  <c r="N248" i="8"/>
  <c r="M248" i="8"/>
  <c r="L248" i="8"/>
  <c r="K248" i="8"/>
  <c r="N247" i="8"/>
  <c r="M247" i="8"/>
  <c r="L247" i="8"/>
  <c r="K247" i="8"/>
  <c r="N246" i="8"/>
  <c r="M246" i="8"/>
  <c r="L246" i="8"/>
  <c r="K246" i="8"/>
  <c r="N245" i="8"/>
  <c r="M245" i="8"/>
  <c r="L245" i="8"/>
  <c r="K245" i="8"/>
  <c r="N244" i="8"/>
  <c r="M244" i="8"/>
  <c r="L244" i="8"/>
  <c r="K244" i="8"/>
  <c r="N243" i="8"/>
  <c r="M243" i="8"/>
  <c r="L243" i="8"/>
  <c r="K243" i="8"/>
  <c r="N242" i="8"/>
  <c r="M242" i="8"/>
  <c r="L242" i="8"/>
  <c r="K242" i="8"/>
  <c r="N241" i="8"/>
  <c r="M241" i="8"/>
  <c r="L241" i="8"/>
  <c r="K241" i="8"/>
  <c r="N240" i="8"/>
  <c r="M240" i="8"/>
  <c r="L240" i="8"/>
  <c r="K240" i="8"/>
  <c r="N239" i="8"/>
  <c r="M239" i="8"/>
  <c r="L239" i="8"/>
  <c r="K239" i="8"/>
  <c r="N238" i="8"/>
  <c r="M238" i="8"/>
  <c r="L238" i="8"/>
  <c r="K238" i="8"/>
  <c r="N237" i="8"/>
  <c r="M237" i="8"/>
  <c r="L237" i="8"/>
  <c r="K237" i="8"/>
  <c r="N236" i="8"/>
  <c r="M236" i="8"/>
  <c r="L236" i="8"/>
  <c r="K236" i="8"/>
  <c r="N235" i="8"/>
  <c r="M235" i="8"/>
  <c r="L235" i="8"/>
  <c r="K235" i="8"/>
  <c r="N234" i="8"/>
  <c r="M234" i="8"/>
  <c r="L234" i="8"/>
  <c r="K234" i="8"/>
  <c r="N233" i="8"/>
  <c r="M233" i="8"/>
  <c r="L233" i="8"/>
  <c r="K233" i="8"/>
  <c r="N232" i="8"/>
  <c r="M232" i="8"/>
  <c r="L232" i="8"/>
  <c r="K232" i="8"/>
  <c r="N231" i="8"/>
  <c r="M231" i="8"/>
  <c r="L231" i="8"/>
  <c r="K231" i="8"/>
  <c r="N230" i="8"/>
  <c r="M230" i="8"/>
  <c r="L230" i="8"/>
  <c r="K230" i="8"/>
  <c r="N229" i="8"/>
  <c r="M229" i="8"/>
  <c r="L229" i="8"/>
  <c r="K229" i="8"/>
  <c r="N228" i="8"/>
  <c r="M228" i="8"/>
  <c r="L228" i="8"/>
  <c r="K228" i="8"/>
  <c r="N227" i="8"/>
  <c r="M227" i="8"/>
  <c r="L227" i="8"/>
  <c r="K227" i="8"/>
  <c r="N226" i="8"/>
  <c r="M226" i="8"/>
  <c r="L226" i="8"/>
  <c r="K226" i="8"/>
  <c r="N213" i="8"/>
  <c r="M213" i="8"/>
  <c r="L213" i="8"/>
  <c r="K213" i="8"/>
  <c r="N225" i="8"/>
  <c r="M225" i="8"/>
  <c r="L225" i="8"/>
  <c r="K225" i="8"/>
  <c r="N220" i="8"/>
  <c r="M220" i="8"/>
  <c r="L220" i="8"/>
  <c r="K220" i="8"/>
  <c r="N224" i="8"/>
  <c r="M224" i="8"/>
  <c r="L224" i="8"/>
  <c r="K224" i="8"/>
  <c r="N212" i="8"/>
  <c r="M212" i="8"/>
  <c r="L212" i="8"/>
  <c r="K212" i="8"/>
  <c r="N219" i="8"/>
  <c r="M219" i="8"/>
  <c r="L219" i="8"/>
  <c r="K219" i="8"/>
  <c r="N218" i="8"/>
  <c r="M218" i="8"/>
  <c r="L218" i="8"/>
  <c r="K218" i="8"/>
  <c r="N217" i="8"/>
  <c r="M217" i="8"/>
  <c r="L217" i="8"/>
  <c r="K217" i="8"/>
  <c r="N223" i="8"/>
  <c r="M223" i="8"/>
  <c r="L223" i="8"/>
  <c r="K223" i="8"/>
  <c r="N211" i="8"/>
  <c r="M211" i="8"/>
  <c r="L211" i="8"/>
  <c r="K211" i="8"/>
  <c r="N222" i="8"/>
  <c r="M222" i="8"/>
  <c r="L222" i="8"/>
  <c r="K222" i="8"/>
  <c r="N216" i="8"/>
  <c r="M216" i="8"/>
  <c r="L216" i="8"/>
  <c r="K216" i="8"/>
  <c r="N215" i="8"/>
  <c r="M215" i="8"/>
  <c r="L215" i="8"/>
  <c r="K215" i="8"/>
  <c r="N221" i="8"/>
  <c r="M221" i="8"/>
  <c r="L221" i="8"/>
  <c r="K221" i="8"/>
  <c r="N214" i="8"/>
  <c r="M214" i="8"/>
  <c r="L214" i="8"/>
  <c r="K214" i="8"/>
  <c r="N210" i="8"/>
  <c r="M210" i="8"/>
  <c r="L210" i="8"/>
  <c r="K210" i="8"/>
  <c r="N209" i="8"/>
  <c r="M209" i="8"/>
  <c r="L209" i="8"/>
  <c r="K209" i="8"/>
  <c r="N208" i="8"/>
  <c r="M208" i="8"/>
  <c r="L208" i="8"/>
  <c r="K208" i="8"/>
  <c r="N207" i="8"/>
  <c r="M207" i="8"/>
  <c r="L207" i="8"/>
  <c r="K207" i="8"/>
  <c r="N206" i="8"/>
  <c r="M206" i="8"/>
  <c r="L206" i="8"/>
  <c r="K206" i="8"/>
  <c r="N205" i="8"/>
  <c r="M205" i="8"/>
  <c r="L205" i="8"/>
  <c r="K205" i="8"/>
  <c r="N204" i="8"/>
  <c r="M204" i="8"/>
  <c r="L204" i="8"/>
  <c r="K204" i="8"/>
  <c r="N203" i="8"/>
  <c r="M203" i="8"/>
  <c r="L203" i="8"/>
  <c r="K203" i="8"/>
  <c r="N202" i="8"/>
  <c r="M202" i="8"/>
  <c r="L202" i="8"/>
  <c r="K202" i="8"/>
  <c r="N201" i="8"/>
  <c r="M201" i="8"/>
  <c r="L201" i="8"/>
  <c r="K201" i="8"/>
  <c r="N200" i="8"/>
  <c r="M200" i="8"/>
  <c r="L200" i="8"/>
  <c r="K200" i="8"/>
  <c r="N199" i="8"/>
  <c r="M199" i="8"/>
  <c r="L199" i="8"/>
  <c r="K199" i="8"/>
  <c r="N198" i="8"/>
  <c r="M198" i="8"/>
  <c r="L198" i="8"/>
  <c r="K198" i="8"/>
  <c r="N197" i="8"/>
  <c r="M197" i="8"/>
  <c r="L197" i="8"/>
  <c r="K197" i="8"/>
  <c r="N196" i="8"/>
  <c r="M196" i="8"/>
  <c r="L196" i="8"/>
  <c r="K196" i="8"/>
  <c r="N195" i="8"/>
  <c r="M195" i="8"/>
  <c r="L195" i="8"/>
  <c r="K195" i="8"/>
  <c r="N194" i="8"/>
  <c r="M194" i="8"/>
  <c r="L194" i="8"/>
  <c r="K194" i="8"/>
  <c r="N193" i="8"/>
  <c r="M193" i="8"/>
  <c r="L193" i="8"/>
  <c r="K193" i="8"/>
  <c r="N192" i="8"/>
  <c r="M192" i="8"/>
  <c r="L192" i="8"/>
  <c r="K192" i="8"/>
  <c r="N191" i="8"/>
  <c r="M191" i="8"/>
  <c r="L191" i="8"/>
  <c r="K191" i="8"/>
  <c r="N190" i="8"/>
  <c r="M190" i="8"/>
  <c r="L190" i="8"/>
  <c r="K190" i="8"/>
  <c r="N189" i="8"/>
  <c r="M189" i="8"/>
  <c r="L189" i="8"/>
  <c r="K189" i="8"/>
  <c r="N188" i="8"/>
  <c r="M188" i="8"/>
  <c r="L188" i="8"/>
  <c r="K188" i="8"/>
  <c r="N187" i="8"/>
  <c r="M187" i="8"/>
  <c r="L187" i="8"/>
  <c r="K187" i="8"/>
  <c r="N186" i="8"/>
  <c r="M186" i="8"/>
  <c r="L186" i="8"/>
  <c r="K186" i="8"/>
  <c r="N185" i="8"/>
  <c r="M185" i="8"/>
  <c r="L185" i="8"/>
  <c r="K185" i="8"/>
  <c r="N184" i="8"/>
  <c r="M184" i="8"/>
  <c r="L184" i="8"/>
  <c r="K184" i="8"/>
  <c r="N183" i="8"/>
  <c r="M183" i="8"/>
  <c r="L183" i="8"/>
  <c r="K183" i="8"/>
  <c r="N182" i="8"/>
  <c r="M182" i="8"/>
  <c r="L182" i="8"/>
  <c r="K182" i="8"/>
  <c r="N181" i="8"/>
  <c r="M181" i="8"/>
  <c r="L181" i="8"/>
  <c r="K181" i="8"/>
  <c r="N180" i="8"/>
  <c r="M180" i="8"/>
  <c r="L180" i="8"/>
  <c r="K180" i="8"/>
  <c r="N179" i="8"/>
  <c r="M179" i="8"/>
  <c r="L179" i="8"/>
  <c r="K179" i="8"/>
  <c r="N178" i="8"/>
  <c r="M178" i="8"/>
  <c r="L178" i="8"/>
  <c r="K178" i="8"/>
  <c r="N177" i="8"/>
  <c r="M177" i="8"/>
  <c r="L177" i="8"/>
  <c r="K177" i="8"/>
  <c r="N176" i="8"/>
  <c r="M176" i="8"/>
  <c r="L176" i="8"/>
  <c r="K176" i="8"/>
  <c r="N175" i="8"/>
  <c r="M175" i="8"/>
  <c r="L175" i="8"/>
  <c r="K175" i="8"/>
  <c r="N174" i="8"/>
  <c r="M174" i="8"/>
  <c r="L174" i="8"/>
  <c r="K174" i="8"/>
  <c r="N173" i="8"/>
  <c r="M173" i="8"/>
  <c r="L173" i="8"/>
  <c r="K173" i="8"/>
  <c r="N172" i="8"/>
  <c r="M172" i="8"/>
  <c r="L172" i="8"/>
  <c r="K172" i="8"/>
  <c r="N171" i="8"/>
  <c r="M171" i="8"/>
  <c r="L171" i="8"/>
  <c r="K171" i="8"/>
  <c r="N170" i="8"/>
  <c r="M170" i="8"/>
  <c r="L170" i="8"/>
  <c r="K170" i="8"/>
  <c r="N169" i="8"/>
  <c r="M169" i="8"/>
  <c r="L169" i="8"/>
  <c r="K169" i="8"/>
  <c r="N168" i="8"/>
  <c r="M168" i="8"/>
  <c r="L168" i="8"/>
  <c r="K168" i="8"/>
  <c r="N167" i="8"/>
  <c r="M167" i="8"/>
  <c r="L167" i="8"/>
  <c r="K167" i="8"/>
  <c r="N166" i="8"/>
  <c r="M166" i="8"/>
  <c r="L166" i="8"/>
  <c r="K166" i="8"/>
  <c r="N165" i="8"/>
  <c r="M165" i="8"/>
  <c r="L165" i="8"/>
  <c r="K165" i="8"/>
  <c r="N164" i="8"/>
  <c r="M164" i="8"/>
  <c r="L164" i="8"/>
  <c r="K164" i="8"/>
  <c r="N163" i="8"/>
  <c r="M163" i="8"/>
  <c r="L163" i="8"/>
  <c r="K163" i="8"/>
  <c r="N162" i="8"/>
  <c r="M162" i="8"/>
  <c r="L162" i="8"/>
  <c r="K162" i="8"/>
  <c r="N161" i="8"/>
  <c r="M161" i="8"/>
  <c r="L161" i="8"/>
  <c r="K161" i="8"/>
  <c r="N160" i="8"/>
  <c r="M160" i="8"/>
  <c r="L160" i="8"/>
  <c r="K160" i="8"/>
  <c r="N159" i="8"/>
  <c r="M159" i="8"/>
  <c r="L159" i="8"/>
  <c r="K159" i="8"/>
  <c r="N158" i="8"/>
  <c r="M158" i="8"/>
  <c r="L158" i="8"/>
  <c r="K158" i="8"/>
  <c r="N157" i="8"/>
  <c r="M157" i="8"/>
  <c r="L157" i="8"/>
  <c r="K157" i="8"/>
  <c r="N156" i="8"/>
  <c r="M156" i="8"/>
  <c r="L156" i="8"/>
  <c r="K156" i="8"/>
  <c r="N155" i="8"/>
  <c r="M155" i="8"/>
  <c r="L155" i="8"/>
  <c r="K155" i="8"/>
  <c r="N154" i="8"/>
  <c r="M154" i="8"/>
  <c r="L154" i="8"/>
  <c r="K154" i="8"/>
  <c r="N153" i="8"/>
  <c r="M153" i="8"/>
  <c r="L153" i="8"/>
  <c r="K153" i="8"/>
  <c r="N152" i="8"/>
  <c r="M152" i="8"/>
  <c r="L152" i="8"/>
  <c r="K152" i="8"/>
  <c r="N151" i="8"/>
  <c r="M151" i="8"/>
  <c r="L151" i="8"/>
  <c r="K151" i="8"/>
  <c r="N150" i="8"/>
  <c r="M150" i="8"/>
  <c r="L150" i="8"/>
  <c r="K150" i="8"/>
  <c r="N149" i="8"/>
  <c r="M149" i="8"/>
  <c r="L149" i="8"/>
  <c r="K149" i="8"/>
  <c r="N148" i="8"/>
  <c r="M148" i="8"/>
  <c r="L148" i="8"/>
  <c r="K148" i="8"/>
  <c r="N147" i="8"/>
  <c r="M147" i="8"/>
  <c r="L147" i="8"/>
  <c r="K147" i="8"/>
  <c r="N146" i="8"/>
  <c r="M146" i="8"/>
  <c r="L146" i="8"/>
  <c r="K146" i="8"/>
  <c r="N145" i="8"/>
  <c r="M145" i="8"/>
  <c r="L145" i="8"/>
  <c r="K145" i="8"/>
  <c r="N144" i="8"/>
  <c r="M144" i="8"/>
  <c r="L144" i="8"/>
  <c r="K144" i="8"/>
  <c r="N143" i="8"/>
  <c r="M143" i="8"/>
  <c r="L143" i="8"/>
  <c r="K143" i="8"/>
  <c r="N142" i="8"/>
  <c r="M142" i="8"/>
  <c r="L142" i="8"/>
  <c r="K142" i="8"/>
  <c r="N141" i="8"/>
  <c r="M141" i="8"/>
  <c r="L141" i="8"/>
  <c r="K141" i="8"/>
  <c r="N140" i="8"/>
  <c r="M140" i="8"/>
  <c r="L140" i="8"/>
  <c r="K140" i="8"/>
  <c r="N139" i="8"/>
  <c r="M139" i="8"/>
  <c r="L139" i="8"/>
  <c r="K139" i="8"/>
  <c r="N138" i="8"/>
  <c r="M138" i="8"/>
  <c r="L138" i="8"/>
  <c r="K138" i="8"/>
  <c r="N137" i="8"/>
  <c r="M137" i="8"/>
  <c r="L137" i="8"/>
  <c r="K137" i="8"/>
  <c r="N136" i="8"/>
  <c r="M136" i="8"/>
  <c r="L136" i="8"/>
  <c r="K136" i="8"/>
  <c r="N135" i="8"/>
  <c r="M135" i="8"/>
  <c r="L135" i="8"/>
  <c r="K135" i="8"/>
  <c r="N134" i="8"/>
  <c r="M134" i="8"/>
  <c r="L134" i="8"/>
  <c r="K134" i="8"/>
  <c r="N133" i="8"/>
  <c r="M133" i="8"/>
  <c r="L133" i="8"/>
  <c r="K133" i="8"/>
  <c r="N132" i="8"/>
  <c r="M132" i="8"/>
  <c r="L132" i="8"/>
  <c r="K132" i="8"/>
  <c r="N131" i="8"/>
  <c r="M131" i="8"/>
  <c r="L131" i="8"/>
  <c r="K131" i="8"/>
  <c r="M130" i="8"/>
  <c r="K130" i="8"/>
  <c r="N129" i="8"/>
  <c r="M129" i="8"/>
  <c r="L129" i="8"/>
  <c r="K129" i="8"/>
  <c r="N128" i="8"/>
  <c r="M128" i="8"/>
  <c r="L128" i="8"/>
  <c r="K128" i="8"/>
  <c r="N127" i="8"/>
  <c r="M127" i="8"/>
  <c r="L127" i="8"/>
  <c r="K127" i="8"/>
  <c r="N126" i="8"/>
  <c r="M126" i="8"/>
  <c r="L126" i="8"/>
  <c r="K126" i="8"/>
  <c r="N125" i="8"/>
  <c r="M125" i="8"/>
  <c r="L125" i="8"/>
  <c r="K125" i="8"/>
  <c r="N124" i="8"/>
  <c r="M124" i="8"/>
  <c r="L124" i="8"/>
  <c r="K124" i="8"/>
  <c r="N123" i="8"/>
  <c r="M123" i="8"/>
  <c r="L123" i="8"/>
  <c r="K123" i="8"/>
  <c r="M122" i="8"/>
  <c r="K122" i="8"/>
  <c r="N121" i="8"/>
  <c r="M121" i="8"/>
  <c r="L121" i="8"/>
  <c r="K121" i="8"/>
  <c r="N120" i="8"/>
  <c r="M120" i="8"/>
  <c r="L120" i="8"/>
  <c r="K120" i="8"/>
  <c r="M119" i="8"/>
  <c r="K119" i="8"/>
  <c r="N118" i="8"/>
  <c r="M118" i="8"/>
  <c r="L118" i="8"/>
  <c r="K118" i="8"/>
  <c r="N117" i="8"/>
  <c r="M117" i="8"/>
  <c r="L117" i="8"/>
  <c r="K117" i="8"/>
  <c r="N116" i="8"/>
  <c r="M116" i="8"/>
  <c r="L116" i="8"/>
  <c r="K116" i="8"/>
  <c r="N115" i="8"/>
  <c r="M115" i="8"/>
  <c r="L115" i="8"/>
  <c r="K115" i="8"/>
  <c r="N114" i="8"/>
  <c r="M114" i="8"/>
  <c r="L114" i="8"/>
  <c r="K114" i="8"/>
  <c r="M113" i="8"/>
  <c r="K113" i="8"/>
  <c r="M112" i="8"/>
  <c r="K112" i="8"/>
  <c r="N111" i="8"/>
  <c r="M111" i="8"/>
  <c r="L111" i="8"/>
  <c r="K111" i="8"/>
  <c r="N110" i="8"/>
  <c r="M110" i="8"/>
  <c r="L110" i="8"/>
  <c r="K110" i="8"/>
  <c r="N109" i="8"/>
  <c r="M109" i="8"/>
  <c r="L109" i="8"/>
  <c r="K109" i="8"/>
  <c r="N108" i="8"/>
  <c r="M108" i="8"/>
  <c r="L108" i="8"/>
  <c r="K108" i="8"/>
  <c r="N107" i="8"/>
  <c r="M107" i="8"/>
  <c r="L107" i="8"/>
  <c r="K107" i="8"/>
  <c r="N106" i="8"/>
  <c r="M106" i="8"/>
  <c r="L106" i="8"/>
  <c r="K106" i="8"/>
  <c r="N105" i="8"/>
  <c r="M105" i="8"/>
  <c r="L105" i="8"/>
  <c r="K105" i="8"/>
  <c r="N104" i="8"/>
  <c r="M104" i="8"/>
  <c r="L104" i="8"/>
  <c r="K104" i="8"/>
  <c r="N103" i="8"/>
  <c r="M103" i="8"/>
  <c r="L103" i="8"/>
  <c r="K103" i="8"/>
  <c r="N102" i="8"/>
  <c r="M102" i="8"/>
  <c r="L102" i="8"/>
  <c r="K102" i="8"/>
  <c r="N101" i="8"/>
  <c r="M101" i="8"/>
  <c r="L101" i="8"/>
  <c r="K101" i="8"/>
  <c r="N100" i="8"/>
  <c r="M100" i="8"/>
  <c r="L100" i="8"/>
  <c r="K100" i="8"/>
  <c r="N99" i="8"/>
  <c r="M99" i="8"/>
  <c r="L99" i="8"/>
  <c r="K99" i="8"/>
  <c r="N98" i="8"/>
  <c r="M98" i="8"/>
  <c r="L98" i="8"/>
  <c r="K98" i="8"/>
  <c r="N97" i="8"/>
  <c r="M97" i="8"/>
  <c r="L97" i="8"/>
  <c r="K97" i="8"/>
  <c r="N96" i="8"/>
  <c r="M96" i="8"/>
  <c r="L96" i="8"/>
  <c r="K96" i="8"/>
  <c r="N95" i="8"/>
  <c r="M95" i="8"/>
  <c r="L95" i="8"/>
  <c r="K95" i="8"/>
  <c r="N94" i="8"/>
  <c r="M94" i="8"/>
  <c r="L94" i="8"/>
  <c r="K94" i="8"/>
  <c r="N93" i="8"/>
  <c r="M93" i="8"/>
  <c r="L93" i="8"/>
  <c r="K93" i="8"/>
  <c r="N92" i="8"/>
  <c r="M92" i="8"/>
  <c r="L92" i="8"/>
  <c r="K92" i="8"/>
  <c r="N91" i="8"/>
  <c r="M91" i="8"/>
  <c r="L91" i="8"/>
  <c r="K91" i="8"/>
  <c r="N90" i="8"/>
  <c r="M90" i="8"/>
  <c r="L90" i="8"/>
  <c r="K90" i="8"/>
  <c r="N89" i="8"/>
  <c r="M89" i="8"/>
  <c r="L89" i="8"/>
  <c r="K89" i="8"/>
  <c r="N88" i="8"/>
  <c r="M88" i="8"/>
  <c r="L88" i="8"/>
  <c r="K88" i="8"/>
  <c r="N87" i="8"/>
  <c r="M87" i="8"/>
  <c r="L87" i="8"/>
  <c r="K87" i="8"/>
  <c r="N86" i="8"/>
  <c r="M86" i="8"/>
  <c r="L86" i="8"/>
  <c r="K86" i="8"/>
  <c r="N85" i="8"/>
  <c r="M85" i="8"/>
  <c r="L85" i="8"/>
  <c r="K85" i="8"/>
  <c r="N84" i="8"/>
  <c r="M84" i="8"/>
  <c r="L84" i="8"/>
  <c r="K84" i="8"/>
  <c r="N83" i="8"/>
  <c r="M83" i="8"/>
  <c r="L83" i="8"/>
  <c r="K83" i="8"/>
  <c r="N82" i="8"/>
  <c r="M82" i="8"/>
  <c r="L82" i="8"/>
  <c r="K82" i="8"/>
  <c r="N81" i="8"/>
  <c r="M81" i="8"/>
  <c r="L81" i="8"/>
  <c r="K81" i="8"/>
  <c r="N80" i="8"/>
  <c r="M80" i="8"/>
  <c r="L80" i="8"/>
  <c r="K80" i="8"/>
  <c r="N79" i="8"/>
  <c r="M79" i="8"/>
  <c r="L79" i="8"/>
  <c r="K79" i="8"/>
  <c r="N78" i="8"/>
  <c r="M78" i="8"/>
  <c r="L78" i="8"/>
  <c r="K78" i="8"/>
  <c r="N77" i="8"/>
  <c r="M77" i="8"/>
  <c r="L77" i="8"/>
  <c r="K77" i="8"/>
  <c r="N76" i="8"/>
  <c r="M76" i="8"/>
  <c r="L76" i="8"/>
  <c r="K76" i="8"/>
  <c r="N75" i="8"/>
  <c r="M75" i="8"/>
  <c r="L75" i="8"/>
  <c r="K75" i="8"/>
  <c r="N74" i="8"/>
  <c r="M74" i="8"/>
  <c r="L74" i="8"/>
  <c r="K74" i="8"/>
  <c r="N73" i="8"/>
  <c r="M73" i="8"/>
  <c r="L73" i="8"/>
  <c r="K73" i="8"/>
  <c r="N72" i="8"/>
  <c r="M72" i="8"/>
  <c r="L72" i="8"/>
  <c r="K72" i="8"/>
  <c r="N71" i="8"/>
  <c r="M71" i="8"/>
  <c r="L71" i="8"/>
  <c r="K71" i="8"/>
  <c r="N70" i="8"/>
  <c r="M70" i="8"/>
  <c r="L70" i="8"/>
  <c r="K70" i="8"/>
  <c r="N69" i="8"/>
  <c r="M69" i="8"/>
  <c r="L69" i="8"/>
  <c r="K69" i="8"/>
  <c r="N68" i="8"/>
  <c r="M68" i="8"/>
  <c r="L68" i="8"/>
  <c r="K68" i="8"/>
  <c r="N67" i="8"/>
  <c r="M67" i="8"/>
  <c r="L67" i="8"/>
  <c r="K67" i="8"/>
  <c r="N66" i="8"/>
  <c r="M66" i="8"/>
  <c r="L66" i="8"/>
  <c r="K66" i="8"/>
  <c r="N65" i="8"/>
  <c r="M65" i="8"/>
  <c r="L65" i="8"/>
  <c r="K65" i="8"/>
  <c r="N64" i="8"/>
  <c r="M64" i="8"/>
  <c r="L64" i="8"/>
  <c r="K64" i="8"/>
  <c r="N63" i="8"/>
  <c r="M63" i="8"/>
  <c r="L63" i="8"/>
  <c r="K63" i="8"/>
  <c r="N62" i="8"/>
  <c r="M62" i="8"/>
  <c r="L62" i="8"/>
  <c r="K62" i="8"/>
  <c r="N61" i="8"/>
  <c r="M61" i="8"/>
  <c r="L61" i="8"/>
  <c r="K61" i="8"/>
  <c r="N60" i="8"/>
  <c r="M60" i="8"/>
  <c r="L60" i="8"/>
  <c r="K60" i="8"/>
  <c r="N59" i="8"/>
  <c r="M59" i="8"/>
  <c r="L59" i="8"/>
  <c r="K59" i="8"/>
  <c r="N58" i="8"/>
  <c r="M58" i="8"/>
  <c r="L58" i="8"/>
  <c r="K58" i="8"/>
  <c r="N57" i="8"/>
  <c r="M57" i="8"/>
  <c r="L57" i="8"/>
  <c r="K57" i="8"/>
  <c r="N56" i="8"/>
  <c r="M56" i="8"/>
  <c r="L56" i="8"/>
  <c r="K56" i="8"/>
  <c r="N55" i="8"/>
  <c r="M55" i="8"/>
  <c r="L55" i="8"/>
  <c r="K55" i="8"/>
  <c r="N54" i="8"/>
  <c r="M54" i="8"/>
  <c r="L54" i="8"/>
  <c r="K54" i="8"/>
  <c r="N53" i="8"/>
  <c r="M53" i="8"/>
  <c r="L53" i="8"/>
  <c r="K53" i="8"/>
  <c r="N52" i="8"/>
  <c r="M52" i="8"/>
  <c r="L52" i="8"/>
  <c r="K52" i="8"/>
  <c r="N51" i="8"/>
  <c r="M51" i="8"/>
  <c r="L51" i="8"/>
  <c r="K51" i="8"/>
  <c r="N50" i="8"/>
  <c r="M50" i="8"/>
  <c r="L50" i="8"/>
  <c r="K50" i="8"/>
  <c r="N49" i="8"/>
  <c r="M49" i="8"/>
  <c r="L49" i="8"/>
  <c r="K49" i="8"/>
  <c r="N48" i="8"/>
  <c r="M48" i="8"/>
  <c r="L48" i="8"/>
  <c r="K48" i="8"/>
  <c r="N47" i="8"/>
  <c r="M47" i="8"/>
  <c r="L47" i="8"/>
  <c r="K47" i="8"/>
  <c r="N46" i="8"/>
  <c r="M46" i="8"/>
  <c r="L46" i="8"/>
  <c r="K46" i="8"/>
  <c r="N45" i="8"/>
  <c r="M45" i="8"/>
  <c r="L45" i="8"/>
  <c r="K45" i="8"/>
  <c r="N44" i="8"/>
  <c r="M44" i="8"/>
  <c r="L44" i="8"/>
  <c r="K44" i="8"/>
  <c r="N43" i="8"/>
  <c r="M43" i="8"/>
  <c r="L43" i="8"/>
  <c r="K43" i="8"/>
  <c r="N42" i="8"/>
  <c r="M42" i="8"/>
  <c r="L42" i="8"/>
  <c r="K42" i="8"/>
  <c r="N41" i="8"/>
  <c r="M41" i="8"/>
  <c r="L41" i="8"/>
  <c r="K41" i="8"/>
  <c r="N40" i="8"/>
  <c r="M40" i="8"/>
  <c r="L40" i="8"/>
  <c r="K40" i="8"/>
  <c r="N39" i="8"/>
  <c r="M39" i="8"/>
  <c r="L39" i="8"/>
  <c r="K39" i="8"/>
  <c r="N38" i="8"/>
  <c r="M38" i="8"/>
  <c r="L38" i="8"/>
  <c r="K38" i="8"/>
  <c r="N37" i="8"/>
  <c r="M37" i="8"/>
  <c r="L37" i="8"/>
  <c r="K37" i="8"/>
  <c r="N36" i="8"/>
  <c r="M36" i="8"/>
  <c r="L36" i="8"/>
  <c r="K36" i="8"/>
  <c r="N35" i="8"/>
  <c r="M35" i="8"/>
  <c r="L35" i="8"/>
  <c r="K35" i="8"/>
  <c r="N34" i="8"/>
  <c r="M34" i="8"/>
  <c r="L34" i="8"/>
  <c r="K34" i="8"/>
  <c r="N33" i="8"/>
  <c r="M33" i="8"/>
  <c r="L33" i="8"/>
  <c r="K33" i="8"/>
  <c r="N32" i="8"/>
  <c r="M32" i="8"/>
  <c r="L32" i="8"/>
  <c r="K32" i="8"/>
  <c r="N31" i="8"/>
  <c r="M31" i="8"/>
  <c r="L31" i="8"/>
  <c r="K31" i="8"/>
  <c r="N30" i="8"/>
  <c r="M30" i="8"/>
  <c r="L30" i="8"/>
  <c r="K30" i="8"/>
  <c r="N29" i="8"/>
  <c r="M29" i="8"/>
  <c r="L29" i="8"/>
  <c r="K29" i="8"/>
  <c r="N28" i="8"/>
  <c r="M28" i="8"/>
  <c r="L28" i="8"/>
  <c r="K28" i="8"/>
  <c r="N27" i="8"/>
  <c r="M27" i="8"/>
  <c r="L27" i="8"/>
  <c r="K27" i="8"/>
  <c r="N26" i="8"/>
  <c r="M26" i="8"/>
  <c r="L26" i="8"/>
  <c r="K26" i="8"/>
  <c r="N25" i="8"/>
  <c r="M25" i="8"/>
  <c r="L25" i="8"/>
  <c r="K25" i="8"/>
  <c r="N24" i="8"/>
  <c r="M24" i="8"/>
  <c r="L24" i="8"/>
  <c r="K24" i="8"/>
  <c r="N23" i="8"/>
  <c r="M23" i="8"/>
  <c r="L23" i="8"/>
  <c r="K23" i="8"/>
  <c r="N22" i="8"/>
  <c r="M22" i="8"/>
  <c r="L22" i="8"/>
  <c r="K22" i="8"/>
  <c r="N21" i="8"/>
  <c r="M21" i="8"/>
  <c r="L21" i="8"/>
  <c r="K21" i="8"/>
  <c r="N20" i="8"/>
  <c r="M20" i="8"/>
  <c r="L20" i="8"/>
  <c r="K20" i="8"/>
  <c r="N19" i="8"/>
  <c r="M19" i="8"/>
  <c r="L19" i="8"/>
  <c r="K19" i="8"/>
  <c r="N18" i="8"/>
  <c r="M18" i="8"/>
  <c r="L18" i="8"/>
  <c r="K18" i="8"/>
  <c r="N17" i="8"/>
  <c r="M17" i="8"/>
  <c r="L17" i="8"/>
  <c r="K17" i="8"/>
  <c r="N16" i="8"/>
  <c r="M16" i="8"/>
  <c r="L16" i="8"/>
  <c r="K16" i="8"/>
  <c r="M15" i="8"/>
  <c r="K15" i="8"/>
  <c r="N14" i="8"/>
  <c r="M14" i="8"/>
  <c r="L14" i="8"/>
  <c r="K14" i="8"/>
  <c r="N13" i="8"/>
  <c r="M13" i="8"/>
  <c r="L13" i="8"/>
  <c r="K13" i="8"/>
  <c r="N12" i="8"/>
  <c r="M12" i="8"/>
  <c r="L12" i="8"/>
  <c r="K12" i="8"/>
  <c r="N11" i="8"/>
  <c r="M11" i="8"/>
  <c r="L11" i="8"/>
  <c r="K11" i="8"/>
  <c r="N10" i="8"/>
  <c r="M10" i="8"/>
  <c r="L10" i="8"/>
  <c r="K10" i="8"/>
  <c r="N9" i="8"/>
  <c r="M9" i="8"/>
  <c r="L9" i="8"/>
  <c r="K9" i="8"/>
  <c r="N8" i="8"/>
  <c r="M8" i="8"/>
  <c r="L8" i="8"/>
  <c r="K8" i="8"/>
  <c r="N7" i="8"/>
  <c r="M7" i="8"/>
  <c r="L7" i="8"/>
  <c r="K7" i="8"/>
  <c r="N6" i="8"/>
  <c r="M6" i="8"/>
  <c r="L6" i="8"/>
  <c r="K6" i="8"/>
  <c r="N5" i="8"/>
  <c r="M5" i="8"/>
  <c r="L5" i="8"/>
  <c r="K5" i="8"/>
  <c r="N4" i="8"/>
  <c r="M4" i="8"/>
  <c r="L4" i="8"/>
  <c r="K4" i="8"/>
  <c r="N3" i="8"/>
  <c r="M3" i="8"/>
  <c r="L3" i="8"/>
  <c r="K3" i="8"/>
  <c r="N2" i="8"/>
  <c r="L2" i="8"/>
  <c r="F35" i="13" l="1" a="1"/>
  <c r="F35" i="13" s="1"/>
  <c r="F35" i="15" a="1"/>
  <c r="F35" i="15" s="1"/>
  <c r="B45" i="14" a="1"/>
  <c r="B45" i="14" s="1"/>
  <c r="F35" i="14" a="1"/>
  <c r="F35" i="14" s="1"/>
  <c r="F34" i="15" a="1"/>
  <c r="F34" i="15" s="1"/>
  <c r="B44" i="14" a="1"/>
  <c r="B44" i="14" s="1"/>
  <c r="F34" i="14" a="1"/>
  <c r="F34" i="14" s="1"/>
  <c r="F34" i="13" a="1"/>
  <c r="F34" i="13" s="1"/>
  <c r="O22" i="14"/>
  <c r="O21" i="14"/>
  <c r="O20" i="14"/>
  <c r="AK26" i="2" a="1"/>
  <c r="AK26" i="2" s="1"/>
  <c r="B35" i="13" a="1"/>
  <c r="B35" i="13" s="1"/>
  <c r="B35" i="14" a="1"/>
  <c r="B35" i="14" s="1"/>
  <c r="F45" i="15" a="1"/>
  <c r="F45" i="15" s="1"/>
  <c r="F45" i="13" a="1"/>
  <c r="F45" i="13" s="1"/>
  <c r="B45" i="15" a="1"/>
  <c r="B45" i="15" s="1"/>
  <c r="B45" i="13" a="1"/>
  <c r="B45" i="13" s="1"/>
  <c r="B55" i="14" a="1"/>
  <c r="B55" i="14" s="1"/>
  <c r="F55" i="13" a="1"/>
  <c r="F55" i="13" s="1"/>
  <c r="F45" i="14" a="1"/>
  <c r="F45" i="14" s="1"/>
  <c r="F55" i="15" a="1"/>
  <c r="F55" i="15" s="1"/>
  <c r="B35" i="15" a="1"/>
  <c r="B35" i="15" s="1"/>
  <c r="B55" i="13" a="1"/>
  <c r="B55" i="13" s="1"/>
  <c r="B55" i="15" a="1"/>
  <c r="B55" i="15" s="1"/>
  <c r="F55" i="14" a="1"/>
  <c r="F55" i="14" s="1"/>
  <c r="W35" i="2" a="1"/>
  <c r="W35" i="2" s="1"/>
  <c r="B54" i="15" a="1"/>
  <c r="B54" i="15" s="1"/>
  <c r="F54" i="14" a="1"/>
  <c r="F54" i="14" s="1"/>
  <c r="B34" i="14" a="1"/>
  <c r="B34" i="14" s="1"/>
  <c r="B34" i="13" a="1"/>
  <c r="B34" i="13" s="1"/>
  <c r="F44" i="13" a="1"/>
  <c r="F44" i="13" s="1"/>
  <c r="F44" i="14" a="1"/>
  <c r="F44" i="14" s="1"/>
  <c r="F44" i="15" a="1"/>
  <c r="F44" i="15" s="1"/>
  <c r="B44" i="13" a="1"/>
  <c r="B44" i="13" s="1"/>
  <c r="B44" i="15" a="1"/>
  <c r="B44" i="15" s="1"/>
  <c r="B34" i="15" a="1"/>
  <c r="B34" i="15" s="1"/>
  <c r="F54" i="13" a="1"/>
  <c r="F54" i="13" s="1"/>
  <c r="B54" i="14" a="1"/>
  <c r="B54" i="14" s="1"/>
  <c r="F54" i="15" a="1"/>
  <c r="F54" i="15" s="1"/>
  <c r="B54" i="13" a="1"/>
  <c r="B54" i="13" s="1"/>
  <c r="M22" i="15"/>
  <c r="N22" i="15" s="1"/>
  <c r="M21" i="15"/>
  <c r="N21" i="15" s="1"/>
  <c r="M20" i="15"/>
  <c r="N20" i="15" s="1"/>
  <c r="B20" i="14"/>
  <c r="B35" i="2" a="1"/>
  <c r="B35" i="2" s="1"/>
  <c r="AK16" i="2" a="1"/>
  <c r="AK16" i="2" s="1"/>
  <c r="W25" i="2" a="1"/>
  <c r="W25" i="2" s="1"/>
  <c r="W36" i="2" a="1"/>
  <c r="W36" i="2" s="1"/>
  <c r="B36" i="2" a="1"/>
  <c r="B36" i="2" s="1"/>
  <c r="W15" i="2" a="1"/>
  <c r="W15" i="2" s="1"/>
  <c r="W26" i="2" a="1"/>
  <c r="W26" i="2" s="1"/>
  <c r="I35" i="2" a="1"/>
  <c r="I35" i="2" s="1"/>
  <c r="B15" i="2" a="1"/>
  <c r="B15" i="2" s="1"/>
  <c r="W16" i="2" a="1"/>
  <c r="W16" i="2" s="1"/>
  <c r="I25" i="2" a="1"/>
  <c r="I25" i="2" s="1"/>
  <c r="I36" i="2" a="1"/>
  <c r="I36" i="2" s="1"/>
  <c r="AD35" i="2" a="1"/>
  <c r="AD35" i="2" s="1"/>
  <c r="B16" i="2" a="1"/>
  <c r="B16" i="2" s="1"/>
  <c r="I15" i="2" a="1"/>
  <c r="I15" i="2" s="1"/>
  <c r="I26" i="2" a="1"/>
  <c r="I26" i="2" s="1"/>
  <c r="AD25" i="2" a="1"/>
  <c r="AD25" i="2" s="1"/>
  <c r="AD36" i="2" a="1"/>
  <c r="AD36" i="2" s="1"/>
  <c r="I16" i="2" a="1"/>
  <c r="I16" i="2" s="1"/>
  <c r="AD15" i="2" a="1"/>
  <c r="AD15" i="2" s="1"/>
  <c r="AD26" i="2" a="1"/>
  <c r="AD26" i="2" s="1"/>
  <c r="P35" i="2" a="1"/>
  <c r="P35" i="2" s="1"/>
  <c r="B25" i="2" a="1"/>
  <c r="B25" i="2" s="1"/>
  <c r="AD16" i="2" a="1"/>
  <c r="AD16" i="2" s="1"/>
  <c r="P25" i="2" a="1"/>
  <c r="P25" i="2" s="1"/>
  <c r="P36" i="2" a="1"/>
  <c r="P36" i="2" s="1"/>
  <c r="AK35" i="2" a="1"/>
  <c r="AK35" i="2" s="1"/>
  <c r="B26" i="2" a="1"/>
  <c r="B26" i="2" s="1"/>
  <c r="P15" i="2" a="1"/>
  <c r="P15" i="2" s="1"/>
  <c r="P26" i="2" a="1"/>
  <c r="P26" i="2" s="1"/>
  <c r="AK25" i="2" a="1"/>
  <c r="AK25" i="2" s="1"/>
  <c r="AK36" i="2" a="1"/>
  <c r="AK36" i="2" s="1"/>
  <c r="P16" i="2" a="1"/>
  <c r="P16" i="2" s="1"/>
  <c r="AK15" i="2" a="1"/>
  <c r="AK15" i="2" s="1"/>
  <c r="C49" i="6"/>
  <c r="C48" i="6"/>
  <c r="C47" i="6"/>
  <c r="C46" i="6"/>
  <c r="C43" i="6"/>
  <c r="C42" i="6"/>
  <c r="C41" i="6"/>
  <c r="C40" i="6"/>
  <c r="C36" i="6"/>
  <c r="C35" i="6"/>
  <c r="C34" i="6"/>
  <c r="C37" i="6"/>
  <c r="C29" i="6"/>
  <c r="C31" i="6"/>
  <c r="C30" i="6"/>
  <c r="C28" i="6"/>
  <c r="C25" i="6"/>
  <c r="C23" i="6"/>
  <c r="C24" i="6"/>
  <c r="C22" i="6"/>
  <c r="C17" i="6"/>
  <c r="C19" i="6"/>
  <c r="C18" i="6"/>
  <c r="C16" i="6"/>
  <c r="C10" i="6"/>
  <c r="C13" i="6"/>
  <c r="C12" i="6"/>
  <c r="C11" i="6"/>
  <c r="C7" i="6"/>
  <c r="C6" i="6"/>
  <c r="C5" i="6"/>
  <c r="C4" i="6"/>
  <c r="T22" i="14" l="1"/>
  <c r="X22" i="14"/>
  <c r="AB21" i="14"/>
  <c r="T21" i="14"/>
  <c r="T20" i="14"/>
  <c r="AF21" i="14"/>
  <c r="AF20" i="14"/>
  <c r="AJ21" i="14"/>
  <c r="AJ20" i="14"/>
  <c r="AB22" i="14"/>
  <c r="AN20" i="14"/>
  <c r="AR22" i="14"/>
  <c r="AR20" i="14"/>
  <c r="AV21" i="14"/>
  <c r="AN21" i="14"/>
  <c r="AZ21" i="14"/>
  <c r="AJ22" i="14"/>
  <c r="BD21" i="14"/>
  <c r="BD22" i="14"/>
  <c r="AZ22" i="14"/>
  <c r="AZ20" i="14"/>
  <c r="AN22" i="14"/>
  <c r="AB20" i="14"/>
  <c r="X21" i="14"/>
  <c r="AV20" i="14"/>
  <c r="BD20" i="14"/>
  <c r="X20" i="14"/>
  <c r="AF22" i="14"/>
  <c r="AV22" i="14"/>
  <c r="AR21" i="14"/>
  <c r="B22" i="14"/>
  <c r="B23" i="14" s="1"/>
  <c r="P21" i="14"/>
  <c r="P22" i="14"/>
  <c r="P20" i="14"/>
  <c r="AJ20" i="13" l="1"/>
  <c r="AJ22" i="13"/>
  <c r="AJ21" i="13"/>
  <c r="AJ40" i="2" l="1"/>
  <c r="AC40" i="2"/>
  <c r="O15" i="8"/>
  <c r="R15" i="8" s="1"/>
  <c r="O130" i="8"/>
  <c r="R130" i="8" s="1"/>
  <c r="O122" i="8"/>
  <c r="R122" i="8" s="1"/>
  <c r="O119" i="8"/>
  <c r="R119" i="8" s="1"/>
  <c r="O113" i="8"/>
  <c r="R113" i="8" s="1"/>
  <c r="Q10" i="13"/>
  <c r="B4" i="13"/>
  <c r="B5" i="13" l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AK21" i="13" s="1"/>
  <c r="B20" i="13"/>
  <c r="P20" i="13"/>
  <c r="Q20" i="13" s="1"/>
  <c r="P21" i="13"/>
  <c r="Q21" i="13" s="1"/>
  <c r="T22" i="13"/>
  <c r="U22" i="13" s="1"/>
  <c r="AK20" i="13"/>
  <c r="B23" i="13"/>
  <c r="AK22" i="13"/>
  <c r="L22" i="13"/>
  <c r="M22" i="13" s="1"/>
  <c r="P22" i="13"/>
  <c r="Q22" i="13" s="1"/>
  <c r="T20" i="13"/>
  <c r="U20" i="13" s="1"/>
  <c r="T21" i="13"/>
  <c r="U21" i="13" s="1"/>
  <c r="AF22" i="13"/>
  <c r="AG22" i="13" s="1"/>
  <c r="AF21" i="13"/>
  <c r="AG21" i="13" s="1"/>
  <c r="AF20" i="13"/>
  <c r="AG20" i="13" s="1"/>
  <c r="AB21" i="13"/>
  <c r="AC21" i="13" s="1"/>
  <c r="AB22" i="13"/>
  <c r="AC22" i="13" s="1"/>
  <c r="AB20" i="13"/>
  <c r="AC20" i="13" s="1"/>
  <c r="X22" i="13"/>
  <c r="Y22" i="13" s="1"/>
  <c r="X20" i="13"/>
  <c r="Y20" i="13" s="1"/>
  <c r="X21" i="13"/>
  <c r="Y21" i="13" s="1"/>
  <c r="L20" i="13"/>
  <c r="M20" i="13" s="1"/>
  <c r="L21" i="13"/>
  <c r="M21" i="13" s="1"/>
  <c r="Q15" i="8"/>
  <c r="Q130" i="8"/>
  <c r="P122" i="8"/>
  <c r="Q122" i="8"/>
  <c r="Q119" i="8"/>
  <c r="P113" i="8"/>
  <c r="Q113" i="8"/>
  <c r="O210" i="8"/>
  <c r="R210" i="8" s="1"/>
  <c r="O97" i="8"/>
  <c r="O96" i="8"/>
  <c r="P96" i="8" s="1"/>
  <c r="S96" i="8" s="1"/>
  <c r="O95" i="8"/>
  <c r="O94" i="8"/>
  <c r="O93" i="8"/>
  <c r="O92" i="8"/>
  <c r="P92" i="8" s="1"/>
  <c r="S92" i="8" s="1"/>
  <c r="O91" i="8"/>
  <c r="O90" i="8"/>
  <c r="O89" i="8"/>
  <c r="O88" i="8"/>
  <c r="P88" i="8" s="1"/>
  <c r="S88" i="8" s="1"/>
  <c r="O87" i="8"/>
  <c r="O86" i="8"/>
  <c r="O85" i="8"/>
  <c r="O84" i="8"/>
  <c r="P84" i="8" s="1"/>
  <c r="S84" i="8" s="1"/>
  <c r="O83" i="8"/>
  <c r="O82" i="8"/>
  <c r="O81" i="8"/>
  <c r="O80" i="8"/>
  <c r="P80" i="8" s="1"/>
  <c r="S80" i="8" s="1"/>
  <c r="O79" i="8"/>
  <c r="O78" i="8"/>
  <c r="O77" i="8"/>
  <c r="O76" i="8"/>
  <c r="P76" i="8" s="1"/>
  <c r="S76" i="8" s="1"/>
  <c r="O75" i="8"/>
  <c r="O74" i="8"/>
  <c r="O73" i="8"/>
  <c r="O72" i="8"/>
  <c r="P72" i="8" s="1"/>
  <c r="S72" i="8" s="1"/>
  <c r="O71" i="8"/>
  <c r="O70" i="8"/>
  <c r="O69" i="8"/>
  <c r="O68" i="8"/>
  <c r="P68" i="8" s="1"/>
  <c r="S68" i="8" s="1"/>
  <c r="O67" i="8"/>
  <c r="O66" i="8"/>
  <c r="O65" i="8"/>
  <c r="O64" i="8"/>
  <c r="P64" i="8" s="1"/>
  <c r="S64" i="8" s="1"/>
  <c r="O63" i="8"/>
  <c r="O62" i="8"/>
  <c r="O61" i="8"/>
  <c r="O60" i="8"/>
  <c r="P60" i="8" s="1"/>
  <c r="S60" i="8" s="1"/>
  <c r="O59" i="8"/>
  <c r="O58" i="8"/>
  <c r="O57" i="8"/>
  <c r="O56" i="8"/>
  <c r="P56" i="8" s="1"/>
  <c r="S56" i="8" s="1"/>
  <c r="O55" i="8"/>
  <c r="O54" i="8"/>
  <c r="O53" i="8"/>
  <c r="O52" i="8"/>
  <c r="P52" i="8" s="1"/>
  <c r="S52" i="8" s="1"/>
  <c r="O51" i="8"/>
  <c r="O50" i="8"/>
  <c r="P50" i="8" s="1"/>
  <c r="B51" i="8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H49" i="11"/>
  <c r="G49" i="11"/>
  <c r="C49" i="11"/>
  <c r="H48" i="11"/>
  <c r="G48" i="11"/>
  <c r="C48" i="11"/>
  <c r="H47" i="11"/>
  <c r="G47" i="11"/>
  <c r="C47" i="11"/>
  <c r="H46" i="11"/>
  <c r="G46" i="11"/>
  <c r="C46" i="11"/>
  <c r="H43" i="11"/>
  <c r="G43" i="11"/>
  <c r="C43" i="11"/>
  <c r="H42" i="11"/>
  <c r="G42" i="11"/>
  <c r="C42" i="11"/>
  <c r="H41" i="11"/>
  <c r="G41" i="11"/>
  <c r="C41" i="11"/>
  <c r="H40" i="11"/>
  <c r="G40" i="11"/>
  <c r="C40" i="11"/>
  <c r="H37" i="11"/>
  <c r="G37" i="11"/>
  <c r="C37" i="11"/>
  <c r="H36" i="11"/>
  <c r="G36" i="11"/>
  <c r="C36" i="11"/>
  <c r="H35" i="11"/>
  <c r="G35" i="11"/>
  <c r="C35" i="11"/>
  <c r="H34" i="11"/>
  <c r="G34" i="11"/>
  <c r="C34" i="11"/>
  <c r="H31" i="11"/>
  <c r="G31" i="11"/>
  <c r="C31" i="11"/>
  <c r="H30" i="11"/>
  <c r="G30" i="11"/>
  <c r="C30" i="11"/>
  <c r="H29" i="11"/>
  <c r="G29" i="11"/>
  <c r="C29" i="11"/>
  <c r="H28" i="11"/>
  <c r="G28" i="11"/>
  <c r="C28" i="11"/>
  <c r="H25" i="11"/>
  <c r="G25" i="11"/>
  <c r="C25" i="11"/>
  <c r="H24" i="11"/>
  <c r="G24" i="11"/>
  <c r="C24" i="11"/>
  <c r="H23" i="11"/>
  <c r="G23" i="11"/>
  <c r="C23" i="11"/>
  <c r="H22" i="11"/>
  <c r="G22" i="11"/>
  <c r="C22" i="11"/>
  <c r="H19" i="11"/>
  <c r="G19" i="11"/>
  <c r="C19" i="11"/>
  <c r="H18" i="11"/>
  <c r="G18" i="11"/>
  <c r="C18" i="11"/>
  <c r="H17" i="11"/>
  <c r="G17" i="11"/>
  <c r="C17" i="11"/>
  <c r="H16" i="11"/>
  <c r="G16" i="11"/>
  <c r="C16" i="11"/>
  <c r="H13" i="11"/>
  <c r="G13" i="11"/>
  <c r="C13" i="11"/>
  <c r="H12" i="11"/>
  <c r="G12" i="11"/>
  <c r="C12" i="11"/>
  <c r="H11" i="11"/>
  <c r="G11" i="11"/>
  <c r="C11" i="11"/>
  <c r="H10" i="11"/>
  <c r="G10" i="11"/>
  <c r="C10" i="11"/>
  <c r="H7" i="11"/>
  <c r="G7" i="11"/>
  <c r="C7" i="11"/>
  <c r="H6" i="11"/>
  <c r="G6" i="11"/>
  <c r="C6" i="11"/>
  <c r="H5" i="11"/>
  <c r="G5" i="11"/>
  <c r="C5" i="11"/>
  <c r="H4" i="11"/>
  <c r="G4" i="11"/>
  <c r="C4" i="11"/>
  <c r="H49" i="10"/>
  <c r="G49" i="10"/>
  <c r="C49" i="10"/>
  <c r="H48" i="10"/>
  <c r="G48" i="10"/>
  <c r="C48" i="10"/>
  <c r="H47" i="10"/>
  <c r="G47" i="10"/>
  <c r="C47" i="10"/>
  <c r="H46" i="10"/>
  <c r="G46" i="10"/>
  <c r="C46" i="10"/>
  <c r="H43" i="10"/>
  <c r="G43" i="10"/>
  <c r="C43" i="10"/>
  <c r="H42" i="10"/>
  <c r="G42" i="10"/>
  <c r="C42" i="10"/>
  <c r="H41" i="10"/>
  <c r="G41" i="10"/>
  <c r="C41" i="10"/>
  <c r="H40" i="10"/>
  <c r="G40" i="10"/>
  <c r="C40" i="10"/>
  <c r="H37" i="10"/>
  <c r="G37" i="10"/>
  <c r="C37" i="10"/>
  <c r="H36" i="10"/>
  <c r="G36" i="10"/>
  <c r="C36" i="10"/>
  <c r="H35" i="10"/>
  <c r="G35" i="10"/>
  <c r="C35" i="10"/>
  <c r="H34" i="10"/>
  <c r="G34" i="10"/>
  <c r="C34" i="10"/>
  <c r="H31" i="10"/>
  <c r="G31" i="10"/>
  <c r="C31" i="10"/>
  <c r="H30" i="10"/>
  <c r="G30" i="10"/>
  <c r="C30" i="10"/>
  <c r="H29" i="10"/>
  <c r="G29" i="10"/>
  <c r="C29" i="10"/>
  <c r="H28" i="10"/>
  <c r="G28" i="10"/>
  <c r="C28" i="10"/>
  <c r="H25" i="10"/>
  <c r="G25" i="10"/>
  <c r="C25" i="10"/>
  <c r="H24" i="10"/>
  <c r="G24" i="10"/>
  <c r="C24" i="10"/>
  <c r="H23" i="10"/>
  <c r="G23" i="10"/>
  <c r="C23" i="10"/>
  <c r="H22" i="10"/>
  <c r="G22" i="10"/>
  <c r="C22" i="10"/>
  <c r="H19" i="10"/>
  <c r="G19" i="10"/>
  <c r="C19" i="10"/>
  <c r="H18" i="10"/>
  <c r="G18" i="10"/>
  <c r="C18" i="10"/>
  <c r="H17" i="10"/>
  <c r="G17" i="10"/>
  <c r="C17" i="10"/>
  <c r="H16" i="10"/>
  <c r="G16" i="10"/>
  <c r="C16" i="10"/>
  <c r="H13" i="10"/>
  <c r="G13" i="10"/>
  <c r="C13" i="10"/>
  <c r="H12" i="10"/>
  <c r="G12" i="10"/>
  <c r="C12" i="10"/>
  <c r="H11" i="10"/>
  <c r="G11" i="10"/>
  <c r="C11" i="10"/>
  <c r="H10" i="10"/>
  <c r="G10" i="10"/>
  <c r="C10" i="10"/>
  <c r="H7" i="10"/>
  <c r="G7" i="10"/>
  <c r="C7" i="10"/>
  <c r="H6" i="10"/>
  <c r="G6" i="10"/>
  <c r="C6" i="10"/>
  <c r="H5" i="10"/>
  <c r="G5" i="10"/>
  <c r="C5" i="10"/>
  <c r="H4" i="10"/>
  <c r="G4" i="10"/>
  <c r="C4" i="10"/>
  <c r="O17" i="8"/>
  <c r="O16" i="8"/>
  <c r="Q16" i="8" s="1"/>
  <c r="O14" i="8"/>
  <c r="Q14" i="8" s="1"/>
  <c r="O13" i="8"/>
  <c r="O12" i="8"/>
  <c r="O11" i="8"/>
  <c r="O10" i="8"/>
  <c r="P10" i="8" s="1"/>
  <c r="S10" i="8" s="1"/>
  <c r="O9" i="8"/>
  <c r="O8" i="8"/>
  <c r="Q8" i="8" s="1"/>
  <c r="O7" i="8"/>
  <c r="P7" i="8" s="1"/>
  <c r="S7" i="8" s="1"/>
  <c r="O6" i="8"/>
  <c r="O5" i="8"/>
  <c r="O4" i="8"/>
  <c r="O3" i="8"/>
  <c r="Q3" i="8" s="1"/>
  <c r="B3" i="8"/>
  <c r="O2" i="8"/>
  <c r="M2" i="8"/>
  <c r="K2" i="8"/>
  <c r="B4" i="8" l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S50" i="8"/>
  <c r="I49" i="11"/>
  <c r="N19" i="11"/>
  <c r="I48" i="11"/>
  <c r="N43" i="11"/>
  <c r="K11" i="11"/>
  <c r="K47" i="11"/>
  <c r="I28" i="11"/>
  <c r="O41" i="11"/>
  <c r="K43" i="11"/>
  <c r="M43" i="11" s="1"/>
  <c r="P210" i="8"/>
  <c r="S210" i="8" s="1"/>
  <c r="Q210" i="8"/>
  <c r="I40" i="11"/>
  <c r="I24" i="11"/>
  <c r="N31" i="11"/>
  <c r="N41" i="11"/>
  <c r="P41" i="11" s="1"/>
  <c r="Q52" i="8"/>
  <c r="Q68" i="8"/>
  <c r="Q84" i="8"/>
  <c r="N18" i="11"/>
  <c r="K23" i="11"/>
  <c r="K35" i="11"/>
  <c r="I28" i="10"/>
  <c r="N6" i="11"/>
  <c r="K10" i="11"/>
  <c r="N42" i="11"/>
  <c r="Q64" i="8"/>
  <c r="Q80" i="8"/>
  <c r="Q96" i="8"/>
  <c r="N10" i="11"/>
  <c r="K12" i="11"/>
  <c r="N30" i="11"/>
  <c r="I36" i="11"/>
  <c r="K46" i="11"/>
  <c r="K22" i="11"/>
  <c r="K34" i="11"/>
  <c r="Q60" i="8"/>
  <c r="Q76" i="8"/>
  <c r="Q92" i="8"/>
  <c r="O40" i="11" s="1"/>
  <c r="N22" i="11"/>
  <c r="K24" i="11"/>
  <c r="N34" i="11"/>
  <c r="N7" i="11"/>
  <c r="L19" i="11"/>
  <c r="L43" i="11"/>
  <c r="Q56" i="8"/>
  <c r="Q72" i="8"/>
  <c r="O35" i="11" s="1"/>
  <c r="Q88" i="8"/>
  <c r="P51" i="8"/>
  <c r="S51" i="8" s="1"/>
  <c r="P55" i="8"/>
  <c r="S55" i="8" s="1"/>
  <c r="P59" i="8"/>
  <c r="S59" i="8" s="1"/>
  <c r="P63" i="8"/>
  <c r="S63" i="8" s="1"/>
  <c r="P67" i="8"/>
  <c r="S67" i="8" s="1"/>
  <c r="P71" i="8"/>
  <c r="S71" i="8" s="1"/>
  <c r="P75" i="8"/>
  <c r="S75" i="8" s="1"/>
  <c r="P79" i="8"/>
  <c r="S79" i="8" s="1"/>
  <c r="P83" i="8"/>
  <c r="S83" i="8" s="1"/>
  <c r="P87" i="8"/>
  <c r="S87" i="8" s="1"/>
  <c r="P91" i="8"/>
  <c r="S91" i="8" s="1"/>
  <c r="P95" i="8"/>
  <c r="S95" i="8" s="1"/>
  <c r="N46" i="11"/>
  <c r="K48" i="11"/>
  <c r="Q51" i="8"/>
  <c r="Q55" i="8"/>
  <c r="Q59" i="8"/>
  <c r="Q63" i="8"/>
  <c r="L37" i="11" s="1"/>
  <c r="Q67" i="8"/>
  <c r="Q71" i="8"/>
  <c r="Q75" i="8"/>
  <c r="Q79" i="8"/>
  <c r="Q83" i="8"/>
  <c r="Q87" i="8"/>
  <c r="Q91" i="8"/>
  <c r="Q95" i="8"/>
  <c r="L31" i="11" s="1"/>
  <c r="K25" i="11"/>
  <c r="M25" i="11" s="1"/>
  <c r="K49" i="11"/>
  <c r="M49" i="11" s="1"/>
  <c r="P54" i="8"/>
  <c r="S54" i="8" s="1"/>
  <c r="P58" i="8"/>
  <c r="S58" i="8" s="1"/>
  <c r="P62" i="8"/>
  <c r="S62" i="8" s="1"/>
  <c r="P66" i="8"/>
  <c r="S66" i="8" s="1"/>
  <c r="P70" i="8"/>
  <c r="S70" i="8" s="1"/>
  <c r="P74" i="8"/>
  <c r="S74" i="8" s="1"/>
  <c r="P78" i="8"/>
  <c r="S78" i="8" s="1"/>
  <c r="P82" i="8"/>
  <c r="S82" i="8" s="1"/>
  <c r="P86" i="8"/>
  <c r="S86" i="8" s="1"/>
  <c r="P90" i="8"/>
  <c r="S90" i="8" s="1"/>
  <c r="P94" i="8"/>
  <c r="S94" i="8" s="1"/>
  <c r="L12" i="11"/>
  <c r="N23" i="11"/>
  <c r="K4" i="11"/>
  <c r="N12" i="11"/>
  <c r="K16" i="11"/>
  <c r="N24" i="11"/>
  <c r="P24" i="11" s="1"/>
  <c r="L25" i="11"/>
  <c r="K28" i="11"/>
  <c r="N36" i="11"/>
  <c r="K40" i="11"/>
  <c r="N48" i="11"/>
  <c r="L49" i="11"/>
  <c r="Q50" i="8"/>
  <c r="Q54" i="8"/>
  <c r="Q58" i="8"/>
  <c r="O17" i="11" s="1"/>
  <c r="Q62" i="8"/>
  <c r="Q66" i="8"/>
  <c r="Q70" i="8"/>
  <c r="O11" i="11" s="1"/>
  <c r="Q74" i="8"/>
  <c r="Q78" i="8"/>
  <c r="O46" i="11" s="1"/>
  <c r="Q82" i="8"/>
  <c r="Q86" i="8"/>
  <c r="Q90" i="8"/>
  <c r="Q94" i="8"/>
  <c r="L24" i="11" s="1"/>
  <c r="K36" i="11"/>
  <c r="N11" i="11"/>
  <c r="K5" i="11"/>
  <c r="M5" i="11" s="1"/>
  <c r="N13" i="11"/>
  <c r="K17" i="11"/>
  <c r="O24" i="11"/>
  <c r="N25" i="11"/>
  <c r="K29" i="11"/>
  <c r="O36" i="11"/>
  <c r="N37" i="11"/>
  <c r="K41" i="11"/>
  <c r="N49" i="11"/>
  <c r="P53" i="8"/>
  <c r="S53" i="8" s="1"/>
  <c r="P57" i="8"/>
  <c r="S57" i="8" s="1"/>
  <c r="P61" i="8"/>
  <c r="S61" i="8" s="1"/>
  <c r="P65" i="8"/>
  <c r="S65" i="8" s="1"/>
  <c r="P69" i="8"/>
  <c r="S69" i="8" s="1"/>
  <c r="P73" i="8"/>
  <c r="S73" i="8" s="1"/>
  <c r="P77" i="8"/>
  <c r="S77" i="8" s="1"/>
  <c r="P81" i="8"/>
  <c r="S81" i="8" s="1"/>
  <c r="P85" i="8"/>
  <c r="S85" i="8" s="1"/>
  <c r="P89" i="8"/>
  <c r="S89" i="8" s="1"/>
  <c r="P93" i="8"/>
  <c r="S93" i="8" s="1"/>
  <c r="P97" i="8"/>
  <c r="S97" i="8" s="1"/>
  <c r="K13" i="11"/>
  <c r="N35" i="11"/>
  <c r="N4" i="11"/>
  <c r="L5" i="11"/>
  <c r="K6" i="11"/>
  <c r="N16" i="11"/>
  <c r="P16" i="11" s="1"/>
  <c r="L17" i="11"/>
  <c r="K18" i="11"/>
  <c r="N28" i="11"/>
  <c r="P28" i="11" s="1"/>
  <c r="L29" i="11"/>
  <c r="K30" i="11"/>
  <c r="N40" i="11"/>
  <c r="K42" i="11"/>
  <c r="Q53" i="8"/>
  <c r="Q57" i="8"/>
  <c r="Q61" i="8"/>
  <c r="Q65" i="8"/>
  <c r="Q69" i="8"/>
  <c r="Q73" i="8"/>
  <c r="L13" i="11" s="1"/>
  <c r="Q77" i="8"/>
  <c r="Q81" i="8"/>
  <c r="O48" i="11" s="1"/>
  <c r="Q85" i="8"/>
  <c r="O30" i="11" s="1"/>
  <c r="Q89" i="8"/>
  <c r="L35" i="11" s="1"/>
  <c r="Q93" i="8"/>
  <c r="Q97" i="8"/>
  <c r="O10" i="11"/>
  <c r="K37" i="11"/>
  <c r="N47" i="11"/>
  <c r="N5" i="11"/>
  <c r="K7" i="11"/>
  <c r="O16" i="11"/>
  <c r="N17" i="11"/>
  <c r="K19" i="11"/>
  <c r="M19" i="11" s="1"/>
  <c r="O28" i="11"/>
  <c r="N29" i="11"/>
  <c r="K31" i="11"/>
  <c r="I47" i="11"/>
  <c r="I22" i="11"/>
  <c r="I16" i="11"/>
  <c r="O4" i="10"/>
  <c r="Q6" i="8"/>
  <c r="P6" i="8"/>
  <c r="S6" i="8" s="1"/>
  <c r="P18" i="8"/>
  <c r="S18" i="8" s="1"/>
  <c r="P20" i="8"/>
  <c r="S20" i="8" s="1"/>
  <c r="P22" i="8"/>
  <c r="S22" i="8" s="1"/>
  <c r="P24" i="8"/>
  <c r="S24" i="8" s="1"/>
  <c r="P26" i="8"/>
  <c r="S26" i="8" s="1"/>
  <c r="P28" i="8"/>
  <c r="S28" i="8" s="1"/>
  <c r="P30" i="8"/>
  <c r="S30" i="8" s="1"/>
  <c r="P32" i="8"/>
  <c r="S32" i="8" s="1"/>
  <c r="P34" i="8"/>
  <c r="S34" i="8" s="1"/>
  <c r="P36" i="8"/>
  <c r="S36" i="8" s="1"/>
  <c r="P38" i="8"/>
  <c r="S38" i="8" s="1"/>
  <c r="P40" i="8"/>
  <c r="S40" i="8" s="1"/>
  <c r="P42" i="8"/>
  <c r="S42" i="8" s="1"/>
  <c r="P44" i="8"/>
  <c r="S44" i="8" s="1"/>
  <c r="P46" i="8"/>
  <c r="S46" i="8" s="1"/>
  <c r="P48" i="8"/>
  <c r="S48" i="8" s="1"/>
  <c r="Q18" i="8"/>
  <c r="O7" i="10" s="1"/>
  <c r="Q20" i="8"/>
  <c r="Q22" i="8"/>
  <c r="Q24" i="8"/>
  <c r="Q26" i="8"/>
  <c r="Q28" i="8"/>
  <c r="Q30" i="8"/>
  <c r="O35" i="10" s="1"/>
  <c r="Q32" i="8"/>
  <c r="Q34" i="8"/>
  <c r="Q36" i="8"/>
  <c r="Q38" i="8"/>
  <c r="Q40" i="8"/>
  <c r="Q42" i="8"/>
  <c r="Q44" i="8"/>
  <c r="O37" i="10" s="1"/>
  <c r="Q46" i="8"/>
  <c r="Q48" i="8"/>
  <c r="L49" i="10" s="1"/>
  <c r="P19" i="8"/>
  <c r="S19" i="8" s="1"/>
  <c r="P21" i="8"/>
  <c r="S21" i="8" s="1"/>
  <c r="P23" i="8"/>
  <c r="S23" i="8" s="1"/>
  <c r="P25" i="8"/>
  <c r="S25" i="8" s="1"/>
  <c r="P27" i="8"/>
  <c r="S27" i="8" s="1"/>
  <c r="P29" i="8"/>
  <c r="S29" i="8" s="1"/>
  <c r="P31" i="8"/>
  <c r="S31" i="8" s="1"/>
  <c r="P33" i="8"/>
  <c r="S33" i="8" s="1"/>
  <c r="P35" i="8"/>
  <c r="S35" i="8" s="1"/>
  <c r="P37" i="8"/>
  <c r="S37" i="8" s="1"/>
  <c r="P39" i="8"/>
  <c r="S39" i="8" s="1"/>
  <c r="P41" i="8"/>
  <c r="S41" i="8" s="1"/>
  <c r="P43" i="8"/>
  <c r="S43" i="8" s="1"/>
  <c r="P45" i="8"/>
  <c r="S45" i="8" s="1"/>
  <c r="P47" i="8"/>
  <c r="S47" i="8" s="1"/>
  <c r="P49" i="8"/>
  <c r="S49" i="8" s="1"/>
  <c r="Q19" i="8"/>
  <c r="Q21" i="8"/>
  <c r="Q23" i="8"/>
  <c r="Q25" i="8"/>
  <c r="Q27" i="8"/>
  <c r="Q29" i="8"/>
  <c r="L37" i="10" s="1"/>
  <c r="Q31" i="8"/>
  <c r="Q33" i="8"/>
  <c r="L42" i="10" s="1"/>
  <c r="Q35" i="8"/>
  <c r="O5" i="10" s="1"/>
  <c r="Q37" i="8"/>
  <c r="Q39" i="8"/>
  <c r="Q41" i="8"/>
  <c r="Q43" i="8"/>
  <c r="L25" i="10" s="1"/>
  <c r="Q45" i="8"/>
  <c r="Q47" i="8"/>
  <c r="Q49" i="8"/>
  <c r="I37" i="10"/>
  <c r="K42" i="10"/>
  <c r="I18" i="10"/>
  <c r="I47" i="10"/>
  <c r="I12" i="10"/>
  <c r="O16" i="10"/>
  <c r="N41" i="10"/>
  <c r="P41" i="10" s="1"/>
  <c r="I49" i="10"/>
  <c r="N29" i="10"/>
  <c r="K6" i="10"/>
  <c r="M6" i="10" s="1"/>
  <c r="N5" i="10"/>
  <c r="O28" i="10"/>
  <c r="I40" i="10"/>
  <c r="I18" i="11"/>
  <c r="I41" i="11"/>
  <c r="I19" i="11"/>
  <c r="I30" i="11"/>
  <c r="N6" i="10"/>
  <c r="I4" i="10"/>
  <c r="I6" i="10"/>
  <c r="N17" i="10"/>
  <c r="I11" i="10"/>
  <c r="I34" i="11"/>
  <c r="K19" i="10"/>
  <c r="M19" i="10" s="1"/>
  <c r="K31" i="10"/>
  <c r="M31" i="10" s="1"/>
  <c r="K34" i="10"/>
  <c r="O41" i="10"/>
  <c r="L43" i="10"/>
  <c r="N19" i="10"/>
  <c r="K23" i="10"/>
  <c r="M23" i="10" s="1"/>
  <c r="N31" i="10"/>
  <c r="K35" i="10"/>
  <c r="N43" i="10"/>
  <c r="K47" i="10"/>
  <c r="I37" i="11"/>
  <c r="P14" i="8"/>
  <c r="S14" i="8" s="1"/>
  <c r="K10" i="10"/>
  <c r="K22" i="10"/>
  <c r="N30" i="10"/>
  <c r="I10" i="11"/>
  <c r="N10" i="10"/>
  <c r="P10" i="10" s="1"/>
  <c r="N22" i="10"/>
  <c r="L23" i="10"/>
  <c r="K24" i="10"/>
  <c r="N34" i="10"/>
  <c r="K36" i="10"/>
  <c r="M36" i="10" s="1"/>
  <c r="N46" i="10"/>
  <c r="P46" i="10" s="1"/>
  <c r="K48" i="10"/>
  <c r="M48" i="10" s="1"/>
  <c r="L6" i="10"/>
  <c r="N7" i="10"/>
  <c r="K12" i="10"/>
  <c r="M12" i="10" s="1"/>
  <c r="I5" i="10"/>
  <c r="O10" i="10"/>
  <c r="N11" i="10"/>
  <c r="L12" i="10"/>
  <c r="K13" i="10"/>
  <c r="N23" i="10"/>
  <c r="K25" i="10"/>
  <c r="I29" i="10"/>
  <c r="O34" i="10"/>
  <c r="N35" i="10"/>
  <c r="L36" i="10"/>
  <c r="K37" i="10"/>
  <c r="I41" i="10"/>
  <c r="O46" i="10"/>
  <c r="N47" i="10"/>
  <c r="L48" i="10"/>
  <c r="K49" i="10"/>
  <c r="I4" i="11"/>
  <c r="I13" i="11"/>
  <c r="I31" i="11"/>
  <c r="N18" i="10"/>
  <c r="K11" i="10"/>
  <c r="N12" i="10"/>
  <c r="K16" i="10"/>
  <c r="O23" i="10"/>
  <c r="N24" i="10"/>
  <c r="P24" i="10" s="1"/>
  <c r="K28" i="10"/>
  <c r="N36" i="10"/>
  <c r="K40" i="10"/>
  <c r="N48" i="10"/>
  <c r="I42" i="11"/>
  <c r="L19" i="10"/>
  <c r="N42" i="10"/>
  <c r="K46" i="10"/>
  <c r="Q7" i="8"/>
  <c r="K5" i="10"/>
  <c r="I7" i="10"/>
  <c r="N13" i="10"/>
  <c r="K17" i="10"/>
  <c r="I19" i="10"/>
  <c r="O24" i="10"/>
  <c r="N25" i="10"/>
  <c r="K29" i="10"/>
  <c r="I31" i="10"/>
  <c r="N37" i="10"/>
  <c r="K41" i="10"/>
  <c r="I43" i="10"/>
  <c r="N49" i="10"/>
  <c r="I43" i="11"/>
  <c r="K7" i="10"/>
  <c r="K43" i="10"/>
  <c r="M43" i="10" s="1"/>
  <c r="L31" i="10"/>
  <c r="K4" i="10"/>
  <c r="N4" i="10"/>
  <c r="P4" i="10" s="1"/>
  <c r="N16" i="10"/>
  <c r="P16" i="10" s="1"/>
  <c r="K18" i="10"/>
  <c r="I22" i="10"/>
  <c r="N28" i="10"/>
  <c r="P28" i="10" s="1"/>
  <c r="K30" i="10"/>
  <c r="N40" i="10"/>
  <c r="I46" i="10"/>
  <c r="I7" i="11"/>
  <c r="I25" i="11"/>
  <c r="I35" i="11"/>
  <c r="I36" i="10"/>
  <c r="I35" i="10"/>
  <c r="I34" i="10"/>
  <c r="I25" i="10"/>
  <c r="I24" i="10"/>
  <c r="I23" i="10"/>
  <c r="I16" i="10"/>
  <c r="I13" i="10"/>
  <c r="I5" i="11"/>
  <c r="I11" i="11"/>
  <c r="I46" i="11"/>
  <c r="I17" i="11"/>
  <c r="I6" i="11"/>
  <c r="I12" i="11"/>
  <c r="I23" i="11"/>
  <c r="I29" i="11"/>
  <c r="I42" i="10"/>
  <c r="I48" i="10"/>
  <c r="I10" i="10"/>
  <c r="I17" i="10"/>
  <c r="I30" i="10"/>
  <c r="P13" i="8"/>
  <c r="S13" i="8" s="1"/>
  <c r="Q5" i="8"/>
  <c r="Q4" i="8"/>
  <c r="P5" i="8"/>
  <c r="S5" i="8" s="1"/>
  <c r="P4" i="8"/>
  <c r="S4" i="8" s="1"/>
  <c r="P12" i="8"/>
  <c r="S12" i="8" s="1"/>
  <c r="Q11" i="8"/>
  <c r="O30" i="10" s="1"/>
  <c r="Q10" i="8"/>
  <c r="P17" i="8"/>
  <c r="S17" i="8" s="1"/>
  <c r="P8" i="8"/>
  <c r="S8" i="8" s="1"/>
  <c r="Q9" i="8"/>
  <c r="P16" i="8"/>
  <c r="S16" i="8" s="1"/>
  <c r="Q17" i="8"/>
  <c r="Q13" i="8"/>
  <c r="P3" i="8"/>
  <c r="S3" i="8" s="1"/>
  <c r="P11" i="8"/>
  <c r="S11" i="8" s="1"/>
  <c r="Q12" i="8"/>
  <c r="P2" i="8"/>
  <c r="Q2" i="8"/>
  <c r="P9" i="8"/>
  <c r="S9" i="8" s="1"/>
  <c r="O209" i="8"/>
  <c r="R209" i="8" s="1"/>
  <c r="R59" i="8"/>
  <c r="R51" i="8"/>
  <c r="V40" i="2"/>
  <c r="O40" i="2"/>
  <c r="A40" i="2"/>
  <c r="H40" i="2"/>
  <c r="H49" i="9"/>
  <c r="G49" i="9"/>
  <c r="C49" i="9"/>
  <c r="H48" i="9"/>
  <c r="G48" i="9"/>
  <c r="C48" i="9"/>
  <c r="H47" i="9"/>
  <c r="G47" i="9"/>
  <c r="C47" i="9"/>
  <c r="H46" i="9"/>
  <c r="G46" i="9"/>
  <c r="C46" i="9"/>
  <c r="H43" i="9"/>
  <c r="G43" i="9"/>
  <c r="C43" i="9"/>
  <c r="H42" i="9"/>
  <c r="G42" i="9"/>
  <c r="C42" i="9"/>
  <c r="H41" i="9"/>
  <c r="G41" i="9"/>
  <c r="C41" i="9"/>
  <c r="H40" i="9"/>
  <c r="G40" i="9"/>
  <c r="C40" i="9"/>
  <c r="H37" i="9"/>
  <c r="G37" i="9"/>
  <c r="C37" i="9"/>
  <c r="H36" i="9"/>
  <c r="G36" i="9"/>
  <c r="C36" i="9"/>
  <c r="H35" i="9"/>
  <c r="G35" i="9"/>
  <c r="C35" i="9"/>
  <c r="H34" i="9"/>
  <c r="G34" i="9"/>
  <c r="C34" i="9"/>
  <c r="H31" i="9"/>
  <c r="G31" i="9"/>
  <c r="C31" i="9"/>
  <c r="H30" i="9"/>
  <c r="G30" i="9"/>
  <c r="C30" i="9"/>
  <c r="H29" i="9"/>
  <c r="G29" i="9"/>
  <c r="C29" i="9"/>
  <c r="H28" i="9"/>
  <c r="G28" i="9"/>
  <c r="C28" i="9"/>
  <c r="H25" i="9"/>
  <c r="G25" i="9"/>
  <c r="C25" i="9"/>
  <c r="H24" i="9"/>
  <c r="G24" i="9"/>
  <c r="C24" i="9"/>
  <c r="H23" i="9"/>
  <c r="G23" i="9"/>
  <c r="C23" i="9"/>
  <c r="H22" i="9"/>
  <c r="G22" i="9"/>
  <c r="C22" i="9"/>
  <c r="H19" i="9"/>
  <c r="G19" i="9"/>
  <c r="C19" i="9"/>
  <c r="H18" i="9"/>
  <c r="G18" i="9"/>
  <c r="C18" i="9"/>
  <c r="H17" i="9"/>
  <c r="G17" i="9"/>
  <c r="C17" i="9"/>
  <c r="H16" i="9"/>
  <c r="G16" i="9"/>
  <c r="C16" i="9"/>
  <c r="H13" i="9"/>
  <c r="G13" i="9"/>
  <c r="C13" i="9"/>
  <c r="H12" i="9"/>
  <c r="G12" i="9"/>
  <c r="C12" i="9"/>
  <c r="H11" i="9"/>
  <c r="G11" i="9"/>
  <c r="C11" i="9"/>
  <c r="H10" i="9"/>
  <c r="G10" i="9"/>
  <c r="C10" i="9"/>
  <c r="H7" i="9"/>
  <c r="G7" i="9"/>
  <c r="C7" i="9"/>
  <c r="H6" i="9"/>
  <c r="G6" i="9"/>
  <c r="C6" i="9"/>
  <c r="H5" i="9"/>
  <c r="G5" i="9"/>
  <c r="C5" i="9"/>
  <c r="H4" i="9"/>
  <c r="G4" i="9"/>
  <c r="C4" i="9"/>
  <c r="O145" i="8"/>
  <c r="Q145" i="8" s="1"/>
  <c r="O144" i="8"/>
  <c r="P144" i="8" s="1"/>
  <c r="S144" i="8" s="1"/>
  <c r="O143" i="8"/>
  <c r="Q143" i="8" s="1"/>
  <c r="O142" i="8"/>
  <c r="Q142" i="8" s="1"/>
  <c r="O141" i="8"/>
  <c r="Q141" i="8" s="1"/>
  <c r="O140" i="8"/>
  <c r="Q140" i="8" s="1"/>
  <c r="O139" i="8"/>
  <c r="Q139" i="8" s="1"/>
  <c r="O138" i="8"/>
  <c r="Q138" i="8" s="1"/>
  <c r="O137" i="8"/>
  <c r="Q137" i="8" s="1"/>
  <c r="O136" i="8"/>
  <c r="P136" i="8" s="1"/>
  <c r="S136" i="8" s="1"/>
  <c r="O135" i="8"/>
  <c r="Q135" i="8" s="1"/>
  <c r="O134" i="8"/>
  <c r="Q134" i="8" s="1"/>
  <c r="O133" i="8"/>
  <c r="Q133" i="8" s="1"/>
  <c r="O132" i="8"/>
  <c r="R36" i="8" s="1"/>
  <c r="O131" i="8"/>
  <c r="Q131" i="8" s="1"/>
  <c r="O129" i="8"/>
  <c r="Q129" i="8" s="1"/>
  <c r="O128" i="8"/>
  <c r="Q128" i="8" s="1"/>
  <c r="O127" i="8"/>
  <c r="Q127" i="8" s="1"/>
  <c r="O126" i="8"/>
  <c r="Q126" i="8" s="1"/>
  <c r="O125" i="8"/>
  <c r="Q125" i="8" s="1"/>
  <c r="O124" i="8"/>
  <c r="Q124" i="8" s="1"/>
  <c r="O123" i="8"/>
  <c r="Q123" i="8" s="1"/>
  <c r="O121" i="8"/>
  <c r="Q121" i="8" s="1"/>
  <c r="O120" i="8"/>
  <c r="P120" i="8" s="1"/>
  <c r="S120" i="8" s="1"/>
  <c r="O118" i="8"/>
  <c r="Q118" i="8" s="1"/>
  <c r="O117" i="8"/>
  <c r="Q117" i="8" s="1"/>
  <c r="O116" i="8"/>
  <c r="P116" i="8" s="1"/>
  <c r="S116" i="8" s="1"/>
  <c r="O115" i="8"/>
  <c r="Q115" i="8" s="1"/>
  <c r="O114" i="8"/>
  <c r="Q114" i="8" s="1"/>
  <c r="O111" i="8"/>
  <c r="Q111" i="8" s="1"/>
  <c r="O110" i="8"/>
  <c r="Q110" i="8" s="1"/>
  <c r="O109" i="8"/>
  <c r="Q109" i="8" s="1"/>
  <c r="O108" i="8"/>
  <c r="Q108" i="8" s="1"/>
  <c r="O107" i="8"/>
  <c r="Q107" i="8" s="1"/>
  <c r="O106" i="8"/>
  <c r="Q106" i="8" s="1"/>
  <c r="O105" i="8"/>
  <c r="Q105" i="8" s="1"/>
  <c r="O104" i="8"/>
  <c r="P104" i="8" s="1"/>
  <c r="S104" i="8" s="1"/>
  <c r="O103" i="8"/>
  <c r="Q103" i="8" s="1"/>
  <c r="O102" i="8"/>
  <c r="Q102" i="8" s="1"/>
  <c r="O101" i="8"/>
  <c r="Q101" i="8" s="1"/>
  <c r="O100" i="8"/>
  <c r="P100" i="8" s="1"/>
  <c r="S100" i="8" s="1"/>
  <c r="O99" i="8"/>
  <c r="Q99" i="8" s="1"/>
  <c r="B99" i="8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O98" i="8"/>
  <c r="Q98" i="8" s="1"/>
  <c r="O249" i="8"/>
  <c r="P249" i="8" s="1"/>
  <c r="S249" i="8" s="1"/>
  <c r="O248" i="8"/>
  <c r="O247" i="8"/>
  <c r="P247" i="8" s="1"/>
  <c r="S247" i="8" s="1"/>
  <c r="O246" i="8"/>
  <c r="P246" i="8" s="1"/>
  <c r="S246" i="8" s="1"/>
  <c r="O245" i="8"/>
  <c r="P245" i="8" s="1"/>
  <c r="S245" i="8" s="1"/>
  <c r="O244" i="8"/>
  <c r="O243" i="8"/>
  <c r="Q243" i="8" s="1"/>
  <c r="O242" i="8"/>
  <c r="Q242" i="8" s="1"/>
  <c r="O241" i="8"/>
  <c r="Q241" i="8" s="1"/>
  <c r="O240" i="8"/>
  <c r="Q240" i="8" s="1"/>
  <c r="O239" i="8"/>
  <c r="P239" i="8" s="1"/>
  <c r="S239" i="8" s="1"/>
  <c r="O238" i="8"/>
  <c r="P238" i="8" s="1"/>
  <c r="S238" i="8" s="1"/>
  <c r="O237" i="8"/>
  <c r="Q237" i="8" s="1"/>
  <c r="O236" i="8"/>
  <c r="Q236" i="8" s="1"/>
  <c r="O235" i="8"/>
  <c r="Q235" i="8" s="1"/>
  <c r="O234" i="8"/>
  <c r="Q234" i="8" s="1"/>
  <c r="O233" i="8"/>
  <c r="Q233" i="8" s="1"/>
  <c r="O232" i="8"/>
  <c r="Q232" i="8" s="1"/>
  <c r="O231" i="8"/>
  <c r="P231" i="8" s="1"/>
  <c r="S231" i="8" s="1"/>
  <c r="O230" i="8"/>
  <c r="P230" i="8" s="1"/>
  <c r="S230" i="8" s="1"/>
  <c r="O229" i="8"/>
  <c r="P229" i="8" s="1"/>
  <c r="S229" i="8" s="1"/>
  <c r="O228" i="8"/>
  <c r="Q228" i="8" s="1"/>
  <c r="O227" i="8"/>
  <c r="Q227" i="8" s="1"/>
  <c r="O226" i="8"/>
  <c r="Q226" i="8" s="1"/>
  <c r="O213" i="8"/>
  <c r="Q213" i="8" s="1"/>
  <c r="O225" i="8"/>
  <c r="Q225" i="8" s="1"/>
  <c r="O220" i="8"/>
  <c r="P220" i="8" s="1"/>
  <c r="O224" i="8"/>
  <c r="P224" i="8" s="1"/>
  <c r="O212" i="8"/>
  <c r="Q212" i="8" s="1"/>
  <c r="O219" i="8"/>
  <c r="Q219" i="8" s="1"/>
  <c r="O218" i="8"/>
  <c r="Q218" i="8" s="1"/>
  <c r="O217" i="8"/>
  <c r="Q217" i="8" s="1"/>
  <c r="O223" i="8"/>
  <c r="Q223" i="8" s="1"/>
  <c r="O211" i="8"/>
  <c r="Q211" i="8" s="1"/>
  <c r="O222" i="8"/>
  <c r="P222" i="8" s="1"/>
  <c r="O216" i="8"/>
  <c r="P216" i="8" s="1"/>
  <c r="O215" i="8"/>
  <c r="Q215" i="8" s="1"/>
  <c r="O221" i="8"/>
  <c r="Q221" i="8" s="1"/>
  <c r="O214" i="8"/>
  <c r="Q214" i="8" s="1"/>
  <c r="O208" i="8"/>
  <c r="Q208" i="8" s="1"/>
  <c r="O207" i="8"/>
  <c r="O206" i="8"/>
  <c r="P206" i="8" s="1"/>
  <c r="S206" i="8" s="1"/>
  <c r="O205" i="8"/>
  <c r="Q205" i="8" s="1"/>
  <c r="O204" i="8"/>
  <c r="Q204" i="8" s="1"/>
  <c r="O203" i="8"/>
  <c r="Q203" i="8" s="1"/>
  <c r="O202" i="8"/>
  <c r="Q202" i="8" s="1"/>
  <c r="O201" i="8"/>
  <c r="Q201" i="8" s="1"/>
  <c r="O200" i="8"/>
  <c r="Q200" i="8" s="1"/>
  <c r="O199" i="8"/>
  <c r="P199" i="8" s="1"/>
  <c r="S199" i="8" s="1"/>
  <c r="O198" i="8"/>
  <c r="P198" i="8" s="1"/>
  <c r="S198" i="8" s="1"/>
  <c r="O197" i="8"/>
  <c r="Q197" i="8" s="1"/>
  <c r="O196" i="8"/>
  <c r="Q196" i="8" s="1"/>
  <c r="O195" i="8"/>
  <c r="Q195" i="8" s="1"/>
  <c r="O194" i="8"/>
  <c r="O193" i="8"/>
  <c r="O192" i="8"/>
  <c r="O191" i="8"/>
  <c r="O190" i="8"/>
  <c r="O189" i="8"/>
  <c r="O188" i="8"/>
  <c r="O187" i="8"/>
  <c r="O186" i="8"/>
  <c r="O185" i="8"/>
  <c r="O184" i="8"/>
  <c r="O183" i="8"/>
  <c r="O182" i="8"/>
  <c r="O181" i="8"/>
  <c r="O180" i="8"/>
  <c r="O179" i="8"/>
  <c r="O178" i="8"/>
  <c r="O177" i="8"/>
  <c r="O176" i="8"/>
  <c r="O175" i="8"/>
  <c r="O174" i="8"/>
  <c r="O173" i="8"/>
  <c r="O172" i="8"/>
  <c r="O171" i="8"/>
  <c r="O170" i="8"/>
  <c r="O169" i="8"/>
  <c r="O168" i="8"/>
  <c r="O167" i="8"/>
  <c r="O166" i="8"/>
  <c r="O165" i="8"/>
  <c r="O164" i="8"/>
  <c r="O163" i="8"/>
  <c r="O162" i="8"/>
  <c r="O161" i="8"/>
  <c r="Q161" i="8" s="1"/>
  <c r="O160" i="8"/>
  <c r="Q160" i="8" s="1"/>
  <c r="O159" i="8"/>
  <c r="P159" i="8" s="1"/>
  <c r="S159" i="8" s="1"/>
  <c r="O158" i="8"/>
  <c r="P158" i="8" s="1"/>
  <c r="S158" i="8" s="1"/>
  <c r="O157" i="8"/>
  <c r="Q157" i="8" s="1"/>
  <c r="O156" i="8"/>
  <c r="Q156" i="8" s="1"/>
  <c r="O155" i="8"/>
  <c r="Q155" i="8" s="1"/>
  <c r="O154" i="8"/>
  <c r="Q154" i="8" s="1"/>
  <c r="O153" i="8"/>
  <c r="Q153" i="8" s="1"/>
  <c r="O152" i="8"/>
  <c r="Q152" i="8" s="1"/>
  <c r="O151" i="8"/>
  <c r="P151" i="8" s="1"/>
  <c r="S151" i="8" s="1"/>
  <c r="O150" i="8"/>
  <c r="P150" i="8" s="1"/>
  <c r="S150" i="8" s="1"/>
  <c r="O149" i="8"/>
  <c r="Q149" i="8" s="1"/>
  <c r="O148" i="8"/>
  <c r="Q148" i="8" s="1"/>
  <c r="O147" i="8"/>
  <c r="Q147" i="8" s="1"/>
  <c r="O146" i="8"/>
  <c r="Q146" i="8" s="1"/>
  <c r="H49" i="6"/>
  <c r="G49" i="6"/>
  <c r="H48" i="6"/>
  <c r="G48" i="6"/>
  <c r="H47" i="6"/>
  <c r="G47" i="6"/>
  <c r="H46" i="6"/>
  <c r="G46" i="6"/>
  <c r="H43" i="6"/>
  <c r="G43" i="6"/>
  <c r="H42" i="6"/>
  <c r="G42" i="6"/>
  <c r="H41" i="6"/>
  <c r="G41" i="6"/>
  <c r="H40" i="6"/>
  <c r="G40" i="6"/>
  <c r="H36" i="6"/>
  <c r="G36" i="6"/>
  <c r="H35" i="6"/>
  <c r="G35" i="6"/>
  <c r="H34" i="6"/>
  <c r="G34" i="6"/>
  <c r="H37" i="6"/>
  <c r="G37" i="6"/>
  <c r="H29" i="6"/>
  <c r="G29" i="6"/>
  <c r="H31" i="6"/>
  <c r="G31" i="6"/>
  <c r="H30" i="6"/>
  <c r="G30" i="6"/>
  <c r="H28" i="6"/>
  <c r="G28" i="6"/>
  <c r="H25" i="6"/>
  <c r="G25" i="6"/>
  <c r="H23" i="6"/>
  <c r="G23" i="6"/>
  <c r="H24" i="6"/>
  <c r="G24" i="6"/>
  <c r="H22" i="6"/>
  <c r="G22" i="6"/>
  <c r="H17" i="6"/>
  <c r="G17" i="6"/>
  <c r="H19" i="6"/>
  <c r="G19" i="6"/>
  <c r="H18" i="6"/>
  <c r="G18" i="6"/>
  <c r="H16" i="6"/>
  <c r="G16" i="6"/>
  <c r="H10" i="6"/>
  <c r="G10" i="6"/>
  <c r="H13" i="6"/>
  <c r="G13" i="6"/>
  <c r="H12" i="6"/>
  <c r="G12" i="6"/>
  <c r="H11" i="6"/>
  <c r="G11" i="6"/>
  <c r="H5" i="6"/>
  <c r="G5" i="6"/>
  <c r="H6" i="6"/>
  <c r="G6" i="6"/>
  <c r="H7" i="6"/>
  <c r="G7" i="6"/>
  <c r="H4" i="6"/>
  <c r="G4" i="6"/>
  <c r="H49" i="3"/>
  <c r="G49" i="3"/>
  <c r="C49" i="3"/>
  <c r="H48" i="3"/>
  <c r="G48" i="3"/>
  <c r="C48" i="3"/>
  <c r="H47" i="3"/>
  <c r="G47" i="3"/>
  <c r="C47" i="3"/>
  <c r="H46" i="3"/>
  <c r="G46" i="3"/>
  <c r="C46" i="3"/>
  <c r="H43" i="3"/>
  <c r="G43" i="3"/>
  <c r="C43" i="3"/>
  <c r="H42" i="3"/>
  <c r="G42" i="3"/>
  <c r="C42" i="3"/>
  <c r="H41" i="3"/>
  <c r="G41" i="3"/>
  <c r="C41" i="3"/>
  <c r="H40" i="3"/>
  <c r="G40" i="3"/>
  <c r="C40" i="3"/>
  <c r="H37" i="3"/>
  <c r="G37" i="3"/>
  <c r="C37" i="3"/>
  <c r="H36" i="3"/>
  <c r="G36" i="3"/>
  <c r="C36" i="3"/>
  <c r="H35" i="3"/>
  <c r="G35" i="3"/>
  <c r="C35" i="3"/>
  <c r="H34" i="3"/>
  <c r="G34" i="3"/>
  <c r="C34" i="3"/>
  <c r="H31" i="3"/>
  <c r="G31" i="3"/>
  <c r="C31" i="3"/>
  <c r="H30" i="3"/>
  <c r="G30" i="3"/>
  <c r="C30" i="3"/>
  <c r="H29" i="3"/>
  <c r="G29" i="3"/>
  <c r="C29" i="3"/>
  <c r="H28" i="3"/>
  <c r="G28" i="3"/>
  <c r="C28" i="3"/>
  <c r="H25" i="3"/>
  <c r="G25" i="3"/>
  <c r="C25" i="3"/>
  <c r="H24" i="3"/>
  <c r="G24" i="3"/>
  <c r="C24" i="3"/>
  <c r="H23" i="3"/>
  <c r="G23" i="3"/>
  <c r="C23" i="3"/>
  <c r="H22" i="3"/>
  <c r="G22" i="3"/>
  <c r="C22" i="3"/>
  <c r="H19" i="3"/>
  <c r="G19" i="3"/>
  <c r="C19" i="3"/>
  <c r="H18" i="3"/>
  <c r="G18" i="3"/>
  <c r="C18" i="3"/>
  <c r="H17" i="3"/>
  <c r="G17" i="3"/>
  <c r="C17" i="3"/>
  <c r="H16" i="3"/>
  <c r="G16" i="3"/>
  <c r="C16" i="3"/>
  <c r="H13" i="3"/>
  <c r="G13" i="3"/>
  <c r="C13" i="3"/>
  <c r="H12" i="3"/>
  <c r="G12" i="3"/>
  <c r="C12" i="3"/>
  <c r="H11" i="3"/>
  <c r="G11" i="3"/>
  <c r="C11" i="3"/>
  <c r="H10" i="3"/>
  <c r="G10" i="3"/>
  <c r="C10" i="3"/>
  <c r="H7" i="3"/>
  <c r="G7" i="3"/>
  <c r="C7" i="3"/>
  <c r="H6" i="3"/>
  <c r="G6" i="3"/>
  <c r="C6" i="3"/>
  <c r="H5" i="3"/>
  <c r="G5" i="3"/>
  <c r="C5" i="3"/>
  <c r="H4" i="3"/>
  <c r="G4" i="3"/>
  <c r="C4" i="3"/>
  <c r="H49" i="5"/>
  <c r="G49" i="5"/>
  <c r="C49" i="5"/>
  <c r="H48" i="5"/>
  <c r="G48" i="5"/>
  <c r="C48" i="5"/>
  <c r="H47" i="5"/>
  <c r="G47" i="5"/>
  <c r="C47" i="5"/>
  <c r="H46" i="5"/>
  <c r="G46" i="5"/>
  <c r="C46" i="5"/>
  <c r="H43" i="5"/>
  <c r="G43" i="5"/>
  <c r="C43" i="5"/>
  <c r="H42" i="5"/>
  <c r="G42" i="5"/>
  <c r="C42" i="5"/>
  <c r="H41" i="5"/>
  <c r="G41" i="5"/>
  <c r="C41" i="5"/>
  <c r="H40" i="5"/>
  <c r="G40" i="5"/>
  <c r="C40" i="5"/>
  <c r="H37" i="5"/>
  <c r="G37" i="5"/>
  <c r="C37" i="5"/>
  <c r="H36" i="5"/>
  <c r="G36" i="5"/>
  <c r="C36" i="5"/>
  <c r="H35" i="5"/>
  <c r="G35" i="5"/>
  <c r="C35" i="5"/>
  <c r="H34" i="5"/>
  <c r="G34" i="5"/>
  <c r="C34" i="5"/>
  <c r="H31" i="5"/>
  <c r="G31" i="5"/>
  <c r="C31" i="5"/>
  <c r="H30" i="5"/>
  <c r="G30" i="5"/>
  <c r="C30" i="5"/>
  <c r="H29" i="5"/>
  <c r="G29" i="5"/>
  <c r="C29" i="5"/>
  <c r="H28" i="5"/>
  <c r="G28" i="5"/>
  <c r="C28" i="5"/>
  <c r="H25" i="5"/>
  <c r="G25" i="5"/>
  <c r="C25" i="5"/>
  <c r="H24" i="5"/>
  <c r="G24" i="5"/>
  <c r="C24" i="5"/>
  <c r="H23" i="5"/>
  <c r="G23" i="5"/>
  <c r="C23" i="5"/>
  <c r="H22" i="5"/>
  <c r="G22" i="5"/>
  <c r="C22" i="5"/>
  <c r="H19" i="5"/>
  <c r="G19" i="5"/>
  <c r="C19" i="5"/>
  <c r="H18" i="5"/>
  <c r="G18" i="5"/>
  <c r="C18" i="5"/>
  <c r="H17" i="5"/>
  <c r="G17" i="5"/>
  <c r="C17" i="5"/>
  <c r="H16" i="5"/>
  <c r="G16" i="5"/>
  <c r="C16" i="5"/>
  <c r="H13" i="5"/>
  <c r="G13" i="5"/>
  <c r="C13" i="5"/>
  <c r="H12" i="5"/>
  <c r="G12" i="5"/>
  <c r="C12" i="5"/>
  <c r="H11" i="5"/>
  <c r="G11" i="5"/>
  <c r="C11" i="5"/>
  <c r="H10" i="5"/>
  <c r="G10" i="5"/>
  <c r="C10" i="5"/>
  <c r="H7" i="5"/>
  <c r="G7" i="5"/>
  <c r="C7" i="5"/>
  <c r="H6" i="5"/>
  <c r="G6" i="5"/>
  <c r="C6" i="5"/>
  <c r="H5" i="5"/>
  <c r="G5" i="5"/>
  <c r="C5" i="5"/>
  <c r="H4" i="5"/>
  <c r="G4" i="5"/>
  <c r="C4" i="5"/>
  <c r="B243" i="8"/>
  <c r="B195" i="8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147" i="8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L6" i="11" l="1"/>
  <c r="L7" i="11"/>
  <c r="M12" i="11"/>
  <c r="O13" i="11"/>
  <c r="O34" i="11"/>
  <c r="P34" i="11" s="1"/>
  <c r="S222" i="8"/>
  <c r="L22" i="10"/>
  <c r="M22" i="10" s="1"/>
  <c r="O4" i="11"/>
  <c r="P4" i="11" s="1"/>
  <c r="L30" i="11"/>
  <c r="M30" i="11" s="1"/>
  <c r="F32" i="14"/>
  <c r="F30" i="13"/>
  <c r="F31" i="14"/>
  <c r="F32" i="13"/>
  <c r="F31" i="15"/>
  <c r="F30" i="15"/>
  <c r="F30" i="14"/>
  <c r="B244" i="8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F31" i="13"/>
  <c r="F32" i="15"/>
  <c r="S2" i="8"/>
  <c r="B30" i="13"/>
  <c r="B30" i="15"/>
  <c r="B32" i="15"/>
  <c r="B32" i="14"/>
  <c r="B32" i="13"/>
  <c r="B31" i="14"/>
  <c r="B31" i="13"/>
  <c r="B30" i="14"/>
  <c r="B31" i="15"/>
  <c r="O22" i="11"/>
  <c r="P22" i="11" s="1"/>
  <c r="L18" i="10"/>
  <c r="M18" i="10" s="1"/>
  <c r="O47" i="10"/>
  <c r="P47" i="10" s="1"/>
  <c r="L41" i="11"/>
  <c r="M41" i="11" s="1"/>
  <c r="L16" i="11"/>
  <c r="M16" i="11" s="1"/>
  <c r="P34" i="10"/>
  <c r="L29" i="10"/>
  <c r="M29" i="10" s="1"/>
  <c r="L23" i="11"/>
  <c r="M23" i="11" s="1"/>
  <c r="O47" i="11"/>
  <c r="P47" i="11" s="1"/>
  <c r="O25" i="11"/>
  <c r="P25" i="11" s="1"/>
  <c r="L18" i="11"/>
  <c r="M18" i="11" s="1"/>
  <c r="O18" i="11"/>
  <c r="P18" i="11" s="1"/>
  <c r="O43" i="11"/>
  <c r="P43" i="11" s="1"/>
  <c r="AD32" i="2"/>
  <c r="O12" i="11"/>
  <c r="P12" i="11" s="1"/>
  <c r="Q169" i="8"/>
  <c r="R169" i="8"/>
  <c r="Q177" i="8"/>
  <c r="R177" i="8"/>
  <c r="Q185" i="8"/>
  <c r="L25" i="5" s="1"/>
  <c r="R185" i="8"/>
  <c r="Q193" i="8"/>
  <c r="O47" i="5" s="1"/>
  <c r="R193" i="8"/>
  <c r="R199" i="8"/>
  <c r="R200" i="8"/>
  <c r="M13" i="11"/>
  <c r="R231" i="8"/>
  <c r="AD23" i="2"/>
  <c r="Q162" i="8"/>
  <c r="R162" i="8"/>
  <c r="Q170" i="8"/>
  <c r="L23" i="5" s="1"/>
  <c r="R170" i="8"/>
  <c r="Q178" i="8"/>
  <c r="R178" i="8"/>
  <c r="Q186" i="8"/>
  <c r="R186" i="8"/>
  <c r="Q194" i="8"/>
  <c r="O6" i="3" s="1"/>
  <c r="R194" i="8"/>
  <c r="O37" i="11"/>
  <c r="P37" i="11" s="1"/>
  <c r="L48" i="11"/>
  <c r="M48" i="11" s="1"/>
  <c r="O23" i="11"/>
  <c r="P23" i="11" s="1"/>
  <c r="AD21" i="2"/>
  <c r="Q163" i="8"/>
  <c r="O11" i="5" s="1"/>
  <c r="R163" i="8"/>
  <c r="Q171" i="8"/>
  <c r="R171" i="8"/>
  <c r="Q179" i="8"/>
  <c r="R179" i="8"/>
  <c r="Q187" i="8"/>
  <c r="R187" i="8"/>
  <c r="R216" i="8"/>
  <c r="R247" i="8"/>
  <c r="O19" i="11"/>
  <c r="P19" i="11" s="1"/>
  <c r="AD5" i="2"/>
  <c r="Q164" i="8"/>
  <c r="L13" i="5" s="1"/>
  <c r="R164" i="8"/>
  <c r="Q172" i="8"/>
  <c r="L34" i="5" s="1"/>
  <c r="R172" i="8"/>
  <c r="Q180" i="8"/>
  <c r="O13" i="5" s="1"/>
  <c r="R180" i="8"/>
  <c r="Q188" i="8"/>
  <c r="R188" i="8"/>
  <c r="O31" i="11"/>
  <c r="P31" i="11" s="1"/>
  <c r="R238" i="8"/>
  <c r="AD31" i="2"/>
  <c r="P165" i="8"/>
  <c r="S165" i="8" s="1"/>
  <c r="R165" i="8"/>
  <c r="Q173" i="8"/>
  <c r="R173" i="8"/>
  <c r="Q181" i="8"/>
  <c r="R181" i="8"/>
  <c r="Q189" i="8"/>
  <c r="R189" i="8"/>
  <c r="AK13" i="2"/>
  <c r="AK12" i="2"/>
  <c r="AK33" i="2"/>
  <c r="AK11" i="2"/>
  <c r="AK4" i="2"/>
  <c r="AK21" i="2"/>
  <c r="AK32" i="2"/>
  <c r="AK6" i="2"/>
  <c r="AK5" i="2"/>
  <c r="AK31" i="2"/>
  <c r="AK22" i="2"/>
  <c r="AK23" i="2"/>
  <c r="L47" i="11"/>
  <c r="M47" i="11" s="1"/>
  <c r="AD33" i="2"/>
  <c r="AD12" i="2"/>
  <c r="P166" i="8"/>
  <c r="S166" i="8" s="1"/>
  <c r="R166" i="8"/>
  <c r="P174" i="8"/>
  <c r="S174" i="8" s="1"/>
  <c r="R174" i="8"/>
  <c r="P182" i="8"/>
  <c r="S182" i="8" s="1"/>
  <c r="R182" i="8"/>
  <c r="P190" i="8"/>
  <c r="S190" i="8" s="1"/>
  <c r="R190" i="8"/>
  <c r="L11" i="11"/>
  <c r="M11" i="11" s="1"/>
  <c r="AD11" i="2"/>
  <c r="AD4" i="2"/>
  <c r="P167" i="8"/>
  <c r="S167" i="8" s="1"/>
  <c r="R167" i="8"/>
  <c r="P175" i="8"/>
  <c r="S175" i="8" s="1"/>
  <c r="R175" i="8"/>
  <c r="P183" i="8"/>
  <c r="S183" i="8" s="1"/>
  <c r="R183" i="8"/>
  <c r="P191" i="8"/>
  <c r="S191" i="8" s="1"/>
  <c r="R191" i="8"/>
  <c r="P207" i="8"/>
  <c r="S207" i="8" s="1"/>
  <c r="R207" i="8"/>
  <c r="R138" i="8"/>
  <c r="R235" i="8"/>
  <c r="AD13" i="2"/>
  <c r="AD6" i="2"/>
  <c r="Q168" i="8"/>
  <c r="R168" i="8"/>
  <c r="Q176" i="8"/>
  <c r="L47" i="5" s="1"/>
  <c r="R176" i="8"/>
  <c r="Q184" i="8"/>
  <c r="O23" i="5" s="1"/>
  <c r="R184" i="8"/>
  <c r="Q192" i="8"/>
  <c r="L48" i="5" s="1"/>
  <c r="R192" i="8"/>
  <c r="R208" i="8"/>
  <c r="L40" i="11"/>
  <c r="M40" i="11" s="1"/>
  <c r="R239" i="8"/>
  <c r="O29" i="11"/>
  <c r="P29" i="11" s="1"/>
  <c r="AD22" i="2"/>
  <c r="P40" i="11"/>
  <c r="M29" i="11"/>
  <c r="P30" i="11"/>
  <c r="M17" i="11"/>
  <c r="P13" i="11"/>
  <c r="P46" i="11"/>
  <c r="M35" i="11"/>
  <c r="P35" i="11"/>
  <c r="M24" i="11"/>
  <c r="P17" i="11"/>
  <c r="M6" i="11"/>
  <c r="M7" i="11"/>
  <c r="O42" i="10"/>
  <c r="P42" i="10" s="1"/>
  <c r="R204" i="8"/>
  <c r="R114" i="8"/>
  <c r="O43" i="10"/>
  <c r="P43" i="10" s="1"/>
  <c r="L36" i="11"/>
  <c r="M36" i="11" s="1"/>
  <c r="O7" i="11"/>
  <c r="P7" i="11" s="1"/>
  <c r="O5" i="11"/>
  <c r="P5" i="11" s="1"/>
  <c r="R234" i="8"/>
  <c r="R245" i="8"/>
  <c r="R223" i="8"/>
  <c r="R211" i="8"/>
  <c r="R222" i="8"/>
  <c r="R237" i="8"/>
  <c r="R196" i="8"/>
  <c r="R228" i="8"/>
  <c r="Q244" i="8"/>
  <c r="O10" i="6" s="1"/>
  <c r="R244" i="8"/>
  <c r="R202" i="8"/>
  <c r="Q132" i="8"/>
  <c r="L10" i="9" s="1"/>
  <c r="R203" i="8"/>
  <c r="R230" i="8"/>
  <c r="R236" i="8"/>
  <c r="Q248" i="8"/>
  <c r="O19" i="6" s="1"/>
  <c r="R248" i="8"/>
  <c r="Q120" i="8"/>
  <c r="O24" i="9" s="1"/>
  <c r="L10" i="11"/>
  <c r="M10" i="11" s="1"/>
  <c r="P11" i="11"/>
  <c r="R226" i="8"/>
  <c r="R241" i="8"/>
  <c r="R205" i="8"/>
  <c r="R243" i="8"/>
  <c r="R215" i="8"/>
  <c r="R214" i="8"/>
  <c r="R229" i="8"/>
  <c r="R220" i="8"/>
  <c r="R195" i="8"/>
  <c r="M37" i="11"/>
  <c r="O49" i="11"/>
  <c r="P49" i="11" s="1"/>
  <c r="R242" i="8"/>
  <c r="R218" i="8"/>
  <c r="R233" i="8"/>
  <c r="R197" i="8"/>
  <c r="R240" i="8"/>
  <c r="R246" i="8"/>
  <c r="R221" i="8"/>
  <c r="R212" i="8"/>
  <c r="P30" i="10"/>
  <c r="O13" i="10"/>
  <c r="P13" i="10" s="1"/>
  <c r="P10" i="11"/>
  <c r="O6" i="11"/>
  <c r="P6" i="11" s="1"/>
  <c r="R225" i="8"/>
  <c r="R201" i="8"/>
  <c r="R232" i="8"/>
  <c r="R227" i="8"/>
  <c r="R213" i="8"/>
  <c r="P132" i="8"/>
  <c r="S132" i="8" s="1"/>
  <c r="R206" i="8"/>
  <c r="O40" i="10"/>
  <c r="P40" i="10" s="1"/>
  <c r="L34" i="11"/>
  <c r="M34" i="11" s="1"/>
  <c r="R217" i="8"/>
  <c r="R219" i="8"/>
  <c r="R224" i="8"/>
  <c r="R198" i="8"/>
  <c r="R249" i="8"/>
  <c r="L28" i="11"/>
  <c r="M28" i="11" s="1"/>
  <c r="L4" i="11"/>
  <c r="M4" i="11" s="1"/>
  <c r="L46" i="11"/>
  <c r="M46" i="11" s="1"/>
  <c r="M31" i="11"/>
  <c r="D49" i="11"/>
  <c r="E48" i="11"/>
  <c r="D37" i="11"/>
  <c r="E36" i="11"/>
  <c r="D25" i="11"/>
  <c r="E24" i="11"/>
  <c r="D13" i="11"/>
  <c r="E12" i="11"/>
  <c r="E30" i="11"/>
  <c r="D19" i="11"/>
  <c r="D41" i="11"/>
  <c r="E37" i="11"/>
  <c r="D48" i="11"/>
  <c r="E47" i="11"/>
  <c r="D36" i="11"/>
  <c r="E35" i="11"/>
  <c r="D24" i="11"/>
  <c r="E23" i="11"/>
  <c r="D12" i="11"/>
  <c r="E11" i="11"/>
  <c r="E6" i="11"/>
  <c r="D47" i="11"/>
  <c r="E46" i="11"/>
  <c r="D35" i="11"/>
  <c r="E34" i="11"/>
  <c r="D23" i="11"/>
  <c r="E22" i="11"/>
  <c r="D11" i="11"/>
  <c r="E10" i="11"/>
  <c r="E42" i="11"/>
  <c r="D31" i="11"/>
  <c r="E29" i="11"/>
  <c r="E17" i="11"/>
  <c r="D6" i="11"/>
  <c r="E40" i="11"/>
  <c r="D16" i="11"/>
  <c r="D4" i="11"/>
  <c r="D46" i="11"/>
  <c r="E43" i="11"/>
  <c r="D34" i="11"/>
  <c r="E31" i="11"/>
  <c r="D22" i="11"/>
  <c r="E19" i="11"/>
  <c r="D10" i="11"/>
  <c r="E7" i="11"/>
  <c r="D43" i="11"/>
  <c r="D42" i="11"/>
  <c r="D30" i="11"/>
  <c r="E5" i="11"/>
  <c r="D5" i="11"/>
  <c r="E18" i="11"/>
  <c r="D7" i="11"/>
  <c r="D18" i="11"/>
  <c r="E41" i="11"/>
  <c r="E28" i="11"/>
  <c r="E16" i="11"/>
  <c r="D40" i="11"/>
  <c r="E25" i="11"/>
  <c r="E13" i="11"/>
  <c r="D29" i="11"/>
  <c r="D17" i="11"/>
  <c r="E4" i="11"/>
  <c r="D28" i="11"/>
  <c r="E49" i="11"/>
  <c r="P36" i="11"/>
  <c r="P48" i="11"/>
  <c r="L42" i="11"/>
  <c r="M42" i="11" s="1"/>
  <c r="L22" i="11"/>
  <c r="M22" i="11" s="1"/>
  <c r="O42" i="11"/>
  <c r="P42" i="11" s="1"/>
  <c r="R3" i="8"/>
  <c r="R67" i="8"/>
  <c r="M42" i="10"/>
  <c r="R11" i="8"/>
  <c r="R75" i="8"/>
  <c r="R19" i="8"/>
  <c r="R83" i="8"/>
  <c r="R27" i="8"/>
  <c r="R91" i="8"/>
  <c r="R35" i="8"/>
  <c r="R99" i="8"/>
  <c r="L30" i="10"/>
  <c r="M30" i="10" s="1"/>
  <c r="R43" i="8"/>
  <c r="R107" i="8"/>
  <c r="L5" i="10"/>
  <c r="M5" i="10" s="1"/>
  <c r="L4" i="10"/>
  <c r="M4" i="10" s="1"/>
  <c r="L13" i="10"/>
  <c r="M13" i="10" s="1"/>
  <c r="L10" i="10"/>
  <c r="M10" i="10" s="1"/>
  <c r="O22" i="10"/>
  <c r="P22" i="10" s="1"/>
  <c r="O6" i="10"/>
  <c r="P6" i="10" s="1"/>
  <c r="O48" i="10"/>
  <c r="P48" i="10" s="1"/>
  <c r="O31" i="10"/>
  <c r="P31" i="10" s="1"/>
  <c r="O36" i="10"/>
  <c r="P36" i="10" s="1"/>
  <c r="L47" i="10"/>
  <c r="M47" i="10" s="1"/>
  <c r="O11" i="10"/>
  <c r="P11" i="10" s="1"/>
  <c r="L34" i="10"/>
  <c r="M34" i="10" s="1"/>
  <c r="R4" i="8"/>
  <c r="R12" i="8"/>
  <c r="R20" i="8"/>
  <c r="R28" i="8"/>
  <c r="R44" i="8"/>
  <c r="R52" i="8"/>
  <c r="R60" i="8"/>
  <c r="R68" i="8"/>
  <c r="R76" i="8"/>
  <c r="R84" i="8"/>
  <c r="R92" i="8"/>
  <c r="R100" i="8"/>
  <c r="R108" i="8"/>
  <c r="R146" i="8"/>
  <c r="O49" i="10"/>
  <c r="P49" i="10" s="1"/>
  <c r="P149" i="8"/>
  <c r="S149" i="8" s="1"/>
  <c r="R5" i="8"/>
  <c r="R13" i="8"/>
  <c r="R21" i="8"/>
  <c r="R29" i="8"/>
  <c r="R37" i="8"/>
  <c r="R45" i="8"/>
  <c r="R53" i="8"/>
  <c r="R61" i="8"/>
  <c r="R69" i="8"/>
  <c r="R77" i="8"/>
  <c r="R85" i="8"/>
  <c r="R93" i="8"/>
  <c r="R101" i="8"/>
  <c r="R109" i="8"/>
  <c r="R154" i="8"/>
  <c r="P157" i="8"/>
  <c r="S157" i="8" s="1"/>
  <c r="Q136" i="8"/>
  <c r="O23" i="9" s="1"/>
  <c r="R6" i="8"/>
  <c r="R14" i="8"/>
  <c r="R22" i="8"/>
  <c r="R30" i="8"/>
  <c r="R38" i="8"/>
  <c r="R46" i="8"/>
  <c r="R54" i="8"/>
  <c r="R62" i="8"/>
  <c r="R70" i="8"/>
  <c r="R78" i="8"/>
  <c r="R86" i="8"/>
  <c r="R94" i="8"/>
  <c r="R102" i="8"/>
  <c r="R110" i="8"/>
  <c r="R157" i="8"/>
  <c r="O29" i="10"/>
  <c r="P29" i="10" s="1"/>
  <c r="R7" i="8"/>
  <c r="R23" i="8"/>
  <c r="R31" i="8"/>
  <c r="R39" i="8"/>
  <c r="R47" i="8"/>
  <c r="R55" i="8"/>
  <c r="R63" i="8"/>
  <c r="R71" i="8"/>
  <c r="R79" i="8"/>
  <c r="R87" i="8"/>
  <c r="R95" i="8"/>
  <c r="R103" i="8"/>
  <c r="R111" i="8"/>
  <c r="R158" i="8"/>
  <c r="R8" i="8"/>
  <c r="R16" i="8"/>
  <c r="R24" i="8"/>
  <c r="R32" i="8"/>
  <c r="R40" i="8"/>
  <c r="R48" i="8"/>
  <c r="R56" i="8"/>
  <c r="R64" i="8"/>
  <c r="R72" i="8"/>
  <c r="R80" i="8"/>
  <c r="R88" i="8"/>
  <c r="R96" i="8"/>
  <c r="R104" i="8"/>
  <c r="R159" i="8"/>
  <c r="L17" i="10"/>
  <c r="M17" i="10" s="1"/>
  <c r="O12" i="10"/>
  <c r="P12" i="10" s="1"/>
  <c r="Q104" i="8"/>
  <c r="R9" i="8"/>
  <c r="R17" i="8"/>
  <c r="R25" i="8"/>
  <c r="R33" i="8"/>
  <c r="R41" i="8"/>
  <c r="R49" i="8"/>
  <c r="R57" i="8"/>
  <c r="R65" i="8"/>
  <c r="R73" i="8"/>
  <c r="R81" i="8"/>
  <c r="R89" i="8"/>
  <c r="R97" i="8"/>
  <c r="R105" i="8"/>
  <c r="R160" i="8"/>
  <c r="Q100" i="8"/>
  <c r="O13" i="9" s="1"/>
  <c r="R2" i="8"/>
  <c r="R10" i="8"/>
  <c r="R18" i="8"/>
  <c r="R26" i="8"/>
  <c r="R34" i="8"/>
  <c r="R42" i="8"/>
  <c r="R50" i="8"/>
  <c r="R58" i="8"/>
  <c r="R66" i="8"/>
  <c r="R74" i="8"/>
  <c r="R82" i="8"/>
  <c r="R90" i="8"/>
  <c r="R98" i="8"/>
  <c r="R106" i="8"/>
  <c r="R161" i="8"/>
  <c r="L35" i="10"/>
  <c r="M35" i="10" s="1"/>
  <c r="L28" i="10"/>
  <c r="M28" i="10" s="1"/>
  <c r="L24" i="10"/>
  <c r="M24" i="10" s="1"/>
  <c r="L11" i="10"/>
  <c r="M11" i="10" s="1"/>
  <c r="O19" i="10"/>
  <c r="P19" i="10" s="1"/>
  <c r="O18" i="10"/>
  <c r="P18" i="10" s="1"/>
  <c r="L16" i="10"/>
  <c r="M16" i="10" s="1"/>
  <c r="P35" i="10"/>
  <c r="P5" i="10"/>
  <c r="M37" i="10"/>
  <c r="P37" i="10"/>
  <c r="P23" i="10"/>
  <c r="D48" i="10"/>
  <c r="E47" i="10"/>
  <c r="D36" i="10"/>
  <c r="E35" i="10"/>
  <c r="D24" i="10"/>
  <c r="E23" i="10"/>
  <c r="D12" i="10"/>
  <c r="E11" i="10"/>
  <c r="D40" i="10"/>
  <c r="E13" i="10"/>
  <c r="D4" i="10"/>
  <c r="E24" i="10"/>
  <c r="D47" i="10"/>
  <c r="E46" i="10"/>
  <c r="D35" i="10"/>
  <c r="E34" i="10"/>
  <c r="D23" i="10"/>
  <c r="E22" i="10"/>
  <c r="D11" i="10"/>
  <c r="E10" i="10"/>
  <c r="E5" i="10"/>
  <c r="D46" i="10"/>
  <c r="E43" i="10"/>
  <c r="D34" i="10"/>
  <c r="E31" i="10"/>
  <c r="D22" i="10"/>
  <c r="E19" i="10"/>
  <c r="D10" i="10"/>
  <c r="E7" i="10"/>
  <c r="E25" i="10"/>
  <c r="D16" i="10"/>
  <c r="E48" i="10"/>
  <c r="D25" i="10"/>
  <c r="D43" i="10"/>
  <c r="E42" i="10"/>
  <c r="D31" i="10"/>
  <c r="E30" i="10"/>
  <c r="D19" i="10"/>
  <c r="E18" i="10"/>
  <c r="D7" i="10"/>
  <c r="E6" i="10"/>
  <c r="E4" i="10"/>
  <c r="D49" i="10"/>
  <c r="D37" i="10"/>
  <c r="D13" i="10"/>
  <c r="D42" i="10"/>
  <c r="E41" i="10"/>
  <c r="D30" i="10"/>
  <c r="E29" i="10"/>
  <c r="D18" i="10"/>
  <c r="E17" i="10"/>
  <c r="D6" i="10"/>
  <c r="E37" i="10"/>
  <c r="D28" i="10"/>
  <c r="D41" i="10"/>
  <c r="E40" i="10"/>
  <c r="D29" i="10"/>
  <c r="E28" i="10"/>
  <c r="D17" i="10"/>
  <c r="E16" i="10"/>
  <c r="D5" i="10"/>
  <c r="J5" i="10" s="1"/>
  <c r="E49" i="10"/>
  <c r="E12" i="10"/>
  <c r="E36" i="10"/>
  <c r="M49" i="10"/>
  <c r="O25" i="10"/>
  <c r="P25" i="10" s="1"/>
  <c r="L40" i="10"/>
  <c r="M40" i="10" s="1"/>
  <c r="L7" i="10"/>
  <c r="M7" i="10" s="1"/>
  <c r="L41" i="10"/>
  <c r="M41" i="10" s="1"/>
  <c r="L46" i="10"/>
  <c r="M46" i="10" s="1"/>
  <c r="O17" i="10"/>
  <c r="P17" i="10" s="1"/>
  <c r="M25" i="10"/>
  <c r="P7" i="10"/>
  <c r="R117" i="8"/>
  <c r="R125" i="8"/>
  <c r="R133" i="8"/>
  <c r="R141" i="8"/>
  <c r="R149" i="8"/>
  <c r="R118" i="8"/>
  <c r="R126" i="8"/>
  <c r="R134" i="8"/>
  <c r="R142" i="8"/>
  <c r="R150" i="8"/>
  <c r="R127" i="8"/>
  <c r="R135" i="8"/>
  <c r="R143" i="8"/>
  <c r="R151" i="8"/>
  <c r="R120" i="8"/>
  <c r="R128" i="8"/>
  <c r="R136" i="8"/>
  <c r="R144" i="8"/>
  <c r="R152" i="8"/>
  <c r="I28" i="9"/>
  <c r="I40" i="9"/>
  <c r="R121" i="8"/>
  <c r="R129" i="8"/>
  <c r="R137" i="8"/>
  <c r="R145" i="8"/>
  <c r="R153" i="8"/>
  <c r="R115" i="8"/>
  <c r="R123" i="8"/>
  <c r="R131" i="8"/>
  <c r="R139" i="8"/>
  <c r="R147" i="8"/>
  <c r="R155" i="8"/>
  <c r="R116" i="8"/>
  <c r="R124" i="8"/>
  <c r="R132" i="8"/>
  <c r="R140" i="8"/>
  <c r="R148" i="8"/>
  <c r="R156" i="8"/>
  <c r="P209" i="8"/>
  <c r="S209" i="8" s="1"/>
  <c r="Q209" i="8"/>
  <c r="L48" i="3" s="1"/>
  <c r="K42" i="9"/>
  <c r="O49" i="9"/>
  <c r="I25" i="9"/>
  <c r="I37" i="9"/>
  <c r="K4" i="9"/>
  <c r="I36" i="9"/>
  <c r="K5" i="9"/>
  <c r="I49" i="9"/>
  <c r="I31" i="9"/>
  <c r="I6" i="9"/>
  <c r="I11" i="9"/>
  <c r="L5" i="9"/>
  <c r="K7" i="9"/>
  <c r="M7" i="9" s="1"/>
  <c r="L4" i="9"/>
  <c r="K12" i="9"/>
  <c r="I17" i="9"/>
  <c r="K6" i="9"/>
  <c r="I5" i="9"/>
  <c r="I7" i="9"/>
  <c r="I30" i="9"/>
  <c r="O7" i="9"/>
  <c r="N10" i="9"/>
  <c r="P10" i="9" s="1"/>
  <c r="O19" i="9"/>
  <c r="N22" i="9"/>
  <c r="P22" i="9" s="1"/>
  <c r="O30" i="9"/>
  <c r="L31" i="9"/>
  <c r="K34" i="9"/>
  <c r="O40" i="9"/>
  <c r="N41" i="9"/>
  <c r="L42" i="9"/>
  <c r="K43" i="9"/>
  <c r="M43" i="9" s="1"/>
  <c r="I47" i="9"/>
  <c r="N4" i="9"/>
  <c r="O10" i="9"/>
  <c r="N11" i="9"/>
  <c r="L12" i="9"/>
  <c r="K13" i="9"/>
  <c r="M13" i="9" s="1"/>
  <c r="O22" i="9"/>
  <c r="K24" i="9"/>
  <c r="M24" i="9" s="1"/>
  <c r="N31" i="9"/>
  <c r="L34" i="9"/>
  <c r="K35" i="9"/>
  <c r="O41" i="9"/>
  <c r="N42" i="9"/>
  <c r="L43" i="9"/>
  <c r="K46" i="9"/>
  <c r="O4" i="9"/>
  <c r="N12" i="9"/>
  <c r="L13" i="9"/>
  <c r="K16" i="9"/>
  <c r="I18" i="9"/>
  <c r="N23" i="9"/>
  <c r="L24" i="9"/>
  <c r="K25" i="9"/>
  <c r="I29" i="9"/>
  <c r="O31" i="9"/>
  <c r="N34" i="9"/>
  <c r="P34" i="9" s="1"/>
  <c r="L35" i="9"/>
  <c r="K36" i="9"/>
  <c r="O42" i="9"/>
  <c r="N43" i="9"/>
  <c r="L46" i="9"/>
  <c r="K47" i="9"/>
  <c r="N5" i="9"/>
  <c r="N13" i="9"/>
  <c r="L16" i="9"/>
  <c r="K17" i="9"/>
  <c r="I19" i="9"/>
  <c r="N24" i="9"/>
  <c r="L25" i="9"/>
  <c r="K28" i="9"/>
  <c r="O34" i="9"/>
  <c r="N35" i="9"/>
  <c r="L36" i="9"/>
  <c r="O43" i="9"/>
  <c r="N46" i="9"/>
  <c r="P46" i="9" s="1"/>
  <c r="K48" i="9"/>
  <c r="O5" i="9"/>
  <c r="L6" i="9"/>
  <c r="N16" i="9"/>
  <c r="P16" i="9" s="1"/>
  <c r="L17" i="9"/>
  <c r="K18" i="9"/>
  <c r="I22" i="9"/>
  <c r="N25" i="9"/>
  <c r="L28" i="9"/>
  <c r="K29" i="9"/>
  <c r="O35" i="9"/>
  <c r="N36" i="9"/>
  <c r="K37" i="9"/>
  <c r="M37" i="9" s="1"/>
  <c r="O46" i="9"/>
  <c r="N47" i="9"/>
  <c r="K49" i="9"/>
  <c r="O16" i="9"/>
  <c r="N17" i="9"/>
  <c r="L18" i="9"/>
  <c r="K19" i="9"/>
  <c r="N28" i="9"/>
  <c r="L29" i="9"/>
  <c r="K30" i="9"/>
  <c r="O36" i="9"/>
  <c r="L37" i="9"/>
  <c r="K40" i="9"/>
  <c r="I42" i="9"/>
  <c r="O47" i="9"/>
  <c r="N48" i="9"/>
  <c r="L49" i="9"/>
  <c r="N6" i="9"/>
  <c r="O6" i="9"/>
  <c r="L7" i="9"/>
  <c r="K10" i="9"/>
  <c r="I12" i="9"/>
  <c r="O17" i="9"/>
  <c r="N18" i="9"/>
  <c r="L19" i="9"/>
  <c r="K22" i="9"/>
  <c r="O28" i="9"/>
  <c r="N29" i="9"/>
  <c r="L30" i="9"/>
  <c r="I34" i="9"/>
  <c r="N37" i="9"/>
  <c r="L40" i="9"/>
  <c r="K41" i="9"/>
  <c r="I43" i="9"/>
  <c r="N49" i="9"/>
  <c r="N7" i="9"/>
  <c r="K11" i="9"/>
  <c r="I13" i="9"/>
  <c r="O18" i="9"/>
  <c r="N19" i="9"/>
  <c r="K23" i="9"/>
  <c r="O29" i="9"/>
  <c r="N30" i="9"/>
  <c r="K31" i="9"/>
  <c r="I35" i="9"/>
  <c r="O37" i="9"/>
  <c r="N40" i="9"/>
  <c r="L41" i="9"/>
  <c r="I46" i="9"/>
  <c r="I48" i="9"/>
  <c r="I41" i="9"/>
  <c r="I24" i="9"/>
  <c r="I23" i="9"/>
  <c r="I16" i="9"/>
  <c r="I10" i="9"/>
  <c r="I4" i="9"/>
  <c r="Q144" i="8"/>
  <c r="P140" i="8"/>
  <c r="S140" i="8" s="1"/>
  <c r="P128" i="8"/>
  <c r="S128" i="8" s="1"/>
  <c r="P124" i="8"/>
  <c r="S124" i="8" s="1"/>
  <c r="Q116" i="8"/>
  <c r="O12" i="9" s="1"/>
  <c r="P108" i="8"/>
  <c r="S108" i="8" s="1"/>
  <c r="P99" i="8"/>
  <c r="S99" i="8" s="1"/>
  <c r="P103" i="8"/>
  <c r="S103" i="8" s="1"/>
  <c r="P107" i="8"/>
  <c r="S107" i="8" s="1"/>
  <c r="P111" i="8"/>
  <c r="S111" i="8" s="1"/>
  <c r="P115" i="8"/>
  <c r="S115" i="8" s="1"/>
  <c r="P123" i="8"/>
  <c r="S123" i="8" s="1"/>
  <c r="P127" i="8"/>
  <c r="S127" i="8" s="1"/>
  <c r="P131" i="8"/>
  <c r="S131" i="8" s="1"/>
  <c r="P135" i="8"/>
  <c r="S135" i="8" s="1"/>
  <c r="P139" i="8"/>
  <c r="S139" i="8" s="1"/>
  <c r="P143" i="8"/>
  <c r="S143" i="8" s="1"/>
  <c r="P98" i="8"/>
  <c r="P102" i="8"/>
  <c r="S102" i="8" s="1"/>
  <c r="P106" i="8"/>
  <c r="S106" i="8" s="1"/>
  <c r="P110" i="8"/>
  <c r="S110" i="8" s="1"/>
  <c r="P114" i="8"/>
  <c r="S114" i="8" s="1"/>
  <c r="P118" i="8"/>
  <c r="S118" i="8" s="1"/>
  <c r="P126" i="8"/>
  <c r="S126" i="8" s="1"/>
  <c r="P134" i="8"/>
  <c r="S134" i="8" s="1"/>
  <c r="P138" i="8"/>
  <c r="S138" i="8" s="1"/>
  <c r="P142" i="8"/>
  <c r="S142" i="8" s="1"/>
  <c r="P101" i="8"/>
  <c r="S101" i="8" s="1"/>
  <c r="P105" i="8"/>
  <c r="S105" i="8" s="1"/>
  <c r="P109" i="8"/>
  <c r="S109" i="8" s="1"/>
  <c r="P117" i="8"/>
  <c r="S117" i="8" s="1"/>
  <c r="P121" i="8"/>
  <c r="S121" i="8" s="1"/>
  <c r="P125" i="8"/>
  <c r="S125" i="8" s="1"/>
  <c r="P129" i="8"/>
  <c r="S129" i="8" s="1"/>
  <c r="P133" i="8"/>
  <c r="S133" i="8" s="1"/>
  <c r="P137" i="8"/>
  <c r="S137" i="8" s="1"/>
  <c r="P141" i="8"/>
  <c r="S141" i="8" s="1"/>
  <c r="P145" i="8"/>
  <c r="S145" i="8" s="1"/>
  <c r="P176" i="8"/>
  <c r="S176" i="8" s="1"/>
  <c r="P181" i="8"/>
  <c r="S181" i="8" s="1"/>
  <c r="P218" i="8"/>
  <c r="P212" i="8"/>
  <c r="Q165" i="8"/>
  <c r="P189" i="8"/>
  <c r="S189" i="8" s="1"/>
  <c r="K48" i="5"/>
  <c r="P197" i="8"/>
  <c r="S197" i="8" s="1"/>
  <c r="P205" i="8"/>
  <c r="S205" i="8" s="1"/>
  <c r="P215" i="8"/>
  <c r="P192" i="8"/>
  <c r="S192" i="8" s="1"/>
  <c r="P233" i="8"/>
  <c r="S233" i="8" s="1"/>
  <c r="P234" i="8"/>
  <c r="S234" i="8" s="1"/>
  <c r="P160" i="8"/>
  <c r="S160" i="8" s="1"/>
  <c r="P235" i="8"/>
  <c r="S235" i="8" s="1"/>
  <c r="P208" i="8"/>
  <c r="S208" i="8" s="1"/>
  <c r="P237" i="8"/>
  <c r="S237" i="8" s="1"/>
  <c r="P173" i="8"/>
  <c r="S173" i="8" s="1"/>
  <c r="P214" i="8"/>
  <c r="Q229" i="8"/>
  <c r="N37" i="5"/>
  <c r="P37" i="5" s="1"/>
  <c r="L30" i="3"/>
  <c r="K43" i="3"/>
  <c r="Q150" i="8"/>
  <c r="O16" i="5" s="1"/>
  <c r="Q182" i="8"/>
  <c r="Q216" i="8"/>
  <c r="O18" i="3" s="1"/>
  <c r="O23" i="6"/>
  <c r="P161" i="8"/>
  <c r="S161" i="8" s="1"/>
  <c r="P177" i="8"/>
  <c r="S177" i="8" s="1"/>
  <c r="P193" i="8"/>
  <c r="S193" i="8" s="1"/>
  <c r="P225" i="8"/>
  <c r="S224" i="8" s="1"/>
  <c r="O19" i="3"/>
  <c r="O5" i="3"/>
  <c r="P147" i="8"/>
  <c r="S147" i="8" s="1"/>
  <c r="P163" i="8"/>
  <c r="S163" i="8" s="1"/>
  <c r="P179" i="8"/>
  <c r="S179" i="8" s="1"/>
  <c r="P195" i="8"/>
  <c r="S195" i="8" s="1"/>
  <c r="P213" i="8"/>
  <c r="Q158" i="8"/>
  <c r="O42" i="5" s="1"/>
  <c r="Q190" i="8"/>
  <c r="O41" i="5" s="1"/>
  <c r="Q224" i="8"/>
  <c r="O35" i="3" s="1"/>
  <c r="N13" i="5"/>
  <c r="O30" i="5"/>
  <c r="P226" i="8"/>
  <c r="S226" i="8" s="1"/>
  <c r="P240" i="8"/>
  <c r="S240" i="8" s="1"/>
  <c r="L10" i="3"/>
  <c r="P152" i="8"/>
  <c r="S152" i="8" s="1"/>
  <c r="P168" i="8"/>
  <c r="S168" i="8" s="1"/>
  <c r="P184" i="8"/>
  <c r="S184" i="8" s="1"/>
  <c r="P200" i="8"/>
  <c r="S200" i="8" s="1"/>
  <c r="P211" i="8"/>
  <c r="S216" i="8" s="1"/>
  <c r="P227" i="8"/>
  <c r="S227" i="8" s="1"/>
  <c r="P241" i="8"/>
  <c r="S241" i="8" s="1"/>
  <c r="Q166" i="8"/>
  <c r="O25" i="5" s="1"/>
  <c r="Q198" i="8"/>
  <c r="O17" i="3" s="1"/>
  <c r="Q230" i="8"/>
  <c r="L24" i="3" s="1"/>
  <c r="N40" i="3"/>
  <c r="P40" i="3" s="1"/>
  <c r="P153" i="8"/>
  <c r="S153" i="8" s="1"/>
  <c r="P169" i="8"/>
  <c r="S169" i="8" s="1"/>
  <c r="P185" i="8"/>
  <c r="S185" i="8" s="1"/>
  <c r="P201" i="8"/>
  <c r="S201" i="8" s="1"/>
  <c r="P223" i="8"/>
  <c r="P243" i="8"/>
  <c r="S243" i="8" s="1"/>
  <c r="P155" i="8"/>
  <c r="S155" i="8" s="1"/>
  <c r="P171" i="8"/>
  <c r="S171" i="8" s="1"/>
  <c r="P187" i="8"/>
  <c r="S187" i="8" s="1"/>
  <c r="P203" i="8"/>
  <c r="S203" i="8" s="1"/>
  <c r="P217" i="8"/>
  <c r="P232" i="8"/>
  <c r="S232" i="8" s="1"/>
  <c r="P244" i="8"/>
  <c r="S244" i="8" s="1"/>
  <c r="Q174" i="8"/>
  <c r="Q206" i="8"/>
  <c r="O37" i="3" s="1"/>
  <c r="Q238" i="8"/>
  <c r="L40" i="3" s="1"/>
  <c r="K17" i="5"/>
  <c r="N18" i="5"/>
  <c r="K23" i="5"/>
  <c r="K37" i="3"/>
  <c r="M37" i="3" s="1"/>
  <c r="O40" i="3"/>
  <c r="N43" i="3"/>
  <c r="K48" i="3"/>
  <c r="K6" i="6"/>
  <c r="L42" i="5"/>
  <c r="N5" i="3"/>
  <c r="N10" i="3"/>
  <c r="L13" i="3"/>
  <c r="N29" i="3"/>
  <c r="N34" i="3"/>
  <c r="P34" i="3" s="1"/>
  <c r="L37" i="3"/>
  <c r="N48" i="3"/>
  <c r="N31" i="6"/>
  <c r="L6" i="5"/>
  <c r="K42" i="5"/>
  <c r="M42" i="5" s="1"/>
  <c r="N48" i="5"/>
  <c r="N12" i="5"/>
  <c r="L36" i="5"/>
  <c r="L35" i="3"/>
  <c r="K5" i="5"/>
  <c r="N11" i="5"/>
  <c r="O17" i="5"/>
  <c r="K22" i="5"/>
  <c r="O28" i="5"/>
  <c r="N31" i="5"/>
  <c r="N36" i="5"/>
  <c r="K41" i="5"/>
  <c r="N42" i="5"/>
  <c r="K47" i="5"/>
  <c r="K4" i="3"/>
  <c r="K7" i="3"/>
  <c r="M7" i="3" s="1"/>
  <c r="K12" i="3"/>
  <c r="N13" i="3"/>
  <c r="K18" i="3"/>
  <c r="K23" i="3"/>
  <c r="K28" i="3"/>
  <c r="K31" i="3"/>
  <c r="M31" i="3" s="1"/>
  <c r="O34" i="3"/>
  <c r="N37" i="3"/>
  <c r="K42" i="3"/>
  <c r="K47" i="3"/>
  <c r="M47" i="3" s="1"/>
  <c r="P146" i="8"/>
  <c r="P154" i="8"/>
  <c r="S154" i="8" s="1"/>
  <c r="P162" i="8"/>
  <c r="S162" i="8" s="1"/>
  <c r="P170" i="8"/>
  <c r="S170" i="8" s="1"/>
  <c r="P178" i="8"/>
  <c r="S178" i="8" s="1"/>
  <c r="P186" i="8"/>
  <c r="S186" i="8" s="1"/>
  <c r="P194" i="8"/>
  <c r="S194" i="8" s="1"/>
  <c r="P202" i="8"/>
  <c r="S202" i="8" s="1"/>
  <c r="Q151" i="8"/>
  <c r="L18" i="5" s="1"/>
  <c r="Q159" i="8"/>
  <c r="Q167" i="8"/>
  <c r="Q175" i="8"/>
  <c r="Q183" i="8"/>
  <c r="Q191" i="8"/>
  <c r="Q199" i="8"/>
  <c r="L23" i="3" s="1"/>
  <c r="Q207" i="8"/>
  <c r="L43" i="3" s="1"/>
  <c r="Q222" i="8"/>
  <c r="Q220" i="8"/>
  <c r="O48" i="3" s="1"/>
  <c r="Q231" i="8"/>
  <c r="Q239" i="8"/>
  <c r="L42" i="3" s="1"/>
  <c r="K36" i="5"/>
  <c r="M36" i="5" s="1"/>
  <c r="K29" i="3"/>
  <c r="L35" i="5"/>
  <c r="L11" i="3"/>
  <c r="K10" i="5"/>
  <c r="N22" i="5"/>
  <c r="P22" i="5" s="1"/>
  <c r="K25" i="5"/>
  <c r="K35" i="5"/>
  <c r="N41" i="5"/>
  <c r="N47" i="5"/>
  <c r="N4" i="3"/>
  <c r="P4" i="3" s="1"/>
  <c r="L7" i="3"/>
  <c r="N12" i="3"/>
  <c r="P12" i="3" s="1"/>
  <c r="N18" i="3"/>
  <c r="N23" i="3"/>
  <c r="N28" i="3"/>
  <c r="P28" i="3" s="1"/>
  <c r="L31" i="3"/>
  <c r="K36" i="3"/>
  <c r="N42" i="3"/>
  <c r="L47" i="3"/>
  <c r="O37" i="5"/>
  <c r="N43" i="5"/>
  <c r="K5" i="3"/>
  <c r="K10" i="3"/>
  <c r="K13" i="3"/>
  <c r="M13" i="3" s="1"/>
  <c r="N19" i="3"/>
  <c r="K34" i="3"/>
  <c r="N17" i="5"/>
  <c r="P17" i="5" s="1"/>
  <c r="O24" i="3"/>
  <c r="L31" i="5"/>
  <c r="K16" i="5"/>
  <c r="L34" i="3"/>
  <c r="O29" i="3"/>
  <c r="N10" i="5"/>
  <c r="P10" i="5" s="1"/>
  <c r="N16" i="5"/>
  <c r="K19" i="5"/>
  <c r="M19" i="5" s="1"/>
  <c r="O22" i="5"/>
  <c r="N25" i="5"/>
  <c r="K30" i="5"/>
  <c r="N35" i="5"/>
  <c r="K40" i="5"/>
  <c r="K46" i="5"/>
  <c r="K49" i="5"/>
  <c r="M49" i="5" s="1"/>
  <c r="O4" i="3"/>
  <c r="N7" i="3"/>
  <c r="O12" i="3"/>
  <c r="K17" i="3"/>
  <c r="M17" i="3" s="1"/>
  <c r="K22" i="3"/>
  <c r="M22" i="3" s="1"/>
  <c r="K25" i="3"/>
  <c r="O28" i="3"/>
  <c r="N31" i="3"/>
  <c r="N36" i="3"/>
  <c r="K41" i="3"/>
  <c r="M41" i="3" s="1"/>
  <c r="K46" i="3"/>
  <c r="N47" i="3"/>
  <c r="L31" i="6"/>
  <c r="P148" i="8"/>
  <c r="S148" i="8" s="1"/>
  <c r="P156" i="8"/>
  <c r="S156" i="8" s="1"/>
  <c r="P164" i="8"/>
  <c r="S164" i="8" s="1"/>
  <c r="P172" i="8"/>
  <c r="S172" i="8" s="1"/>
  <c r="P180" i="8"/>
  <c r="S180" i="8" s="1"/>
  <c r="P188" i="8"/>
  <c r="S188" i="8" s="1"/>
  <c r="P196" i="8"/>
  <c r="S196" i="8" s="1"/>
  <c r="P204" i="8"/>
  <c r="S204" i="8" s="1"/>
  <c r="P221" i="8"/>
  <c r="P219" i="8"/>
  <c r="S220" i="8" s="1"/>
  <c r="P228" i="8"/>
  <c r="S228" i="8" s="1"/>
  <c r="P236" i="8"/>
  <c r="S236" i="8" s="1"/>
  <c r="K28" i="5"/>
  <c r="N29" i="5"/>
  <c r="O16" i="3"/>
  <c r="N24" i="3"/>
  <c r="N6" i="5"/>
  <c r="K11" i="5"/>
  <c r="N23" i="5"/>
  <c r="N28" i="5"/>
  <c r="P28" i="5" s="1"/>
  <c r="K31" i="5"/>
  <c r="L49" i="3"/>
  <c r="K4" i="5"/>
  <c r="K13" i="5"/>
  <c r="L19" i="5"/>
  <c r="N40" i="5"/>
  <c r="P40" i="5" s="1"/>
  <c r="N46" i="5"/>
  <c r="P46" i="5" s="1"/>
  <c r="L49" i="5"/>
  <c r="K6" i="3"/>
  <c r="K11" i="3"/>
  <c r="L17" i="3"/>
  <c r="L22" i="3"/>
  <c r="N25" i="3"/>
  <c r="P25" i="3" s="1"/>
  <c r="K30" i="3"/>
  <c r="L41" i="3"/>
  <c r="N46" i="3"/>
  <c r="P46" i="3" s="1"/>
  <c r="K49" i="3"/>
  <c r="L12" i="5"/>
  <c r="O11" i="3"/>
  <c r="N5" i="5"/>
  <c r="K7" i="5"/>
  <c r="O10" i="5"/>
  <c r="K24" i="5"/>
  <c r="M24" i="5" s="1"/>
  <c r="N30" i="5"/>
  <c r="L6" i="3"/>
  <c r="N4" i="5"/>
  <c r="N7" i="5"/>
  <c r="P7" i="5" s="1"/>
  <c r="K18" i="5"/>
  <c r="N19" i="5"/>
  <c r="L24" i="5"/>
  <c r="K29" i="5"/>
  <c r="M29" i="5" s="1"/>
  <c r="K34" i="5"/>
  <c r="K37" i="5"/>
  <c r="O40" i="5"/>
  <c r="K43" i="5"/>
  <c r="M43" i="5" s="1"/>
  <c r="O46" i="5"/>
  <c r="N49" i="5"/>
  <c r="N6" i="3"/>
  <c r="N11" i="3"/>
  <c r="K16" i="3"/>
  <c r="N17" i="3"/>
  <c r="N22" i="3"/>
  <c r="O25" i="3"/>
  <c r="N30" i="3"/>
  <c r="K35" i="3"/>
  <c r="K40" i="3"/>
  <c r="N41" i="3"/>
  <c r="O46" i="3"/>
  <c r="N49" i="3"/>
  <c r="N18" i="6"/>
  <c r="O30" i="3"/>
  <c r="O42" i="3"/>
  <c r="L19" i="3"/>
  <c r="K6" i="5"/>
  <c r="M6" i="5" s="1"/>
  <c r="O7" i="5"/>
  <c r="K12" i="5"/>
  <c r="M12" i="5" s="1"/>
  <c r="N24" i="5"/>
  <c r="L29" i="5"/>
  <c r="N34" i="5"/>
  <c r="L43" i="5"/>
  <c r="N16" i="3"/>
  <c r="P16" i="3" s="1"/>
  <c r="K19" i="3"/>
  <c r="K24" i="3"/>
  <c r="N35" i="3"/>
  <c r="Q246" i="8"/>
  <c r="L16" i="6" s="1"/>
  <c r="K34" i="6"/>
  <c r="K24" i="6"/>
  <c r="L5" i="6"/>
  <c r="K30" i="6"/>
  <c r="K40" i="6"/>
  <c r="L24" i="6"/>
  <c r="N43" i="6"/>
  <c r="N11" i="6"/>
  <c r="P248" i="8"/>
  <c r="S248" i="8" s="1"/>
  <c r="Q249" i="8"/>
  <c r="O49" i="6"/>
  <c r="L6" i="6"/>
  <c r="N5" i="6"/>
  <c r="P5" i="6" s="1"/>
  <c r="K10" i="6"/>
  <c r="M10" i="6" s="1"/>
  <c r="N16" i="6"/>
  <c r="P16" i="6" s="1"/>
  <c r="K22" i="6"/>
  <c r="L30" i="6"/>
  <c r="L34" i="6"/>
  <c r="N40" i="6"/>
  <c r="P40" i="6" s="1"/>
  <c r="O43" i="6"/>
  <c r="K7" i="6"/>
  <c r="M7" i="6" s="1"/>
  <c r="N6" i="6"/>
  <c r="O5" i="6"/>
  <c r="K13" i="6"/>
  <c r="L10" i="6"/>
  <c r="O16" i="6"/>
  <c r="N22" i="6"/>
  <c r="P22" i="6" s="1"/>
  <c r="N24" i="6"/>
  <c r="K28" i="6"/>
  <c r="N30" i="6"/>
  <c r="K37" i="6"/>
  <c r="N34" i="6"/>
  <c r="L7" i="6"/>
  <c r="O6" i="6"/>
  <c r="N13" i="6"/>
  <c r="N10" i="6"/>
  <c r="K17" i="6"/>
  <c r="O22" i="6"/>
  <c r="N28" i="6"/>
  <c r="P28" i="6" s="1"/>
  <c r="N37" i="6"/>
  <c r="P37" i="6" s="1"/>
  <c r="K36" i="6"/>
  <c r="M36" i="6" s="1"/>
  <c r="L42" i="6"/>
  <c r="K4" i="6"/>
  <c r="N7" i="6"/>
  <c r="K12" i="6"/>
  <c r="O13" i="6"/>
  <c r="N17" i="6"/>
  <c r="K25" i="6"/>
  <c r="O28" i="6"/>
  <c r="K29" i="6"/>
  <c r="O37" i="6"/>
  <c r="L36" i="6"/>
  <c r="N42" i="6"/>
  <c r="Q245" i="8"/>
  <c r="N4" i="6"/>
  <c r="N12" i="6"/>
  <c r="P12" i="6" s="1"/>
  <c r="K19" i="6"/>
  <c r="O17" i="6"/>
  <c r="L25" i="6"/>
  <c r="N29" i="6"/>
  <c r="K41" i="6"/>
  <c r="M41" i="6" s="1"/>
  <c r="O46" i="6"/>
  <c r="O4" i="6"/>
  <c r="K11" i="6"/>
  <c r="O12" i="6"/>
  <c r="K18" i="6"/>
  <c r="M18" i="6" s="1"/>
  <c r="L19" i="6"/>
  <c r="K23" i="6"/>
  <c r="N25" i="6"/>
  <c r="K31" i="6"/>
  <c r="M31" i="6" s="1"/>
  <c r="O29" i="6"/>
  <c r="K35" i="6"/>
  <c r="L41" i="6"/>
  <c r="L40" i="6"/>
  <c r="Q247" i="8"/>
  <c r="L22" i="6" s="1"/>
  <c r="K5" i="6"/>
  <c r="L11" i="6"/>
  <c r="K16" i="6"/>
  <c r="L18" i="6"/>
  <c r="N19" i="6"/>
  <c r="N23" i="6"/>
  <c r="O35" i="6"/>
  <c r="N41" i="6"/>
  <c r="I29" i="6"/>
  <c r="P242" i="8"/>
  <c r="I49" i="6"/>
  <c r="O34" i="5"/>
  <c r="O10" i="3"/>
  <c r="O47" i="3"/>
  <c r="O36" i="3"/>
  <c r="L29" i="3"/>
  <c r="L18" i="3"/>
  <c r="O7" i="6"/>
  <c r="L4" i="6"/>
  <c r="O41" i="6"/>
  <c r="N35" i="6"/>
  <c r="N36" i="6"/>
  <c r="P36" i="6" s="1"/>
  <c r="O40" i="6"/>
  <c r="O36" i="6"/>
  <c r="K47" i="6"/>
  <c r="K48" i="6"/>
  <c r="K49" i="6"/>
  <c r="M49" i="6" s="1"/>
  <c r="K46" i="6"/>
  <c r="L47" i="6"/>
  <c r="L48" i="6"/>
  <c r="L49" i="6"/>
  <c r="K42" i="6"/>
  <c r="K43" i="6"/>
  <c r="N48" i="6"/>
  <c r="P48" i="6" s="1"/>
  <c r="N49" i="6"/>
  <c r="N46" i="6"/>
  <c r="N47" i="6"/>
  <c r="O48" i="6"/>
  <c r="I31" i="3"/>
  <c r="I4" i="6"/>
  <c r="I19" i="5"/>
  <c r="I18" i="6"/>
  <c r="I40" i="6"/>
  <c r="I47" i="6"/>
  <c r="I46" i="5"/>
  <c r="I29" i="3"/>
  <c r="I7" i="3"/>
  <c r="I17" i="3"/>
  <c r="I24" i="3"/>
  <c r="I7" i="5"/>
  <c r="I25" i="3"/>
  <c r="I36" i="3"/>
  <c r="I47" i="3"/>
  <c r="I10" i="6"/>
  <c r="I46" i="6"/>
  <c r="I41" i="5"/>
  <c r="I16" i="5"/>
  <c r="I24" i="5"/>
  <c r="I35" i="5"/>
  <c r="I43" i="5"/>
  <c r="I17" i="6"/>
  <c r="I6" i="5"/>
  <c r="I16" i="3"/>
  <c r="I28" i="6"/>
  <c r="I43" i="3"/>
  <c r="I18" i="5"/>
  <c r="I47" i="5"/>
  <c r="I22" i="6"/>
  <c r="I43" i="6"/>
  <c r="I12" i="5"/>
  <c r="I31" i="5"/>
  <c r="I5" i="6"/>
  <c r="I13" i="5"/>
  <c r="I12" i="6"/>
  <c r="I19" i="6"/>
  <c r="I37" i="6"/>
  <c r="I49" i="5"/>
  <c r="I11" i="3"/>
  <c r="I42" i="6"/>
  <c r="I34" i="5"/>
  <c r="I4" i="3"/>
  <c r="I28" i="3"/>
  <c r="I46" i="3"/>
  <c r="I6" i="6"/>
  <c r="I30" i="6"/>
  <c r="I35" i="6"/>
  <c r="I10" i="5"/>
  <c r="I17" i="5"/>
  <c r="I25" i="5"/>
  <c r="I19" i="3"/>
  <c r="I22" i="3"/>
  <c r="I37" i="3"/>
  <c r="I16" i="6"/>
  <c r="I24" i="6"/>
  <c r="I31" i="6"/>
  <c r="I11" i="5"/>
  <c r="I28" i="5"/>
  <c r="I13" i="3"/>
  <c r="I23" i="3"/>
  <c r="I30" i="3"/>
  <c r="I40" i="3"/>
  <c r="I11" i="6"/>
  <c r="I36" i="6"/>
  <c r="I5" i="5"/>
  <c r="I37" i="5"/>
  <c r="I49" i="3"/>
  <c r="I41" i="6"/>
  <c r="I30" i="5"/>
  <c r="I40" i="5"/>
  <c r="I48" i="5"/>
  <c r="I10" i="3"/>
  <c r="I7" i="6"/>
  <c r="I13" i="6"/>
  <c r="I25" i="6"/>
  <c r="I34" i="6"/>
  <c r="I48" i="6"/>
  <c r="I23" i="5"/>
  <c r="I6" i="3"/>
  <c r="I34" i="3"/>
  <c r="I35" i="3"/>
  <c r="I42" i="3"/>
  <c r="I42" i="5"/>
  <c r="I5" i="3"/>
  <c r="I18" i="3"/>
  <c r="I22" i="5"/>
  <c r="I29" i="5"/>
  <c r="I36" i="5"/>
  <c r="I12" i="3"/>
  <c r="I41" i="3"/>
  <c r="I48" i="3"/>
  <c r="I23" i="6"/>
  <c r="O13" i="3"/>
  <c r="I4" i="5"/>
  <c r="M24" i="6" l="1"/>
  <c r="L30" i="5"/>
  <c r="L4" i="3"/>
  <c r="AL9" i="13"/>
  <c r="AD18" i="13"/>
  <c r="L13" i="6"/>
  <c r="M13" i="6" s="1"/>
  <c r="Z5" i="13"/>
  <c r="R9" i="13"/>
  <c r="Z12" i="13"/>
  <c r="Z8" i="13"/>
  <c r="AD4" i="13"/>
  <c r="F56" i="13" a="1"/>
  <c r="F56" i="13" s="1"/>
  <c r="L23" i="6"/>
  <c r="M23" i="6" s="1"/>
  <c r="O31" i="6"/>
  <c r="P31" i="6" s="1"/>
  <c r="L37" i="6"/>
  <c r="M37" i="6" s="1"/>
  <c r="L28" i="6"/>
  <c r="M28" i="6" s="1"/>
  <c r="L35" i="6"/>
  <c r="M35" i="6" s="1"/>
  <c r="O42" i="6"/>
  <c r="P42" i="6" s="1"/>
  <c r="O47" i="6"/>
  <c r="P47" i="6" s="1"/>
  <c r="V17" i="13"/>
  <c r="AL12" i="13"/>
  <c r="S217" i="8"/>
  <c r="Z7" i="13"/>
  <c r="O35" i="5"/>
  <c r="P35" i="5" s="1"/>
  <c r="Z14" i="13"/>
  <c r="AD17" i="13"/>
  <c r="S225" i="8"/>
  <c r="O43" i="3"/>
  <c r="P43" i="3" s="1"/>
  <c r="S221" i="8"/>
  <c r="Z4" i="13"/>
  <c r="S211" i="8"/>
  <c r="S219" i="8"/>
  <c r="S213" i="8"/>
  <c r="S223" i="8"/>
  <c r="S215" i="8"/>
  <c r="S212" i="8"/>
  <c r="S218" i="8"/>
  <c r="S214" i="8"/>
  <c r="L4" i="5"/>
  <c r="M4" i="5" s="1"/>
  <c r="B40" i="13"/>
  <c r="F33" i="14"/>
  <c r="G30" i="14" s="1"/>
  <c r="B259" i="8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41" i="15"/>
  <c r="R3" i="13"/>
  <c r="R18" i="13"/>
  <c r="AL18" i="13"/>
  <c r="AH12" i="13"/>
  <c r="Z13" i="13"/>
  <c r="AH17" i="13"/>
  <c r="N5" i="13"/>
  <c r="AD6" i="13"/>
  <c r="N10" i="13"/>
  <c r="AH4" i="13"/>
  <c r="Z15" i="13"/>
  <c r="AD9" i="13"/>
  <c r="AL4" i="13"/>
  <c r="Z16" i="13"/>
  <c r="L11" i="5"/>
  <c r="M11" i="5" s="1"/>
  <c r="L10" i="5"/>
  <c r="M10" i="5" s="1"/>
  <c r="B42" i="15"/>
  <c r="V3" i="13"/>
  <c r="N17" i="13"/>
  <c r="N11" i="13"/>
  <c r="N4" i="13"/>
  <c r="AD5" i="13"/>
  <c r="N18" i="13"/>
  <c r="N14" i="13"/>
  <c r="AD14" i="13"/>
  <c r="V18" i="13"/>
  <c r="N6" i="13"/>
  <c r="AD7" i="13"/>
  <c r="AL17" i="13"/>
  <c r="N7" i="13"/>
  <c r="AD8" i="13"/>
  <c r="F33" i="15"/>
  <c r="G30" i="15" s="1"/>
  <c r="B40" i="15"/>
  <c r="AD3" i="13"/>
  <c r="Z17" i="13"/>
  <c r="V11" i="13"/>
  <c r="N13" i="13"/>
  <c r="AD13" i="13"/>
  <c r="Z10" i="13"/>
  <c r="R6" i="13"/>
  <c r="AH6" i="13"/>
  <c r="AH10" i="13"/>
  <c r="N15" i="13"/>
  <c r="AD15" i="13"/>
  <c r="R10" i="13"/>
  <c r="N16" i="13"/>
  <c r="AD16" i="13"/>
  <c r="B42" i="13"/>
  <c r="AL3" i="13"/>
  <c r="Z18" i="13"/>
  <c r="AD11" i="13"/>
  <c r="R5" i="13"/>
  <c r="AH5" i="13"/>
  <c r="AH18" i="13"/>
  <c r="R14" i="13"/>
  <c r="AH14" i="13"/>
  <c r="R11" i="13"/>
  <c r="R7" i="13"/>
  <c r="AH7" i="13"/>
  <c r="AD10" i="13"/>
  <c r="R8" i="13"/>
  <c r="AH8" i="13"/>
  <c r="B42" i="14"/>
  <c r="B40" i="14"/>
  <c r="B41" i="14"/>
  <c r="B41" i="13"/>
  <c r="N3" i="13"/>
  <c r="V9" i="13"/>
  <c r="AL11" i="13"/>
  <c r="R13" i="13"/>
  <c r="AH13" i="13"/>
  <c r="AH3" i="13"/>
  <c r="V6" i="13"/>
  <c r="AL6" i="13"/>
  <c r="Z11" i="13"/>
  <c r="R15" i="13"/>
  <c r="AH15" i="13"/>
  <c r="AL10" i="13"/>
  <c r="R16" i="13"/>
  <c r="AH16" i="13"/>
  <c r="F36" i="15" a="1"/>
  <c r="F36" i="15" s="1"/>
  <c r="B46" i="14" a="1"/>
  <c r="B46" i="14" s="1"/>
  <c r="F36" i="13" a="1"/>
  <c r="F36" i="13" s="1"/>
  <c r="F36" i="14" a="1"/>
  <c r="F36" i="14" s="1"/>
  <c r="Z3" i="13"/>
  <c r="N8" i="13"/>
  <c r="AH9" i="13"/>
  <c r="N12" i="13"/>
  <c r="V5" i="13"/>
  <c r="AL5" i="13"/>
  <c r="V4" i="13"/>
  <c r="V14" i="13"/>
  <c r="AL14" i="13"/>
  <c r="AH11" i="13"/>
  <c r="V7" i="13"/>
  <c r="AL7" i="13"/>
  <c r="N9" i="13"/>
  <c r="V8" i="13"/>
  <c r="AL8" i="13"/>
  <c r="F33" i="13"/>
  <c r="G30" i="13" s="1"/>
  <c r="L37" i="5"/>
  <c r="M37" i="5" s="1"/>
  <c r="Z9" i="13"/>
  <c r="V10" i="13"/>
  <c r="V12" i="13"/>
  <c r="V13" i="13"/>
  <c r="AL13" i="13"/>
  <c r="AD12" i="13"/>
  <c r="Z6" i="13"/>
  <c r="R17" i="13"/>
  <c r="R4" i="13"/>
  <c r="V15" i="13"/>
  <c r="AL15" i="13"/>
  <c r="R12" i="13"/>
  <c r="V16" i="13"/>
  <c r="AL16" i="13"/>
  <c r="B33" i="13"/>
  <c r="C30" i="13" s="1"/>
  <c r="S242" i="8"/>
  <c r="F52" i="13"/>
  <c r="F50" i="14"/>
  <c r="F51" i="15"/>
  <c r="F51" i="13"/>
  <c r="F51" i="14"/>
  <c r="F52" i="15"/>
  <c r="F52" i="14"/>
  <c r="F50" i="13"/>
  <c r="F50" i="15"/>
  <c r="O5" i="5"/>
  <c r="P5" i="5" s="1"/>
  <c r="B33" i="14"/>
  <c r="C31" i="14" s="1"/>
  <c r="S98" i="8"/>
  <c r="B52" i="14"/>
  <c r="B50" i="14"/>
  <c r="B50" i="13"/>
  <c r="B51" i="15"/>
  <c r="B51" i="13"/>
  <c r="B52" i="13"/>
  <c r="B50" i="15"/>
  <c r="B52" i="15"/>
  <c r="B51" i="14"/>
  <c r="S146" i="8"/>
  <c r="F42" i="14"/>
  <c r="F41" i="13"/>
  <c r="F40" i="14"/>
  <c r="F40" i="13"/>
  <c r="F42" i="13"/>
  <c r="F41" i="14"/>
  <c r="F40" i="15"/>
  <c r="F41" i="15"/>
  <c r="F42" i="15"/>
  <c r="F46" i="15" a="1"/>
  <c r="F46" i="15" s="1"/>
  <c r="F46" i="13" a="1"/>
  <c r="F46" i="13" s="1"/>
  <c r="B46" i="15" a="1"/>
  <c r="B46" i="15" s="1"/>
  <c r="B46" i="13" a="1"/>
  <c r="B46" i="13" s="1"/>
  <c r="B36" i="14" a="1"/>
  <c r="B36" i="14" s="1"/>
  <c r="B56" i="13" a="1"/>
  <c r="B56" i="13" s="1"/>
  <c r="F46" i="14" a="1"/>
  <c r="F46" i="14" s="1"/>
  <c r="B56" i="15" a="1"/>
  <c r="B56" i="15" s="1"/>
  <c r="B36" i="15" a="1"/>
  <c r="B36" i="15" s="1"/>
  <c r="B56" i="14" a="1"/>
  <c r="B56" i="14" s="1"/>
  <c r="B36" i="13" a="1"/>
  <c r="B36" i="13" s="1"/>
  <c r="B33" i="15"/>
  <c r="C32" i="15" s="1"/>
  <c r="O48" i="5"/>
  <c r="P48" i="5" s="1"/>
  <c r="O24" i="5"/>
  <c r="P24" i="5" s="1"/>
  <c r="O12" i="5"/>
  <c r="P12" i="5" s="1"/>
  <c r="P13" i="5"/>
  <c r="L23" i="9"/>
  <c r="M23" i="9" s="1"/>
  <c r="O31" i="5"/>
  <c r="P31" i="5" s="1"/>
  <c r="L28" i="5"/>
  <c r="M28" i="5" s="1"/>
  <c r="O29" i="5"/>
  <c r="P29" i="5" s="1"/>
  <c r="L22" i="9"/>
  <c r="M22" i="9" s="1"/>
  <c r="O30" i="6"/>
  <c r="P30" i="6" s="1"/>
  <c r="P42" i="3"/>
  <c r="O23" i="3"/>
  <c r="P23" i="3" s="1"/>
  <c r="O36" i="5"/>
  <c r="P36" i="5" s="1"/>
  <c r="P28" i="9"/>
  <c r="AK37" i="2" a="1"/>
  <c r="AK37" i="2" s="1"/>
  <c r="P27" i="2" a="1"/>
  <c r="P27" i="2" s="1"/>
  <c r="B27" i="2" a="1"/>
  <c r="B27" i="2" s="1"/>
  <c r="P37" i="2" a="1"/>
  <c r="P37" i="2" s="1"/>
  <c r="AD17" i="2" a="1"/>
  <c r="AD17" i="2" s="1"/>
  <c r="AD27" i="2" a="1"/>
  <c r="AD27" i="2" s="1"/>
  <c r="I17" i="2" a="1"/>
  <c r="I17" i="2" s="1"/>
  <c r="AD37" i="2" a="1"/>
  <c r="AD37" i="2" s="1"/>
  <c r="I27" i="2" a="1"/>
  <c r="I27" i="2" s="1"/>
  <c r="B17" i="2" a="1"/>
  <c r="B17" i="2" s="1"/>
  <c r="I37" i="2" a="1"/>
  <c r="I37" i="2" s="1"/>
  <c r="W17" i="2" a="1"/>
  <c r="W17" i="2" s="1"/>
  <c r="W27" i="2" a="1"/>
  <c r="W27" i="2" s="1"/>
  <c r="B37" i="2" a="1"/>
  <c r="B37" i="2" s="1"/>
  <c r="W37" i="2" a="1"/>
  <c r="W37" i="2" s="1"/>
  <c r="AK17" i="2" a="1"/>
  <c r="AK17" i="2" s="1"/>
  <c r="AK27" i="2" a="1"/>
  <c r="AK27" i="2" s="1"/>
  <c r="P17" i="2" a="1"/>
  <c r="P17" i="2" s="1"/>
  <c r="O49" i="5"/>
  <c r="P49" i="5" s="1"/>
  <c r="L29" i="6"/>
  <c r="M29" i="6" s="1"/>
  <c r="L46" i="5"/>
  <c r="M46" i="5" s="1"/>
  <c r="L17" i="6"/>
  <c r="M17" i="6" s="1"/>
  <c r="AK7" i="2"/>
  <c r="AL6" i="2" s="1"/>
  <c r="AD7" i="2"/>
  <c r="AE5" i="2" s="1"/>
  <c r="AK14" i="2"/>
  <c r="AL12" i="2" s="1"/>
  <c r="O25" i="9"/>
  <c r="P25" i="9" s="1"/>
  <c r="AD14" i="2"/>
  <c r="AE13" i="2" s="1"/>
  <c r="L36" i="3"/>
  <c r="M36" i="3" s="1"/>
  <c r="AK34" i="2"/>
  <c r="AL33" i="2" s="1"/>
  <c r="AD24" i="2"/>
  <c r="AE21" i="2" s="1"/>
  <c r="AD34" i="2"/>
  <c r="AE31" i="2" s="1"/>
  <c r="AL42" i="2"/>
  <c r="AL44" i="2"/>
  <c r="AE43" i="2"/>
  <c r="AE45" i="2"/>
  <c r="AE44" i="2"/>
  <c r="AL45" i="2"/>
  <c r="AE42" i="2"/>
  <c r="AL43" i="2"/>
  <c r="AE50" i="2"/>
  <c r="AL52" i="2"/>
  <c r="AE49" i="2"/>
  <c r="AE52" i="2"/>
  <c r="AE51" i="2"/>
  <c r="AL51" i="2"/>
  <c r="AL50" i="2"/>
  <c r="AL49" i="2"/>
  <c r="AK24" i="2"/>
  <c r="AL23" i="2" s="1"/>
  <c r="P5" i="3"/>
  <c r="O11" i="9"/>
  <c r="P11" i="9" s="1"/>
  <c r="J30" i="11"/>
  <c r="F30" i="11"/>
  <c r="J34" i="11"/>
  <c r="F34" i="11"/>
  <c r="J35" i="11"/>
  <c r="F35" i="11"/>
  <c r="J40" i="11"/>
  <c r="F40" i="11"/>
  <c r="F49" i="11"/>
  <c r="J49" i="11"/>
  <c r="J28" i="11"/>
  <c r="F28" i="11"/>
  <c r="J42" i="11"/>
  <c r="F42" i="11"/>
  <c r="F31" i="11"/>
  <c r="J31" i="11"/>
  <c r="J36" i="11"/>
  <c r="F36" i="11"/>
  <c r="F13" i="11"/>
  <c r="J13" i="11"/>
  <c r="J43" i="11"/>
  <c r="F43" i="11"/>
  <c r="F46" i="11"/>
  <c r="J46" i="11"/>
  <c r="J47" i="11"/>
  <c r="F47" i="11"/>
  <c r="F24" i="11"/>
  <c r="J24" i="11"/>
  <c r="F17" i="11"/>
  <c r="J17" i="11"/>
  <c r="F18" i="11"/>
  <c r="J18" i="11"/>
  <c r="F4" i="11"/>
  <c r="J4" i="11"/>
  <c r="F48" i="11"/>
  <c r="J48" i="11"/>
  <c r="J25" i="11"/>
  <c r="F25" i="11"/>
  <c r="F29" i="11"/>
  <c r="J29" i="11"/>
  <c r="F7" i="11"/>
  <c r="J7" i="11"/>
  <c r="F10" i="11"/>
  <c r="J10" i="11"/>
  <c r="J16" i="11"/>
  <c r="F16" i="11"/>
  <c r="J11" i="11"/>
  <c r="F11" i="11"/>
  <c r="J12" i="11"/>
  <c r="F12" i="11"/>
  <c r="J41" i="11"/>
  <c r="F41" i="11"/>
  <c r="J37" i="11"/>
  <c r="F37" i="11"/>
  <c r="J5" i="11"/>
  <c r="F5" i="11"/>
  <c r="F22" i="11"/>
  <c r="J22" i="11"/>
  <c r="F6" i="11"/>
  <c r="J6" i="11"/>
  <c r="F23" i="11"/>
  <c r="J23" i="11"/>
  <c r="J19" i="11"/>
  <c r="F19" i="11"/>
  <c r="M10" i="3"/>
  <c r="P7" i="9"/>
  <c r="M11" i="3"/>
  <c r="L17" i="5"/>
  <c r="M17" i="5" s="1"/>
  <c r="M48" i="3"/>
  <c r="O19" i="5"/>
  <c r="P19" i="5" s="1"/>
  <c r="O49" i="3"/>
  <c r="P49" i="3" s="1"/>
  <c r="L11" i="9"/>
  <c r="M11" i="9" s="1"/>
  <c r="O41" i="3"/>
  <c r="P41" i="3" s="1"/>
  <c r="L22" i="5"/>
  <c r="M22" i="5" s="1"/>
  <c r="E5" i="9"/>
  <c r="P22" i="2"/>
  <c r="P6" i="2"/>
  <c r="P21" i="2"/>
  <c r="P5" i="2"/>
  <c r="P33" i="2"/>
  <c r="P4" i="2"/>
  <c r="P32" i="2"/>
  <c r="P23" i="2"/>
  <c r="P13" i="2"/>
  <c r="P31" i="2"/>
  <c r="P12" i="2"/>
  <c r="P11" i="2"/>
  <c r="L16" i="3"/>
  <c r="M16" i="3" s="1"/>
  <c r="L25" i="3"/>
  <c r="M25" i="3" s="1"/>
  <c r="L16" i="5"/>
  <c r="M16" i="5" s="1"/>
  <c r="L47" i="9"/>
  <c r="M47" i="9" s="1"/>
  <c r="P40" i="9"/>
  <c r="M23" i="5"/>
  <c r="P10" i="3"/>
  <c r="M48" i="5"/>
  <c r="M35" i="5"/>
  <c r="M43" i="3"/>
  <c r="M49" i="3"/>
  <c r="P43" i="9"/>
  <c r="P29" i="3"/>
  <c r="M31" i="5"/>
  <c r="M25" i="5"/>
  <c r="P13" i="3"/>
  <c r="P47" i="5"/>
  <c r="M23" i="3"/>
  <c r="F18" i="10"/>
  <c r="P41" i="5"/>
  <c r="J36" i="10"/>
  <c r="F36" i="10"/>
  <c r="M42" i="9"/>
  <c r="J43" i="10"/>
  <c r="F43" i="10"/>
  <c r="J22" i="10"/>
  <c r="F22" i="10"/>
  <c r="J31" i="10"/>
  <c r="F31" i="10"/>
  <c r="J29" i="10"/>
  <c r="F29" i="10"/>
  <c r="F25" i="10"/>
  <c r="J25" i="10"/>
  <c r="F23" i="10"/>
  <c r="J23" i="10"/>
  <c r="J40" i="10"/>
  <c r="F40" i="10"/>
  <c r="J48" i="10"/>
  <c r="F48" i="10"/>
  <c r="F6" i="10"/>
  <c r="J6" i="10"/>
  <c r="J10" i="10"/>
  <c r="F10" i="10"/>
  <c r="F11" i="10"/>
  <c r="J11" i="10"/>
  <c r="J30" i="10"/>
  <c r="F30" i="10"/>
  <c r="J7" i="10"/>
  <c r="F7" i="10"/>
  <c r="J34" i="10"/>
  <c r="F34" i="10"/>
  <c r="F17" i="10"/>
  <c r="J17" i="10"/>
  <c r="F4" i="10"/>
  <c r="J4" i="10"/>
  <c r="P49" i="9"/>
  <c r="M4" i="9"/>
  <c r="F41" i="10"/>
  <c r="J41" i="10"/>
  <c r="J18" i="10"/>
  <c r="J16" i="10"/>
  <c r="F16" i="10"/>
  <c r="F35" i="10"/>
  <c r="J35" i="10"/>
  <c r="F12" i="10"/>
  <c r="J12" i="10"/>
  <c r="J49" i="10"/>
  <c r="F49" i="10"/>
  <c r="M18" i="3"/>
  <c r="M6" i="3"/>
  <c r="J28" i="10"/>
  <c r="F28" i="10"/>
  <c r="J42" i="10"/>
  <c r="F42" i="10"/>
  <c r="J19" i="10"/>
  <c r="F19" i="10"/>
  <c r="J46" i="10"/>
  <c r="F46" i="10"/>
  <c r="J37" i="10"/>
  <c r="F37" i="10"/>
  <c r="J13" i="10"/>
  <c r="F13" i="10"/>
  <c r="F5" i="10"/>
  <c r="J47" i="10"/>
  <c r="F47" i="10"/>
  <c r="F24" i="10"/>
  <c r="J24" i="10"/>
  <c r="M5" i="6"/>
  <c r="P23" i="6"/>
  <c r="P11" i="3"/>
  <c r="M19" i="3"/>
  <c r="Q42" i="2"/>
  <c r="P11" i="5"/>
  <c r="M30" i="5"/>
  <c r="M4" i="3"/>
  <c r="P49" i="6"/>
  <c r="P37" i="3"/>
  <c r="M29" i="3"/>
  <c r="P30" i="9"/>
  <c r="M13" i="5"/>
  <c r="B12" i="2"/>
  <c r="B4" i="2"/>
  <c r="B11" i="2"/>
  <c r="B6" i="2"/>
  <c r="B23" i="2"/>
  <c r="B5" i="2"/>
  <c r="B22" i="2"/>
  <c r="B21" i="2"/>
  <c r="B33" i="2"/>
  <c r="B32" i="2"/>
  <c r="B13" i="2"/>
  <c r="B31" i="2"/>
  <c r="P6" i="3"/>
  <c r="M40" i="3"/>
  <c r="J42" i="2"/>
  <c r="M34" i="3"/>
  <c r="X52" i="2"/>
  <c r="X51" i="2"/>
  <c r="X50" i="2"/>
  <c r="X49" i="2"/>
  <c r="X43" i="2"/>
  <c r="X42" i="2"/>
  <c r="X45" i="2"/>
  <c r="X44" i="2"/>
  <c r="I33" i="2"/>
  <c r="I11" i="2"/>
  <c r="I6" i="2"/>
  <c r="I32" i="2"/>
  <c r="I5" i="2"/>
  <c r="I31" i="2"/>
  <c r="I4" i="2"/>
  <c r="I23" i="2"/>
  <c r="I22" i="2"/>
  <c r="I21" i="2"/>
  <c r="I13" i="2"/>
  <c r="I12" i="2"/>
  <c r="M12" i="9"/>
  <c r="O48" i="9"/>
  <c r="P48" i="9" s="1"/>
  <c r="D17" i="9"/>
  <c r="E35" i="9"/>
  <c r="L48" i="9"/>
  <c r="M48" i="9" s="1"/>
  <c r="E11" i="9"/>
  <c r="E49" i="9"/>
  <c r="E6" i="9"/>
  <c r="M6" i="9"/>
  <c r="E19" i="9"/>
  <c r="E36" i="9"/>
  <c r="E42" i="9"/>
  <c r="E16" i="9"/>
  <c r="E47" i="9"/>
  <c r="E24" i="9"/>
  <c r="E34" i="9"/>
  <c r="D36" i="9"/>
  <c r="D46" i="9"/>
  <c r="E23" i="9"/>
  <c r="D31" i="9"/>
  <c r="D29" i="9"/>
  <c r="E12" i="9"/>
  <c r="D42" i="9"/>
  <c r="E30" i="9"/>
  <c r="D30" i="9"/>
  <c r="E28" i="9"/>
  <c r="D7" i="9"/>
  <c r="E43" i="9"/>
  <c r="D28" i="9"/>
  <c r="D47" i="9"/>
  <c r="D6" i="9"/>
  <c r="D5" i="9"/>
  <c r="E41" i="9"/>
  <c r="D11" i="9"/>
  <c r="D41" i="9"/>
  <c r="E29" i="9"/>
  <c r="D48" i="9"/>
  <c r="E25" i="9"/>
  <c r="E46" i="9"/>
  <c r="D13" i="9"/>
  <c r="D34" i="9"/>
  <c r="E4" i="9"/>
  <c r="D23" i="9"/>
  <c r="F23" i="9" s="1"/>
  <c r="E10" i="9"/>
  <c r="E40" i="9"/>
  <c r="E7" i="9"/>
  <c r="D16" i="9"/>
  <c r="D24" i="9"/>
  <c r="E22" i="9"/>
  <c r="D40" i="9"/>
  <c r="D37" i="9"/>
  <c r="E13" i="9"/>
  <c r="D4" i="9"/>
  <c r="D10" i="9"/>
  <c r="E37" i="9"/>
  <c r="D19" i="9"/>
  <c r="D49" i="9"/>
  <c r="D18" i="9"/>
  <c r="D25" i="9"/>
  <c r="D35" i="9"/>
  <c r="F35" i="9" s="1"/>
  <c r="D43" i="9"/>
  <c r="D12" i="9"/>
  <c r="F12" i="9" s="1"/>
  <c r="E31" i="9"/>
  <c r="D22" i="9"/>
  <c r="E18" i="9"/>
  <c r="E48" i="9"/>
  <c r="E17" i="9"/>
  <c r="M5" i="9"/>
  <c r="P12" i="9"/>
  <c r="P42" i="9"/>
  <c r="W22" i="2"/>
  <c r="W21" i="2"/>
  <c r="W13" i="2"/>
  <c r="W12" i="2"/>
  <c r="W33" i="2"/>
  <c r="W11" i="2"/>
  <c r="W32" i="2"/>
  <c r="W6" i="2"/>
  <c r="W31" i="2"/>
  <c r="W5" i="2"/>
  <c r="W23" i="2"/>
  <c r="W4" i="2"/>
  <c r="P41" i="9"/>
  <c r="P4" i="9"/>
  <c r="M31" i="9"/>
  <c r="P19" i="9"/>
  <c r="P29" i="9"/>
  <c r="P13" i="9"/>
  <c r="P24" i="9"/>
  <c r="M29" i="9"/>
  <c r="M41" i="9"/>
  <c r="P6" i="9"/>
  <c r="M40" i="9"/>
  <c r="M25" i="9"/>
  <c r="M49" i="9"/>
  <c r="P36" i="9"/>
  <c r="P5" i="9"/>
  <c r="M36" i="9"/>
  <c r="P37" i="9"/>
  <c r="M17" i="9"/>
  <c r="P23" i="9"/>
  <c r="M10" i="9"/>
  <c r="M19" i="9"/>
  <c r="P47" i="9"/>
  <c r="M18" i="9"/>
  <c r="M28" i="9"/>
  <c r="M35" i="9"/>
  <c r="P18" i="9"/>
  <c r="M30" i="9"/>
  <c r="P17" i="9"/>
  <c r="M46" i="9"/>
  <c r="P31" i="9"/>
  <c r="P35" i="9"/>
  <c r="M16" i="9"/>
  <c r="M34" i="9"/>
  <c r="P25" i="5"/>
  <c r="M47" i="5"/>
  <c r="M30" i="3"/>
  <c r="E18" i="6"/>
  <c r="O25" i="6"/>
  <c r="P25" i="6" s="1"/>
  <c r="O22" i="3"/>
  <c r="P22" i="3" s="1"/>
  <c r="M35" i="3"/>
  <c r="C52" i="2"/>
  <c r="C51" i="2"/>
  <c r="C50" i="2"/>
  <c r="C49" i="2"/>
  <c r="P35" i="3"/>
  <c r="P36" i="3"/>
  <c r="C45" i="2"/>
  <c r="C44" i="2"/>
  <c r="C43" i="2"/>
  <c r="C42" i="2"/>
  <c r="M18" i="5"/>
  <c r="P19" i="3"/>
  <c r="P30" i="5"/>
  <c r="P17" i="6"/>
  <c r="P16" i="5"/>
  <c r="P34" i="5"/>
  <c r="O43" i="5"/>
  <c r="P43" i="5" s="1"/>
  <c r="Q51" i="2"/>
  <c r="O34" i="6"/>
  <c r="P34" i="6" s="1"/>
  <c r="O18" i="6"/>
  <c r="P18" i="6" s="1"/>
  <c r="M4" i="6"/>
  <c r="L41" i="5"/>
  <c r="M41" i="5" s="1"/>
  <c r="E49" i="6"/>
  <c r="P10" i="6"/>
  <c r="P17" i="3"/>
  <c r="E19" i="6"/>
  <c r="D25" i="6"/>
  <c r="E25" i="6"/>
  <c r="P7" i="6"/>
  <c r="M42" i="3"/>
  <c r="E28" i="6"/>
  <c r="P19" i="6"/>
  <c r="M16" i="6"/>
  <c r="P23" i="5"/>
  <c r="L40" i="5"/>
  <c r="M40" i="5" s="1"/>
  <c r="Q50" i="2"/>
  <c r="M22" i="6"/>
  <c r="P47" i="3"/>
  <c r="P43" i="6"/>
  <c r="M34" i="5"/>
  <c r="Q45" i="2"/>
  <c r="P18" i="3"/>
  <c r="E30" i="6"/>
  <c r="E22" i="6"/>
  <c r="E10" i="6"/>
  <c r="O24" i="6"/>
  <c r="P24" i="6" s="1"/>
  <c r="M24" i="3"/>
  <c r="P30" i="3"/>
  <c r="E6" i="6"/>
  <c r="L46" i="6"/>
  <c r="M46" i="6" s="1"/>
  <c r="M25" i="6"/>
  <c r="M40" i="6"/>
  <c r="P48" i="3"/>
  <c r="D31" i="6"/>
  <c r="D30" i="6"/>
  <c r="D16" i="6"/>
  <c r="Q52" i="2"/>
  <c r="Q49" i="2"/>
  <c r="D18" i="6"/>
  <c r="E37" i="6"/>
  <c r="D35" i="6"/>
  <c r="E35" i="6"/>
  <c r="D36" i="6"/>
  <c r="E36" i="6"/>
  <c r="E31" i="6"/>
  <c r="E24" i="6"/>
  <c r="O11" i="6"/>
  <c r="P11" i="6" s="1"/>
  <c r="L43" i="6"/>
  <c r="M43" i="6" s="1"/>
  <c r="E16" i="6"/>
  <c r="D23" i="6"/>
  <c r="E43" i="6"/>
  <c r="E46" i="6"/>
  <c r="E47" i="6"/>
  <c r="D40" i="6"/>
  <c r="E40" i="6"/>
  <c r="D29" i="6"/>
  <c r="P41" i="6"/>
  <c r="L12" i="6"/>
  <c r="M12" i="6" s="1"/>
  <c r="Q43" i="2"/>
  <c r="D34" i="6"/>
  <c r="E29" i="6"/>
  <c r="D43" i="6"/>
  <c r="D46" i="6"/>
  <c r="D47" i="6"/>
  <c r="D4" i="6"/>
  <c r="D48" i="6"/>
  <c r="D41" i="6"/>
  <c r="E41" i="6"/>
  <c r="P24" i="3"/>
  <c r="E34" i="6"/>
  <c r="D37" i="6"/>
  <c r="E11" i="6"/>
  <c r="E12" i="6"/>
  <c r="E13" i="6"/>
  <c r="E4" i="6"/>
  <c r="E48" i="6"/>
  <c r="D42" i="6"/>
  <c r="P46" i="6"/>
  <c r="E23" i="6"/>
  <c r="E5" i="6"/>
  <c r="Q44" i="2"/>
  <c r="E42" i="6"/>
  <c r="D11" i="6"/>
  <c r="D12" i="6"/>
  <c r="D13" i="6"/>
  <c r="E17" i="6"/>
  <c r="D7" i="6"/>
  <c r="E7" i="6"/>
  <c r="D49" i="6"/>
  <c r="P42" i="5"/>
  <c r="L46" i="3"/>
  <c r="M46" i="3" s="1"/>
  <c r="D28" i="6"/>
  <c r="D24" i="6"/>
  <c r="D19" i="3"/>
  <c r="D5" i="6"/>
  <c r="D19" i="6"/>
  <c r="D17" i="6"/>
  <c r="D22" i="6"/>
  <c r="D10" i="6"/>
  <c r="D6" i="6"/>
  <c r="P35" i="6"/>
  <c r="M6" i="6"/>
  <c r="P4" i="6"/>
  <c r="P29" i="6"/>
  <c r="M30" i="6"/>
  <c r="M47" i="6"/>
  <c r="M42" i="6"/>
  <c r="M11" i="6"/>
  <c r="M19" i="6"/>
  <c r="P13" i="6"/>
  <c r="M34" i="6"/>
  <c r="P6" i="6"/>
  <c r="D5" i="3"/>
  <c r="E37" i="3"/>
  <c r="D13" i="3"/>
  <c r="E47" i="3"/>
  <c r="D12" i="3"/>
  <c r="D35" i="3"/>
  <c r="E19" i="3"/>
  <c r="E6" i="3"/>
  <c r="E41" i="3"/>
  <c r="D41" i="3"/>
  <c r="E4" i="3"/>
  <c r="D28" i="3"/>
  <c r="D49" i="3"/>
  <c r="E12" i="3"/>
  <c r="E11" i="3"/>
  <c r="E34" i="3"/>
  <c r="D10" i="3"/>
  <c r="D31" i="3"/>
  <c r="D42" i="5"/>
  <c r="E41" i="5"/>
  <c r="D30" i="5"/>
  <c r="E29" i="5"/>
  <c r="D18" i="5"/>
  <c r="E17" i="5"/>
  <c r="D6" i="5"/>
  <c r="E5" i="5"/>
  <c r="E25" i="5"/>
  <c r="D25" i="5"/>
  <c r="D41" i="5"/>
  <c r="E40" i="5"/>
  <c r="D29" i="5"/>
  <c r="E28" i="5"/>
  <c r="D17" i="5"/>
  <c r="E16" i="5"/>
  <c r="O6" i="5"/>
  <c r="P6" i="5" s="1"/>
  <c r="D5" i="5"/>
  <c r="E4" i="5"/>
  <c r="D16" i="5"/>
  <c r="E13" i="5"/>
  <c r="D4" i="5"/>
  <c r="E23" i="5"/>
  <c r="D12" i="5"/>
  <c r="L5" i="5"/>
  <c r="M5" i="5" s="1"/>
  <c r="E49" i="5"/>
  <c r="D40" i="5"/>
  <c r="E37" i="5"/>
  <c r="D28" i="5"/>
  <c r="E24" i="5"/>
  <c r="D13" i="5"/>
  <c r="E12" i="5"/>
  <c r="D24" i="5"/>
  <c r="D49" i="5"/>
  <c r="E48" i="5"/>
  <c r="D37" i="5"/>
  <c r="E36" i="5"/>
  <c r="D19" i="5"/>
  <c r="D48" i="5"/>
  <c r="E47" i="5"/>
  <c r="D36" i="5"/>
  <c r="E35" i="5"/>
  <c r="E11" i="5"/>
  <c r="E6" i="5"/>
  <c r="D47" i="5"/>
  <c r="E46" i="5"/>
  <c r="D35" i="5"/>
  <c r="E34" i="5"/>
  <c r="D23" i="5"/>
  <c r="E22" i="5"/>
  <c r="D11" i="5"/>
  <c r="E10" i="5"/>
  <c r="E19" i="5"/>
  <c r="E7" i="5"/>
  <c r="D7" i="5"/>
  <c r="D46" i="5"/>
  <c r="E43" i="5"/>
  <c r="D34" i="5"/>
  <c r="E31" i="5"/>
  <c r="D22" i="5"/>
  <c r="D10" i="5"/>
  <c r="E18" i="5"/>
  <c r="D43" i="5"/>
  <c r="E42" i="5"/>
  <c r="D31" i="5"/>
  <c r="E30" i="5"/>
  <c r="D30" i="3"/>
  <c r="E40" i="3"/>
  <c r="E25" i="3"/>
  <c r="E48" i="3"/>
  <c r="D36" i="3"/>
  <c r="D23" i="3"/>
  <c r="D46" i="3"/>
  <c r="E7" i="3"/>
  <c r="E30" i="3"/>
  <c r="O31" i="3"/>
  <c r="P31" i="3" s="1"/>
  <c r="L28" i="3"/>
  <c r="M28" i="3" s="1"/>
  <c r="E29" i="3"/>
  <c r="D29" i="3"/>
  <c r="D16" i="3"/>
  <c r="D37" i="3"/>
  <c r="E35" i="3"/>
  <c r="E22" i="3"/>
  <c r="E43" i="3"/>
  <c r="D18" i="3"/>
  <c r="E28" i="3"/>
  <c r="E13" i="3"/>
  <c r="E36" i="3"/>
  <c r="D47" i="3"/>
  <c r="D34" i="3"/>
  <c r="L12" i="3"/>
  <c r="M12" i="3" s="1"/>
  <c r="O7" i="3"/>
  <c r="P7" i="3" s="1"/>
  <c r="L5" i="3"/>
  <c r="M5" i="3" s="1"/>
  <c r="E17" i="3"/>
  <c r="D17" i="3"/>
  <c r="E49" i="3"/>
  <c r="D4" i="3"/>
  <c r="D25" i="3"/>
  <c r="D24" i="3"/>
  <c r="E46" i="3"/>
  <c r="D11" i="3"/>
  <c r="E31" i="3"/>
  <c r="E18" i="3"/>
  <c r="D6" i="3"/>
  <c r="E16" i="3"/>
  <c r="E24" i="3"/>
  <c r="E23" i="3"/>
  <c r="E10" i="3"/>
  <c r="D43" i="3"/>
  <c r="D42" i="3"/>
  <c r="L7" i="5"/>
  <c r="M7" i="5" s="1"/>
  <c r="O4" i="5"/>
  <c r="P4" i="5" s="1"/>
  <c r="E5" i="3"/>
  <c r="D40" i="3"/>
  <c r="D48" i="3"/>
  <c r="D22" i="3"/>
  <c r="E42" i="3"/>
  <c r="D7" i="3"/>
  <c r="O18" i="5"/>
  <c r="P18" i="5" s="1"/>
  <c r="M48" i="6"/>
  <c r="J50" i="2"/>
  <c r="J52" i="2"/>
  <c r="J51" i="2"/>
  <c r="J49" i="2"/>
  <c r="J44" i="2"/>
  <c r="J43" i="2"/>
  <c r="J45" i="2"/>
  <c r="BD18" i="14" l="1"/>
  <c r="BD16" i="14"/>
  <c r="AZ16" i="14"/>
  <c r="BD9" i="14"/>
  <c r="AZ14" i="14"/>
  <c r="AZ15" i="14"/>
  <c r="AZ13" i="14"/>
  <c r="AZ6" i="14"/>
  <c r="BD15" i="14"/>
  <c r="AZ11" i="14"/>
  <c r="BD6" i="14"/>
  <c r="BD13" i="14"/>
  <c r="BD10" i="14"/>
  <c r="AZ9" i="14"/>
  <c r="BD17" i="14"/>
  <c r="BD3" i="14"/>
  <c r="AZ5" i="14"/>
  <c r="BD8" i="14"/>
  <c r="AZ8" i="14"/>
  <c r="AZ4" i="14"/>
  <c r="BD7" i="14"/>
  <c r="AZ7" i="14"/>
  <c r="BD14" i="14"/>
  <c r="AZ17" i="14"/>
  <c r="BD11" i="14"/>
  <c r="AZ10" i="14"/>
  <c r="AZ3" i="14"/>
  <c r="BD12" i="14"/>
  <c r="AZ18" i="14"/>
  <c r="AZ12" i="14"/>
  <c r="BD5" i="14"/>
  <c r="BD4" i="14"/>
  <c r="J47" i="9"/>
  <c r="AN4" i="14"/>
  <c r="AB16" i="14"/>
  <c r="AB15" i="14"/>
  <c r="X18" i="14"/>
  <c r="AN10" i="14"/>
  <c r="AB14" i="14"/>
  <c r="AJ17" i="14"/>
  <c r="AN15" i="14"/>
  <c r="AB6" i="14"/>
  <c r="AJ14" i="14"/>
  <c r="AN17" i="14"/>
  <c r="AF15" i="14"/>
  <c r="T14" i="14"/>
  <c r="X17" i="14"/>
  <c r="T17" i="14"/>
  <c r="AV16" i="14"/>
  <c r="AN6" i="14"/>
  <c r="AR17" i="14"/>
  <c r="X6" i="14"/>
  <c r="AB3" i="14"/>
  <c r="X4" i="14"/>
  <c r="AR6" i="14"/>
  <c r="AJ11" i="14"/>
  <c r="AB17" i="14"/>
  <c r="X15" i="14"/>
  <c r="AF6" i="14"/>
  <c r="AB11" i="14"/>
  <c r="AB18" i="14"/>
  <c r="AF13" i="14"/>
  <c r="AJ10" i="14"/>
  <c r="T6" i="14"/>
  <c r="AV14" i="14"/>
  <c r="P17" i="14"/>
  <c r="T10" i="14"/>
  <c r="T9" i="14"/>
  <c r="AV17" i="14"/>
  <c r="AR10" i="14"/>
  <c r="AN9" i="14"/>
  <c r="AN13" i="14"/>
  <c r="AF4" i="14"/>
  <c r="AJ13" i="14"/>
  <c r="P8" i="14"/>
  <c r="AF8" i="14"/>
  <c r="AB8" i="14"/>
  <c r="AF17" i="14"/>
  <c r="AB10" i="14"/>
  <c r="AB4" i="14"/>
  <c r="X13" i="14"/>
  <c r="T15" i="14"/>
  <c r="AV15" i="14"/>
  <c r="AV9" i="14"/>
  <c r="AV18" i="14"/>
  <c r="AR11" i="14"/>
  <c r="AR16" i="14"/>
  <c r="T5" i="14"/>
  <c r="AV10" i="14"/>
  <c r="AR13" i="14"/>
  <c r="AF9" i="14"/>
  <c r="AR5" i="14"/>
  <c r="AV8" i="14"/>
  <c r="T7" i="14"/>
  <c r="AJ16" i="14"/>
  <c r="AV12" i="14"/>
  <c r="X10" i="14"/>
  <c r="AF14" i="14"/>
  <c r="X3" i="14"/>
  <c r="AF16" i="14"/>
  <c r="T13" i="14"/>
  <c r="AR4" i="14"/>
  <c r="AF10" i="14"/>
  <c r="AN14" i="14"/>
  <c r="T3" i="14"/>
  <c r="AN16" i="14"/>
  <c r="AB13" i="14"/>
  <c r="AN12" i="14"/>
  <c r="AB5" i="14"/>
  <c r="AV13" i="14"/>
  <c r="T16" i="14"/>
  <c r="AF12" i="14"/>
  <c r="AR9" i="14"/>
  <c r="AV3" i="14"/>
  <c r="AR12" i="14"/>
  <c r="AF11" i="14"/>
  <c r="AJ9" i="14"/>
  <c r="X14" i="14"/>
  <c r="AJ3" i="14"/>
  <c r="X16" i="14"/>
  <c r="AJ12" i="14"/>
  <c r="X12" i="14"/>
  <c r="AN8" i="14"/>
  <c r="AJ4" i="14"/>
  <c r="AJ15" i="14"/>
  <c r="AV11" i="14"/>
  <c r="AR7" i="14"/>
  <c r="AB9" i="14"/>
  <c r="AN5" i="14"/>
  <c r="AN11" i="14"/>
  <c r="AN7" i="14"/>
  <c r="AB12" i="14"/>
  <c r="AV5" i="14"/>
  <c r="X11" i="14"/>
  <c r="AV7" i="14"/>
  <c r="T12" i="14"/>
  <c r="X8" i="14"/>
  <c r="T4" i="14"/>
  <c r="AR14" i="14"/>
  <c r="AB7" i="14"/>
  <c r="AF3" i="14"/>
  <c r="AJ8" i="14"/>
  <c r="X5" i="14"/>
  <c r="AJ18" i="14"/>
  <c r="X7" i="14"/>
  <c r="X9" i="14"/>
  <c r="AJ7" i="14"/>
  <c r="AR8" i="14"/>
  <c r="AF5" i="14"/>
  <c r="AR18" i="14"/>
  <c r="AF7" i="14"/>
  <c r="AF18" i="14"/>
  <c r="T11" i="14"/>
  <c r="AR15" i="14"/>
  <c r="AR3" i="14"/>
  <c r="AJ5" i="14"/>
  <c r="AN18" i="14"/>
  <c r="AJ6" i="14"/>
  <c r="AN3" i="14"/>
  <c r="T8" i="14"/>
  <c r="AV4" i="14"/>
  <c r="T18" i="14"/>
  <c r="AV6" i="14"/>
  <c r="P4" i="14"/>
  <c r="G31" i="15"/>
  <c r="B43" i="15"/>
  <c r="C42" i="15" s="1"/>
  <c r="G32" i="14"/>
  <c r="G31" i="14"/>
  <c r="P5" i="14"/>
  <c r="P16" i="14"/>
  <c r="P13" i="14"/>
  <c r="P3" i="14"/>
  <c r="P6" i="14"/>
  <c r="P14" i="14"/>
  <c r="P12" i="14"/>
  <c r="P11" i="14"/>
  <c r="P9" i="14"/>
  <c r="P7" i="14"/>
  <c r="P10" i="14"/>
  <c r="P15" i="14"/>
  <c r="P18" i="14"/>
  <c r="G32" i="13"/>
  <c r="B43" i="13"/>
  <c r="C42" i="13" s="1"/>
  <c r="G31" i="13"/>
  <c r="G32" i="15"/>
  <c r="C32" i="13"/>
  <c r="C31" i="13"/>
  <c r="B43" i="14"/>
  <c r="C40" i="14" s="1"/>
  <c r="B275" i="8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53" i="14"/>
  <c r="C50" i="14" s="1"/>
  <c r="C30" i="14"/>
  <c r="C32" i="14"/>
  <c r="F43" i="15"/>
  <c r="G41" i="15" s="1"/>
  <c r="B53" i="15"/>
  <c r="C52" i="15" s="1"/>
  <c r="C30" i="15"/>
  <c r="F43" i="13"/>
  <c r="G41" i="13" s="1"/>
  <c r="F43" i="14"/>
  <c r="G40" i="14" s="1"/>
  <c r="B53" i="13"/>
  <c r="C52" i="13" s="1"/>
  <c r="C31" i="15"/>
  <c r="F53" i="14"/>
  <c r="G52" i="14" s="1"/>
  <c r="F53" i="15"/>
  <c r="G51" i="15" s="1"/>
  <c r="F53" i="13"/>
  <c r="G52" i="13" s="1"/>
  <c r="AE4" i="2"/>
  <c r="AL31" i="2"/>
  <c r="AL4" i="2"/>
  <c r="AE12" i="2"/>
  <c r="AL5" i="2"/>
  <c r="AL11" i="2"/>
  <c r="AL32" i="2"/>
  <c r="AE22" i="2"/>
  <c r="AE23" i="2"/>
  <c r="AE11" i="2"/>
  <c r="AE53" i="2"/>
  <c r="AF51" i="2" s="1"/>
  <c r="AL46" i="2"/>
  <c r="AM43" i="2" s="1"/>
  <c r="AL53" i="2"/>
  <c r="AM51" i="2" s="1"/>
  <c r="AE46" i="2"/>
  <c r="AF45" i="2" s="1"/>
  <c r="AE33" i="2"/>
  <c r="AE32" i="2"/>
  <c r="AL22" i="2"/>
  <c r="AE6" i="2"/>
  <c r="AL13" i="2"/>
  <c r="J34" i="9"/>
  <c r="AL21" i="2"/>
  <c r="F47" i="9"/>
  <c r="F11" i="9"/>
  <c r="J5" i="9"/>
  <c r="J6" i="6"/>
  <c r="J17" i="9"/>
  <c r="J6" i="9"/>
  <c r="F5" i="9"/>
  <c r="F46" i="6"/>
  <c r="J13" i="9"/>
  <c r="F19" i="9"/>
  <c r="J46" i="9"/>
  <c r="J10" i="6"/>
  <c r="J30" i="9"/>
  <c r="F6" i="6"/>
  <c r="F35" i="6"/>
  <c r="J5" i="6"/>
  <c r="J28" i="6"/>
  <c r="J41" i="6"/>
  <c r="J4" i="9"/>
  <c r="J49" i="6"/>
  <c r="J46" i="6"/>
  <c r="F28" i="6"/>
  <c r="J37" i="6"/>
  <c r="J43" i="9"/>
  <c r="J40" i="9"/>
  <c r="F28" i="9"/>
  <c r="J29" i="9"/>
  <c r="F40" i="9"/>
  <c r="J13" i="6"/>
  <c r="F18" i="6"/>
  <c r="F30" i="6"/>
  <c r="F13" i="9"/>
  <c r="J48" i="9"/>
  <c r="F31" i="9"/>
  <c r="F16" i="9"/>
  <c r="F42" i="9"/>
  <c r="J24" i="9"/>
  <c r="B34" i="2"/>
  <c r="C33" i="2" s="1"/>
  <c r="J10" i="9"/>
  <c r="J11" i="9"/>
  <c r="F46" i="9"/>
  <c r="F10" i="9"/>
  <c r="F24" i="9"/>
  <c r="J24" i="6"/>
  <c r="F6" i="9"/>
  <c r="F49" i="6"/>
  <c r="J42" i="9"/>
  <c r="J25" i="9"/>
  <c r="J30" i="6"/>
  <c r="F12" i="6"/>
  <c r="F34" i="6"/>
  <c r="J18" i="6"/>
  <c r="F5" i="6"/>
  <c r="J16" i="9"/>
  <c r="F49" i="9"/>
  <c r="F23" i="6"/>
  <c r="F36" i="6"/>
  <c r="F25" i="6"/>
  <c r="F13" i="6"/>
  <c r="J47" i="6"/>
  <c r="J25" i="6"/>
  <c r="F30" i="9"/>
  <c r="J23" i="6"/>
  <c r="X46" i="2"/>
  <c r="F24" i="6"/>
  <c r="J16" i="6"/>
  <c r="F4" i="9"/>
  <c r="J48" i="6"/>
  <c r="X53" i="2"/>
  <c r="C46" i="2"/>
  <c r="D45" i="2" s="1"/>
  <c r="C53" i="2"/>
  <c r="D51" i="2" s="1"/>
  <c r="Q46" i="2"/>
  <c r="R43" i="2" s="1"/>
  <c r="Q53" i="2"/>
  <c r="R52" i="2" s="1"/>
  <c r="J19" i="9"/>
  <c r="F22" i="9"/>
  <c r="F34" i="9"/>
  <c r="J22" i="9"/>
  <c r="F37" i="9"/>
  <c r="F41" i="9"/>
  <c r="J7" i="9"/>
  <c r="F36" i="9"/>
  <c r="J23" i="9"/>
  <c r="J36" i="9"/>
  <c r="F18" i="9"/>
  <c r="J37" i="9"/>
  <c r="J41" i="9"/>
  <c r="J31" i="9"/>
  <c r="J28" i="9"/>
  <c r="F29" i="9"/>
  <c r="F17" i="9"/>
  <c r="F7" i="9"/>
  <c r="J12" i="9"/>
  <c r="F43" i="9"/>
  <c r="J35" i="9"/>
  <c r="J18" i="9"/>
  <c r="F48" i="9"/>
  <c r="F25" i="9"/>
  <c r="J49" i="9"/>
  <c r="W14" i="2"/>
  <c r="X13" i="2" s="1"/>
  <c r="W7" i="2"/>
  <c r="X6" i="2" s="1"/>
  <c r="W24" i="2"/>
  <c r="W34" i="2"/>
  <c r="J4" i="6"/>
  <c r="J43" i="6"/>
  <c r="J17" i="6"/>
  <c r="F40" i="6"/>
  <c r="F37" i="6"/>
  <c r="J22" i="6"/>
  <c r="B24" i="2"/>
  <c r="B14" i="2"/>
  <c r="B7" i="2"/>
  <c r="C4" i="2" s="1"/>
  <c r="F43" i="6"/>
  <c r="F42" i="6"/>
  <c r="F29" i="6"/>
  <c r="J31" i="6"/>
  <c r="F19" i="6"/>
  <c r="J19" i="3"/>
  <c r="F22" i="6"/>
  <c r="F11" i="6"/>
  <c r="F47" i="6"/>
  <c r="J40" i="6"/>
  <c r="F31" i="6"/>
  <c r="J35" i="6"/>
  <c r="F10" i="6"/>
  <c r="J34" i="6"/>
  <c r="J19" i="6"/>
  <c r="F16" i="6"/>
  <c r="J11" i="6"/>
  <c r="J29" i="6"/>
  <c r="F48" i="6"/>
  <c r="J42" i="6"/>
  <c r="F17" i="6"/>
  <c r="J12" i="6"/>
  <c r="J7" i="6"/>
  <c r="F7" i="6"/>
  <c r="F41" i="6"/>
  <c r="F4" i="6"/>
  <c r="J36" i="6"/>
  <c r="I34" i="2"/>
  <c r="J32" i="2" s="1"/>
  <c r="I14" i="2"/>
  <c r="I24" i="2"/>
  <c r="J22" i="2" s="1"/>
  <c r="J43" i="3"/>
  <c r="F43" i="3"/>
  <c r="J16" i="3"/>
  <c r="F16" i="3"/>
  <c r="J31" i="5"/>
  <c r="F31" i="5"/>
  <c r="F23" i="5"/>
  <c r="J23" i="5"/>
  <c r="F36" i="5"/>
  <c r="J36" i="5"/>
  <c r="F24" i="5"/>
  <c r="J24" i="5"/>
  <c r="J42" i="5"/>
  <c r="F42" i="5"/>
  <c r="F28" i="3"/>
  <c r="J28" i="3"/>
  <c r="F12" i="3"/>
  <c r="J12" i="3"/>
  <c r="F11" i="3"/>
  <c r="J11" i="3"/>
  <c r="J18" i="3"/>
  <c r="F18" i="3"/>
  <c r="J46" i="3"/>
  <c r="F46" i="3"/>
  <c r="F46" i="5"/>
  <c r="J46" i="5"/>
  <c r="F12" i="5"/>
  <c r="J12" i="5"/>
  <c r="F29" i="3"/>
  <c r="J29" i="3"/>
  <c r="F23" i="3"/>
  <c r="J23" i="3"/>
  <c r="F30" i="3"/>
  <c r="J30" i="3"/>
  <c r="J43" i="5"/>
  <c r="F43" i="5"/>
  <c r="J7" i="5"/>
  <c r="F7" i="5"/>
  <c r="J35" i="5"/>
  <c r="F35" i="5"/>
  <c r="F48" i="5"/>
  <c r="J48" i="5"/>
  <c r="F13" i="5"/>
  <c r="J13" i="5"/>
  <c r="F17" i="5"/>
  <c r="J17" i="5"/>
  <c r="J6" i="5"/>
  <c r="F6" i="5"/>
  <c r="J31" i="3"/>
  <c r="F31" i="3"/>
  <c r="J41" i="3"/>
  <c r="F41" i="3"/>
  <c r="F13" i="3"/>
  <c r="J13" i="3"/>
  <c r="J40" i="3"/>
  <c r="F40" i="3"/>
  <c r="F24" i="3"/>
  <c r="J24" i="3"/>
  <c r="F19" i="5"/>
  <c r="J19" i="5"/>
  <c r="F4" i="5"/>
  <c r="J4" i="5"/>
  <c r="F10" i="3"/>
  <c r="J10" i="3"/>
  <c r="J25" i="3"/>
  <c r="F25" i="3"/>
  <c r="J34" i="3"/>
  <c r="F34" i="3"/>
  <c r="F36" i="3"/>
  <c r="J36" i="3"/>
  <c r="J10" i="5"/>
  <c r="F10" i="5"/>
  <c r="J47" i="5"/>
  <c r="F47" i="5"/>
  <c r="F28" i="5"/>
  <c r="J28" i="5"/>
  <c r="F29" i="5"/>
  <c r="J29" i="5"/>
  <c r="J18" i="5"/>
  <c r="F18" i="5"/>
  <c r="F5" i="3"/>
  <c r="J5" i="3"/>
  <c r="F22" i="3"/>
  <c r="J22" i="3"/>
  <c r="F6" i="3"/>
  <c r="J6" i="3"/>
  <c r="F4" i="3"/>
  <c r="J4" i="3"/>
  <c r="J47" i="3"/>
  <c r="F47" i="3"/>
  <c r="F22" i="5"/>
  <c r="J22" i="5"/>
  <c r="F37" i="5"/>
  <c r="J37" i="5"/>
  <c r="F16" i="5"/>
  <c r="J16" i="5"/>
  <c r="F48" i="3"/>
  <c r="J48" i="3"/>
  <c r="F11" i="5"/>
  <c r="J11" i="5"/>
  <c r="F40" i="5"/>
  <c r="J40" i="5"/>
  <c r="F41" i="5"/>
  <c r="J41" i="5"/>
  <c r="F30" i="5"/>
  <c r="J30" i="5"/>
  <c r="F19" i="3"/>
  <c r="F7" i="3"/>
  <c r="J7" i="3"/>
  <c r="J42" i="3"/>
  <c r="F42" i="3"/>
  <c r="J17" i="3"/>
  <c r="F17" i="3"/>
  <c r="F37" i="3"/>
  <c r="J37" i="3"/>
  <c r="F34" i="5"/>
  <c r="J34" i="5"/>
  <c r="F49" i="5"/>
  <c r="J49" i="5"/>
  <c r="F5" i="5"/>
  <c r="J5" i="5"/>
  <c r="F25" i="5"/>
  <c r="J25" i="5"/>
  <c r="J49" i="3"/>
  <c r="F49" i="3"/>
  <c r="F35" i="3"/>
  <c r="J35" i="3"/>
  <c r="J46" i="2"/>
  <c r="K45" i="2" s="1"/>
  <c r="J53" i="2"/>
  <c r="K51" i="2" s="1"/>
  <c r="P14" i="2"/>
  <c r="Q12" i="2" s="1"/>
  <c r="P24" i="2"/>
  <c r="Q22" i="2" s="1"/>
  <c r="P7" i="2"/>
  <c r="Q4" i="2" s="1"/>
  <c r="P34" i="2"/>
  <c r="Q33" i="2" s="1"/>
  <c r="I7" i="2"/>
  <c r="AY23" i="14" l="1"/>
  <c r="BC23" i="14"/>
  <c r="AE23" i="14"/>
  <c r="AA23" i="14"/>
  <c r="AI23" i="14"/>
  <c r="W23" i="14"/>
  <c r="AU23" i="14"/>
  <c r="S23" i="14"/>
  <c r="AQ23" i="14"/>
  <c r="AM23" i="14"/>
  <c r="G33" i="15"/>
  <c r="C40" i="15"/>
  <c r="C41" i="15"/>
  <c r="G33" i="14"/>
  <c r="C41" i="13"/>
  <c r="C40" i="13"/>
  <c r="G33" i="13"/>
  <c r="O23" i="14"/>
  <c r="C51" i="14"/>
  <c r="G40" i="13"/>
  <c r="C33" i="13"/>
  <c r="N17" i="15"/>
  <c r="AE34" i="2"/>
  <c r="G50" i="13"/>
  <c r="C50" i="15"/>
  <c r="N18" i="15"/>
  <c r="N11" i="15"/>
  <c r="N8" i="15"/>
  <c r="N16" i="15"/>
  <c r="N9" i="15"/>
  <c r="N6" i="15"/>
  <c r="N12" i="15"/>
  <c r="N10" i="15"/>
  <c r="N14" i="15"/>
  <c r="C41" i="14"/>
  <c r="N4" i="15"/>
  <c r="N3" i="15"/>
  <c r="AL7" i="2"/>
  <c r="N5" i="15"/>
  <c r="N7" i="15"/>
  <c r="G51" i="13"/>
  <c r="N13" i="15"/>
  <c r="N15" i="15"/>
  <c r="C42" i="14"/>
  <c r="C50" i="13"/>
  <c r="C33" i="14"/>
  <c r="C52" i="14"/>
  <c r="G42" i="14"/>
  <c r="AE7" i="2"/>
  <c r="G50" i="14"/>
  <c r="G40" i="15"/>
  <c r="G42" i="13"/>
  <c r="G42" i="15"/>
  <c r="C51" i="15"/>
  <c r="G51" i="14"/>
  <c r="G50" i="15"/>
  <c r="G53" i="15" s="1"/>
  <c r="G52" i="15"/>
  <c r="C51" i="13"/>
  <c r="AL34" i="2"/>
  <c r="G41" i="14"/>
  <c r="C33" i="15"/>
  <c r="AE24" i="2"/>
  <c r="AE14" i="2"/>
  <c r="AL14" i="2"/>
  <c r="AF49" i="2"/>
  <c r="AM42" i="2"/>
  <c r="AM45" i="2"/>
  <c r="AF50" i="2"/>
  <c r="AF52" i="2"/>
  <c r="AM44" i="2"/>
  <c r="AM50" i="2"/>
  <c r="AM52" i="2"/>
  <c r="AL24" i="2"/>
  <c r="AF44" i="2"/>
  <c r="AM49" i="2"/>
  <c r="AF43" i="2"/>
  <c r="AF42" i="2"/>
  <c r="C32" i="2"/>
  <c r="D50" i="2"/>
  <c r="C31" i="2"/>
  <c r="C34" i="2" s="1"/>
  <c r="R49" i="2"/>
  <c r="R51" i="2"/>
  <c r="R44" i="2"/>
  <c r="R45" i="2"/>
  <c r="D42" i="2"/>
  <c r="D49" i="2"/>
  <c r="D52" i="2"/>
  <c r="D44" i="2"/>
  <c r="D43" i="2"/>
  <c r="Y43" i="2"/>
  <c r="Y45" i="2"/>
  <c r="Y44" i="2"/>
  <c r="Y42" i="2"/>
  <c r="R42" i="2"/>
  <c r="Y50" i="2"/>
  <c r="Y52" i="2"/>
  <c r="Y49" i="2"/>
  <c r="Y51" i="2"/>
  <c r="R50" i="2"/>
  <c r="X11" i="2"/>
  <c r="X4" i="2"/>
  <c r="X5" i="2"/>
  <c r="X12" i="2"/>
  <c r="X33" i="2"/>
  <c r="X31" i="2"/>
  <c r="X23" i="2"/>
  <c r="X22" i="2"/>
  <c r="X21" i="2"/>
  <c r="X32" i="2"/>
  <c r="J31" i="2"/>
  <c r="C23" i="2"/>
  <c r="C22" i="2"/>
  <c r="C21" i="2"/>
  <c r="C6" i="2"/>
  <c r="C12" i="2"/>
  <c r="C11" i="2"/>
  <c r="C13" i="2"/>
  <c r="C5" i="2"/>
  <c r="J33" i="2"/>
  <c r="K43" i="2"/>
  <c r="K42" i="2"/>
  <c r="K44" i="2"/>
  <c r="J21" i="2"/>
  <c r="J12" i="2"/>
  <c r="J11" i="2"/>
  <c r="J23" i="2"/>
  <c r="J13" i="2"/>
  <c r="K52" i="2"/>
  <c r="K49" i="2"/>
  <c r="K50" i="2"/>
  <c r="J6" i="2"/>
  <c r="J5" i="2"/>
  <c r="J4" i="2"/>
  <c r="Q6" i="2"/>
  <c r="Q11" i="2"/>
  <c r="Q32" i="2"/>
  <c r="Q31" i="2"/>
  <c r="Q13" i="2"/>
  <c r="Q21" i="2"/>
  <c r="Q23" i="2"/>
  <c r="Q5" i="2"/>
  <c r="G53" i="14" l="1"/>
  <c r="C24" i="2"/>
  <c r="C43" i="13"/>
  <c r="C43" i="15"/>
  <c r="G53" i="13"/>
  <c r="G43" i="13"/>
  <c r="C53" i="14"/>
  <c r="C53" i="15"/>
  <c r="G43" i="15"/>
  <c r="C43" i="14"/>
  <c r="C53" i="13"/>
  <c r="M23" i="15"/>
  <c r="G43" i="14"/>
  <c r="AF53" i="2"/>
  <c r="AM46" i="2"/>
  <c r="R53" i="2"/>
  <c r="AM53" i="2"/>
  <c r="AF46" i="2"/>
  <c r="R46" i="2"/>
  <c r="K46" i="2"/>
  <c r="X14" i="2"/>
  <c r="D53" i="2"/>
  <c r="Y46" i="2"/>
  <c r="D46" i="2"/>
  <c r="Y53" i="2"/>
  <c r="C7" i="2"/>
  <c r="J34" i="2"/>
  <c r="X7" i="2"/>
  <c r="X24" i="2"/>
  <c r="X34" i="2"/>
  <c r="C14" i="2"/>
  <c r="K53" i="2"/>
  <c r="Q34" i="2"/>
  <c r="Q7" i="2"/>
  <c r="Q24" i="2"/>
  <c r="Q14" i="2"/>
  <c r="J14" i="2"/>
  <c r="J24" i="2"/>
  <c r="J7" i="2"/>
  <c r="B211" i="8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K12" i="14" l="1" a="1"/>
  <c r="K12" i="14" s="1"/>
  <c r="CK12" i="14" s="1"/>
  <c r="K18" i="14" a="1"/>
  <c r="K18" i="14" s="1"/>
  <c r="CK18" i="14" s="1"/>
  <c r="I3" i="15" a="1"/>
  <c r="I3" i="15" s="1"/>
  <c r="K7" i="14" a="1"/>
  <c r="K7" i="14" s="1"/>
  <c r="CK7" i="14" s="1"/>
  <c r="K17" i="14" a="1"/>
  <c r="K17" i="14" s="1"/>
  <c r="CK17" i="14" s="1"/>
  <c r="I3" i="13" a="1"/>
  <c r="I3" i="13" s="1"/>
  <c r="I9" i="15" a="1"/>
  <c r="I9" i="15" s="1"/>
  <c r="K10" i="14" a="1"/>
  <c r="K10" i="14" s="1"/>
  <c r="CK10" i="14" s="1"/>
  <c r="I5" i="13" a="1"/>
  <c r="I5" i="13" s="1"/>
  <c r="K5" i="14" a="1"/>
  <c r="K5" i="14" s="1"/>
  <c r="CK5" i="14" s="1"/>
  <c r="I16" i="15" a="1"/>
  <c r="I16" i="15" s="1"/>
  <c r="K16" i="14" a="1"/>
  <c r="K16" i="14" s="1"/>
  <c r="CK16" i="14" s="1"/>
  <c r="I18" i="15" a="1"/>
  <c r="I18" i="15" s="1"/>
  <c r="I4" i="13" a="1"/>
  <c r="I4" i="13" s="1"/>
  <c r="I8" i="15" a="1"/>
  <c r="I8" i="15" s="1"/>
  <c r="K4" i="14" a="1"/>
  <c r="K4" i="14" s="1"/>
  <c r="CK4" i="14" s="1"/>
  <c r="I10" i="15" a="1"/>
  <c r="I10" i="15" s="1"/>
  <c r="I9" i="13" a="1"/>
  <c r="I9" i="13" s="1"/>
  <c r="I5" i="15" a="1"/>
  <c r="I5" i="15" s="1"/>
  <c r="I6" i="13" a="1"/>
  <c r="I6" i="13" s="1"/>
  <c r="K3" i="14" a="1"/>
  <c r="K3" i="14" s="1"/>
  <c r="CK3" i="14" s="1"/>
  <c r="K9" i="14" a="1"/>
  <c r="K9" i="14" s="1"/>
  <c r="CK9" i="14" s="1"/>
  <c r="K11" i="14" a="1"/>
  <c r="K11" i="14" s="1"/>
  <c r="CK11" i="14" s="1"/>
  <c r="I12" i="15" a="1"/>
  <c r="I12" i="15" s="1"/>
  <c r="K15" i="14" a="1"/>
  <c r="K15" i="14" s="1"/>
  <c r="CK15" i="14" s="1"/>
  <c r="K14" i="14" a="1"/>
  <c r="K14" i="14" s="1"/>
  <c r="CK14" i="14" s="1"/>
  <c r="I11" i="15" a="1"/>
  <c r="I11" i="15" s="1"/>
  <c r="I14" i="15" a="1"/>
  <c r="I14" i="15" s="1"/>
  <c r="I17" i="15" a="1"/>
  <c r="I17" i="15" s="1"/>
  <c r="I8" i="13" a="1"/>
  <c r="I8" i="13" s="1"/>
  <c r="I4" i="15" a="1"/>
  <c r="I4" i="15" s="1"/>
  <c r="I15" i="13" a="1"/>
  <c r="I15" i="13" s="1"/>
  <c r="K13" i="14" a="1"/>
  <c r="K13" i="14" s="1"/>
  <c r="CK13" i="14" s="1"/>
  <c r="I7" i="15" a="1"/>
  <c r="I7" i="15" s="1"/>
  <c r="I6" i="15" a="1"/>
  <c r="I6" i="15" s="1"/>
  <c r="I17" i="13" a="1"/>
  <c r="I17" i="13" s="1"/>
  <c r="I13" i="15" a="1"/>
  <c r="I13" i="15" s="1"/>
  <c r="K6" i="14" a="1"/>
  <c r="K6" i="14" s="1"/>
  <c r="CK6" i="14" s="1"/>
  <c r="I15" i="15" a="1"/>
  <c r="I15" i="15" s="1"/>
  <c r="K8" i="14" a="1"/>
  <c r="K8" i="14" s="1"/>
  <c r="CK8" i="14" s="1"/>
  <c r="I7" i="13" a="1"/>
  <c r="I7" i="13" s="1"/>
  <c r="I13" i="13" a="1"/>
  <c r="I13" i="13" s="1"/>
  <c r="I14" i="13" a="1"/>
  <c r="I14" i="13" s="1"/>
  <c r="I10" i="13" a="1"/>
  <c r="I10" i="13" s="1"/>
  <c r="I11" i="13" a="1"/>
  <c r="I11" i="13" s="1"/>
  <c r="I16" i="13" a="1"/>
  <c r="I16" i="13" s="1"/>
  <c r="I12" i="13" a="1"/>
  <c r="I12" i="13" s="1"/>
  <c r="I18" i="13" a="1"/>
  <c r="I18" i="13" s="1"/>
  <c r="CH25" i="14" l="1"/>
  <c r="CI29" i="14"/>
  <c r="CK29" i="14" s="1"/>
  <c r="CI30" i="14"/>
  <c r="CK30" i="14" s="1"/>
  <c r="CI28" i="14"/>
  <c r="CK28" i="14" s="1"/>
  <c r="CC11" i="14"/>
  <c r="CG11" i="14"/>
  <c r="CC6" i="14"/>
  <c r="CG6" i="14"/>
  <c r="CC9" i="14"/>
  <c r="CG9" i="14"/>
  <c r="CC10" i="14"/>
  <c r="CG10" i="14"/>
  <c r="CC3" i="14"/>
  <c r="CG3" i="14"/>
  <c r="CC17" i="14"/>
  <c r="CG17" i="14"/>
  <c r="CC8" i="14"/>
  <c r="CG8" i="14"/>
  <c r="CC16" i="14"/>
  <c r="CG16" i="14"/>
  <c r="CC7" i="14"/>
  <c r="CG7" i="14"/>
  <c r="CC4" i="14"/>
  <c r="CG4" i="14"/>
  <c r="CC14" i="14"/>
  <c r="CG14" i="14"/>
  <c r="CC5" i="14"/>
  <c r="CG5" i="14"/>
  <c r="CC18" i="14"/>
  <c r="CG18" i="14"/>
  <c r="CC13" i="14"/>
  <c r="CG13" i="14"/>
  <c r="CC15" i="14"/>
  <c r="CG15" i="14"/>
  <c r="CC12" i="14"/>
  <c r="CG12" i="14"/>
  <c r="BI15" i="14"/>
  <c r="BY15" i="14"/>
  <c r="BU15" i="14"/>
  <c r="BQ15" i="14"/>
  <c r="BM15" i="14"/>
  <c r="BI8" i="14"/>
  <c r="BY8" i="14"/>
  <c r="BU8" i="14"/>
  <c r="BM8" i="14"/>
  <c r="BQ8" i="14"/>
  <c r="BI4" i="14"/>
  <c r="BU4" i="14"/>
  <c r="BY4" i="14"/>
  <c r="BM4" i="14"/>
  <c r="BQ4" i="14"/>
  <c r="BI10" i="14"/>
  <c r="BY10" i="14"/>
  <c r="BU10" i="14"/>
  <c r="BQ10" i="14"/>
  <c r="BM10" i="14"/>
  <c r="BI11" i="14"/>
  <c r="BY11" i="14"/>
  <c r="BU11" i="14"/>
  <c r="BQ11" i="14"/>
  <c r="BM11" i="14"/>
  <c r="BI13" i="14"/>
  <c r="BY13" i="14"/>
  <c r="BU13" i="14"/>
  <c r="BM13" i="14"/>
  <c r="BQ13" i="14"/>
  <c r="BI6" i="14"/>
  <c r="BY6" i="14"/>
  <c r="BU6" i="14"/>
  <c r="BQ6" i="14"/>
  <c r="BM6" i="14"/>
  <c r="BI9" i="14"/>
  <c r="BU9" i="14"/>
  <c r="BY9" i="14"/>
  <c r="BM9" i="14"/>
  <c r="BQ9" i="14"/>
  <c r="BI3" i="14"/>
  <c r="BY3" i="14"/>
  <c r="BU3" i="14"/>
  <c r="BQ3" i="14"/>
  <c r="BM3" i="14"/>
  <c r="BI17" i="14"/>
  <c r="BY17" i="14"/>
  <c r="BU17" i="14"/>
  <c r="BM17" i="14"/>
  <c r="BQ17" i="14"/>
  <c r="BI16" i="14"/>
  <c r="BU16" i="14"/>
  <c r="BY16" i="14"/>
  <c r="BM16" i="14"/>
  <c r="BQ16" i="14"/>
  <c r="BI7" i="14"/>
  <c r="BY7" i="14"/>
  <c r="BU7" i="14"/>
  <c r="BQ7" i="14"/>
  <c r="BM7" i="14"/>
  <c r="BI14" i="14"/>
  <c r="BY14" i="14"/>
  <c r="BU14" i="14"/>
  <c r="BQ14" i="14"/>
  <c r="BM14" i="14"/>
  <c r="BI5" i="14"/>
  <c r="BU5" i="14"/>
  <c r="BY5" i="14"/>
  <c r="BM5" i="14"/>
  <c r="BQ5" i="14"/>
  <c r="BI18" i="14"/>
  <c r="BY18" i="14"/>
  <c r="BU18" i="14"/>
  <c r="BQ18" i="14"/>
  <c r="BM18" i="14"/>
  <c r="BI12" i="14"/>
  <c r="BU12" i="14"/>
  <c r="BY12" i="14"/>
  <c r="BM12" i="14"/>
  <c r="BQ12" i="14"/>
  <c r="AI10" i="13"/>
  <c r="AE10" i="13"/>
  <c r="AA10" i="13"/>
  <c r="O10" i="13"/>
  <c r="AM10" i="13"/>
  <c r="J10" i="13"/>
  <c r="K10" i="13" s="1"/>
  <c r="S10" i="13"/>
  <c r="W10" i="13"/>
  <c r="J18" i="13"/>
  <c r="K18" i="13" s="1"/>
  <c r="O18" i="13"/>
  <c r="AE18" i="13"/>
  <c r="S18" i="13"/>
  <c r="AI18" i="13"/>
  <c r="W18" i="13"/>
  <c r="AM18" i="13"/>
  <c r="AA18" i="13"/>
  <c r="AC8" i="14"/>
  <c r="AO8" i="14"/>
  <c r="AK8" i="14"/>
  <c r="BA8" i="14"/>
  <c r="Y8" i="14"/>
  <c r="BE8" i="14"/>
  <c r="AS8" i="14"/>
  <c r="AW8" i="14"/>
  <c r="U8" i="14"/>
  <c r="AG8" i="14"/>
  <c r="Q8" i="14"/>
  <c r="L8" i="14"/>
  <c r="M8" i="14" s="1"/>
  <c r="W15" i="13"/>
  <c r="S15" i="13"/>
  <c r="AE15" i="13"/>
  <c r="O15" i="13"/>
  <c r="AI15" i="13"/>
  <c r="AA15" i="13"/>
  <c r="J15" i="13"/>
  <c r="K15" i="13" s="1"/>
  <c r="AM15" i="13"/>
  <c r="AM12" i="15"/>
  <c r="AI12" i="15"/>
  <c r="AE12" i="15"/>
  <c r="AA12" i="15"/>
  <c r="S12" i="15"/>
  <c r="W12" i="15"/>
  <c r="O12" i="15"/>
  <c r="J12" i="15"/>
  <c r="K12" i="15" s="1"/>
  <c r="AO4" i="14"/>
  <c r="AW4" i="14"/>
  <c r="BA4" i="14"/>
  <c r="AC4" i="14"/>
  <c r="AS4" i="14"/>
  <c r="BE4" i="14"/>
  <c r="Y4" i="14"/>
  <c r="U4" i="14"/>
  <c r="AK4" i="14"/>
  <c r="AG4" i="14"/>
  <c r="L4" i="14"/>
  <c r="M4" i="14" s="1"/>
  <c r="Q4" i="14"/>
  <c r="AG10" i="14"/>
  <c r="AW10" i="14"/>
  <c r="U10" i="14"/>
  <c r="AC10" i="14"/>
  <c r="AK10" i="14"/>
  <c r="Y10" i="14"/>
  <c r="BE10" i="14"/>
  <c r="AS10" i="14"/>
  <c r="BA10" i="14"/>
  <c r="AO10" i="14"/>
  <c r="Q10" i="14"/>
  <c r="L10" i="14"/>
  <c r="M10" i="14" s="1"/>
  <c r="J16" i="13"/>
  <c r="K16" i="13" s="1"/>
  <c r="O16" i="13"/>
  <c r="S16" i="13"/>
  <c r="AA16" i="13"/>
  <c r="AE16" i="13"/>
  <c r="AM16" i="13"/>
  <c r="W16" i="13"/>
  <c r="AI16" i="13"/>
  <c r="J14" i="13"/>
  <c r="K14" i="13" s="1"/>
  <c r="O14" i="13"/>
  <c r="AE14" i="13"/>
  <c r="AA14" i="13"/>
  <c r="S14" i="13"/>
  <c r="AM14" i="13"/>
  <c r="AI14" i="13"/>
  <c r="W14" i="13"/>
  <c r="J12" i="13"/>
  <c r="K12" i="13" s="1"/>
  <c r="O12" i="13"/>
  <c r="AE12" i="13"/>
  <c r="AA12" i="13"/>
  <c r="AM12" i="13"/>
  <c r="W12" i="13"/>
  <c r="S12" i="13"/>
  <c r="AI12" i="13"/>
  <c r="AM15" i="15"/>
  <c r="AI15" i="15"/>
  <c r="AE15" i="15"/>
  <c r="AA15" i="15"/>
  <c r="W15" i="15"/>
  <c r="S15" i="15"/>
  <c r="O15" i="15"/>
  <c r="J15" i="15"/>
  <c r="K15" i="15" s="1"/>
  <c r="AM4" i="15"/>
  <c r="AI4" i="15"/>
  <c r="AE4" i="15"/>
  <c r="W4" i="15"/>
  <c r="AA4" i="15"/>
  <c r="S4" i="15"/>
  <c r="J4" i="15"/>
  <c r="K4" i="15" s="1"/>
  <c r="O4" i="15"/>
  <c r="U11" i="14"/>
  <c r="AW11" i="14"/>
  <c r="AS11" i="14"/>
  <c r="AO11" i="14"/>
  <c r="AG11" i="14"/>
  <c r="AC11" i="14"/>
  <c r="AK11" i="14"/>
  <c r="BE11" i="14"/>
  <c r="Y11" i="14"/>
  <c r="BA11" i="14"/>
  <c r="L11" i="14"/>
  <c r="M11" i="14" s="1"/>
  <c r="Q11" i="14"/>
  <c r="AM8" i="15"/>
  <c r="AI8" i="15"/>
  <c r="AE8" i="15"/>
  <c r="AA8" i="15"/>
  <c r="S8" i="15"/>
  <c r="W8" i="15"/>
  <c r="O8" i="15"/>
  <c r="J8" i="15"/>
  <c r="K8" i="15" s="1"/>
  <c r="AM9" i="15"/>
  <c r="AI9" i="15"/>
  <c r="AE9" i="15"/>
  <c r="AA9" i="15"/>
  <c r="W9" i="15"/>
  <c r="S9" i="15"/>
  <c r="O9" i="15"/>
  <c r="J9" i="15"/>
  <c r="K9" i="15" s="1"/>
  <c r="BA6" i="14"/>
  <c r="BE6" i="14"/>
  <c r="AW6" i="14"/>
  <c r="AS6" i="14"/>
  <c r="AG6" i="14"/>
  <c r="Y6" i="14"/>
  <c r="AC6" i="14"/>
  <c r="AO6" i="14"/>
  <c r="U6" i="14"/>
  <c r="AK6" i="14"/>
  <c r="L6" i="14"/>
  <c r="M6" i="14" s="1"/>
  <c r="Q6" i="14"/>
  <c r="AE8" i="13"/>
  <c r="AI8" i="13"/>
  <c r="O8" i="13"/>
  <c r="AM8" i="13"/>
  <c r="W8" i="13"/>
  <c r="AA8" i="13"/>
  <c r="S8" i="13"/>
  <c r="J8" i="13"/>
  <c r="K8" i="13" s="1"/>
  <c r="U9" i="14"/>
  <c r="AS9" i="14"/>
  <c r="AK9" i="14"/>
  <c r="BA9" i="14"/>
  <c r="AO9" i="14"/>
  <c r="BE9" i="14"/>
  <c r="Y9" i="14"/>
  <c r="AW9" i="14"/>
  <c r="AC9" i="14"/>
  <c r="AG9" i="14"/>
  <c r="Q9" i="14"/>
  <c r="L9" i="14"/>
  <c r="M9" i="14" s="1"/>
  <c r="AE4" i="13"/>
  <c r="W4" i="13"/>
  <c r="O4" i="13"/>
  <c r="AM4" i="13"/>
  <c r="AA4" i="13"/>
  <c r="J4" i="13"/>
  <c r="K4" i="13" s="1"/>
  <c r="AI4" i="13"/>
  <c r="S4" i="13"/>
  <c r="AA3" i="13"/>
  <c r="AM3" i="13"/>
  <c r="W3" i="13"/>
  <c r="S3" i="13"/>
  <c r="AE3" i="13"/>
  <c r="AI3" i="13"/>
  <c r="O3" i="13"/>
  <c r="J3" i="13"/>
  <c r="F23" i="13"/>
  <c r="AM13" i="15"/>
  <c r="AI13" i="15"/>
  <c r="AE13" i="15"/>
  <c r="AA13" i="15"/>
  <c r="W13" i="15"/>
  <c r="S13" i="15"/>
  <c r="O13" i="15"/>
  <c r="J13" i="15"/>
  <c r="K13" i="15" s="1"/>
  <c r="AM17" i="15"/>
  <c r="AI17" i="15"/>
  <c r="AE17" i="15"/>
  <c r="AA17" i="15"/>
  <c r="W17" i="15"/>
  <c r="S17" i="15"/>
  <c r="O17" i="15"/>
  <c r="J17" i="15"/>
  <c r="K17" i="15" s="1"/>
  <c r="AW3" i="14"/>
  <c r="AO3" i="14"/>
  <c r="AK3" i="14"/>
  <c r="BA3" i="14"/>
  <c r="AG3" i="14"/>
  <c r="F23" i="14"/>
  <c r="F56" i="14" s="1" a="1"/>
  <c r="F56" i="14" s="1"/>
  <c r="AC3" i="14"/>
  <c r="Y3" i="14"/>
  <c r="AS3" i="14"/>
  <c r="BE3" i="14"/>
  <c r="U3" i="14"/>
  <c r="L3" i="14"/>
  <c r="Q3" i="14"/>
  <c r="AM18" i="15"/>
  <c r="AI18" i="15"/>
  <c r="AE18" i="15"/>
  <c r="AA18" i="15"/>
  <c r="W18" i="15"/>
  <c r="S18" i="15"/>
  <c r="O18" i="15"/>
  <c r="J18" i="15"/>
  <c r="K18" i="15" s="1"/>
  <c r="AW17" i="14"/>
  <c r="AG17" i="14"/>
  <c r="U17" i="14"/>
  <c r="Y17" i="14"/>
  <c r="AO17" i="14"/>
  <c r="BA17" i="14"/>
  <c r="AK17" i="14"/>
  <c r="BE17" i="14"/>
  <c r="AC17" i="14"/>
  <c r="AS17" i="14"/>
  <c r="Q17" i="14"/>
  <c r="L17" i="14"/>
  <c r="M17" i="14" s="1"/>
  <c r="AM6" i="13"/>
  <c r="W6" i="13"/>
  <c r="AA6" i="13"/>
  <c r="S6" i="13"/>
  <c r="AE6" i="13"/>
  <c r="AI6" i="13"/>
  <c r="O6" i="13"/>
  <c r="J6" i="13"/>
  <c r="K6" i="13" s="1"/>
  <c r="AW16" i="14"/>
  <c r="AG16" i="14"/>
  <c r="BA16" i="14"/>
  <c r="AC16" i="14"/>
  <c r="AK16" i="14"/>
  <c r="Y16" i="14"/>
  <c r="AS16" i="14"/>
  <c r="U16" i="14"/>
  <c r="BE16" i="14"/>
  <c r="AO16" i="14"/>
  <c r="Q16" i="14"/>
  <c r="L16" i="14"/>
  <c r="M16" i="14" s="1"/>
  <c r="Y7" i="14"/>
  <c r="BA7" i="14"/>
  <c r="AC7" i="14"/>
  <c r="AS7" i="14"/>
  <c r="U7" i="14"/>
  <c r="BE7" i="14"/>
  <c r="AO7" i="14"/>
  <c r="AW7" i="14"/>
  <c r="AG7" i="14"/>
  <c r="AK7" i="14"/>
  <c r="Q7" i="14"/>
  <c r="L7" i="14"/>
  <c r="M7" i="14" s="1"/>
  <c r="AE17" i="13"/>
  <c r="S17" i="13"/>
  <c r="AI17" i="13"/>
  <c r="O17" i="13"/>
  <c r="J17" i="13"/>
  <c r="K17" i="13" s="1"/>
  <c r="AA17" i="13"/>
  <c r="AM17" i="13"/>
  <c r="W17" i="13"/>
  <c r="AI6" i="15"/>
  <c r="AE6" i="15"/>
  <c r="AA6" i="15"/>
  <c r="W6" i="15"/>
  <c r="S6" i="15"/>
  <c r="AM6" i="15"/>
  <c r="J6" i="15"/>
  <c r="K6" i="15" s="1"/>
  <c r="O6" i="15"/>
  <c r="AI11" i="15"/>
  <c r="AE11" i="15"/>
  <c r="AA11" i="15"/>
  <c r="W11" i="15"/>
  <c r="S11" i="15"/>
  <c r="AM11" i="15"/>
  <c r="J11" i="15"/>
  <c r="K11" i="15" s="1"/>
  <c r="O11" i="15"/>
  <c r="AM5" i="15"/>
  <c r="AI5" i="15"/>
  <c r="AE5" i="15"/>
  <c r="AA5" i="15"/>
  <c r="W5" i="15"/>
  <c r="S5" i="15"/>
  <c r="O5" i="15"/>
  <c r="J5" i="15"/>
  <c r="K5" i="15" s="1"/>
  <c r="AM16" i="15"/>
  <c r="AI16" i="15"/>
  <c r="AE16" i="15"/>
  <c r="AA16" i="15"/>
  <c r="W16" i="15"/>
  <c r="S16" i="15"/>
  <c r="O16" i="15"/>
  <c r="J16" i="15"/>
  <c r="K16" i="15" s="1"/>
  <c r="F23" i="15"/>
  <c r="F56" i="15" s="1" a="1"/>
  <c r="F56" i="15" s="1"/>
  <c r="AI3" i="15"/>
  <c r="AE3" i="15"/>
  <c r="AA3" i="15"/>
  <c r="W3" i="15"/>
  <c r="S3" i="15"/>
  <c r="AM3" i="15"/>
  <c r="J3" i="15"/>
  <c r="O3" i="15"/>
  <c r="AI14" i="15"/>
  <c r="AE14" i="15"/>
  <c r="AA14" i="15"/>
  <c r="W14" i="15"/>
  <c r="S14" i="15"/>
  <c r="AM14" i="15"/>
  <c r="J14" i="15"/>
  <c r="K14" i="15" s="1"/>
  <c r="O14" i="15"/>
  <c r="AM7" i="15"/>
  <c r="AI7" i="15"/>
  <c r="AE7" i="15"/>
  <c r="AA7" i="15"/>
  <c r="W7" i="15"/>
  <c r="S7" i="15"/>
  <c r="O7" i="15"/>
  <c r="J7" i="15"/>
  <c r="K7" i="15" s="1"/>
  <c r="AS14" i="14"/>
  <c r="AG14" i="14"/>
  <c r="Y14" i="14"/>
  <c r="AC14" i="14"/>
  <c r="U14" i="14"/>
  <c r="AK14" i="14"/>
  <c r="AO14" i="14"/>
  <c r="BA14" i="14"/>
  <c r="BE14" i="14"/>
  <c r="AW14" i="14"/>
  <c r="L14" i="14"/>
  <c r="M14" i="14" s="1"/>
  <c r="Q14" i="14"/>
  <c r="AI9" i="13"/>
  <c r="O9" i="13"/>
  <c r="S9" i="13"/>
  <c r="AM9" i="13"/>
  <c r="W9" i="13"/>
  <c r="AA9" i="13"/>
  <c r="AE9" i="13"/>
  <c r="J9" i="13"/>
  <c r="K9" i="13" s="1"/>
  <c r="AC5" i="14"/>
  <c r="AG5" i="14"/>
  <c r="BA5" i="14"/>
  <c r="AK5" i="14"/>
  <c r="BE5" i="14"/>
  <c r="Y5" i="14"/>
  <c r="AW5" i="14"/>
  <c r="AS5" i="14"/>
  <c r="U5" i="14"/>
  <c r="AO5" i="14"/>
  <c r="Q5" i="14"/>
  <c r="L5" i="14"/>
  <c r="M5" i="14" s="1"/>
  <c r="U18" i="14"/>
  <c r="AO18" i="14"/>
  <c r="AG18" i="14"/>
  <c r="BE18" i="14"/>
  <c r="AK18" i="14"/>
  <c r="AW18" i="14"/>
  <c r="AC18" i="14"/>
  <c r="BA18" i="14"/>
  <c r="Y18" i="14"/>
  <c r="AS18" i="14"/>
  <c r="Q18" i="14"/>
  <c r="L18" i="14"/>
  <c r="M18" i="14" s="1"/>
  <c r="J11" i="13"/>
  <c r="K11" i="13" s="1"/>
  <c r="AI11" i="13"/>
  <c r="S11" i="13"/>
  <c r="W11" i="13"/>
  <c r="AE11" i="13"/>
  <c r="O11" i="13"/>
  <c r="AM11" i="13"/>
  <c r="AA11" i="13"/>
  <c r="J13" i="13"/>
  <c r="K13" i="13" s="1"/>
  <c r="AA13" i="13"/>
  <c r="O13" i="13"/>
  <c r="AE13" i="13"/>
  <c r="S13" i="13"/>
  <c r="AM13" i="13"/>
  <c r="W13" i="13"/>
  <c r="AI13" i="13"/>
  <c r="AA7" i="13"/>
  <c r="AE7" i="13"/>
  <c r="AI7" i="13"/>
  <c r="O7" i="13"/>
  <c r="S7" i="13"/>
  <c r="AM7" i="13"/>
  <c r="W7" i="13"/>
  <c r="J7" i="13"/>
  <c r="K7" i="13" s="1"/>
  <c r="BA13" i="14"/>
  <c r="AO13" i="14"/>
  <c r="BE13" i="14"/>
  <c r="AC13" i="14"/>
  <c r="AW13" i="14"/>
  <c r="AK13" i="14"/>
  <c r="Y13" i="14"/>
  <c r="AS13" i="14"/>
  <c r="U13" i="14"/>
  <c r="AG13" i="14"/>
  <c r="Q13" i="14"/>
  <c r="L13" i="14"/>
  <c r="M13" i="14" s="1"/>
  <c r="BE15" i="14"/>
  <c r="AK15" i="14"/>
  <c r="AG15" i="14"/>
  <c r="AW15" i="14"/>
  <c r="Y15" i="14"/>
  <c r="AS15" i="14"/>
  <c r="U15" i="14"/>
  <c r="AO15" i="14"/>
  <c r="BA15" i="14"/>
  <c r="AC15" i="14"/>
  <c r="Q15" i="14"/>
  <c r="L15" i="14"/>
  <c r="M15" i="14" s="1"/>
  <c r="AM10" i="15"/>
  <c r="AI10" i="15"/>
  <c r="AE10" i="15"/>
  <c r="AA10" i="15"/>
  <c r="W10" i="15"/>
  <c r="S10" i="15"/>
  <c r="O10" i="15"/>
  <c r="J10" i="15"/>
  <c r="K10" i="15" s="1"/>
  <c r="AI5" i="13"/>
  <c r="O5" i="13"/>
  <c r="S5" i="13"/>
  <c r="AM5" i="13"/>
  <c r="W5" i="13"/>
  <c r="AA5" i="13"/>
  <c r="AE5" i="13"/>
  <c r="J5" i="13"/>
  <c r="K5" i="13" s="1"/>
  <c r="Y12" i="14"/>
  <c r="AC12" i="14"/>
  <c r="AS12" i="14"/>
  <c r="BA12" i="14"/>
  <c r="AK12" i="14"/>
  <c r="AG12" i="14"/>
  <c r="BE12" i="14"/>
  <c r="AW12" i="14"/>
  <c r="U12" i="14"/>
  <c r="AO12" i="14"/>
  <c r="L12" i="14"/>
  <c r="M12" i="14" s="1"/>
  <c r="Q12" i="14"/>
  <c r="CA30" i="14" l="1"/>
  <c r="CC30" i="14" s="1"/>
  <c r="CA28" i="14"/>
  <c r="CC28" i="14" s="1"/>
  <c r="BZ25" i="14"/>
  <c r="CA29" i="14"/>
  <c r="CC29" i="14" s="1"/>
  <c r="CE28" i="14"/>
  <c r="CG28" i="14" s="1"/>
  <c r="CE29" i="14"/>
  <c r="CG29" i="14" s="1"/>
  <c r="CE30" i="14"/>
  <c r="CG30" i="14" s="1"/>
  <c r="CD25" i="14"/>
  <c r="BG30" i="14"/>
  <c r="BI30" i="14" s="1"/>
  <c r="BO28" i="14"/>
  <c r="BQ28" i="14" s="1"/>
  <c r="BK28" i="14"/>
  <c r="BM28" i="14" s="1"/>
  <c r="BJ25" i="14"/>
  <c r="BK29" i="14"/>
  <c r="BM29" i="14" s="1"/>
  <c r="BK30" i="14"/>
  <c r="BM30" i="14" s="1"/>
  <c r="BF25" i="14"/>
  <c r="BN25" i="14"/>
  <c r="BO30" i="14"/>
  <c r="BQ30" i="14" s="1"/>
  <c r="BO29" i="14"/>
  <c r="BQ29" i="14" s="1"/>
  <c r="BG28" i="14"/>
  <c r="BI28" i="14" s="1"/>
  <c r="BS30" i="14"/>
  <c r="BU30" i="14" s="1"/>
  <c r="BS29" i="14"/>
  <c r="BU29" i="14" s="1"/>
  <c r="BS28" i="14"/>
  <c r="BU28" i="14" s="1"/>
  <c r="BR25" i="14"/>
  <c r="BG29" i="14"/>
  <c r="BI29" i="14" s="1"/>
  <c r="BW28" i="14"/>
  <c r="BY28" i="14" s="1"/>
  <c r="BW30" i="14"/>
  <c r="BY30" i="14" s="1"/>
  <c r="BV25" i="14"/>
  <c r="BW29" i="14"/>
  <c r="BY29" i="14" s="1"/>
  <c r="J13" i="14"/>
  <c r="I13" i="14"/>
  <c r="H13" i="14"/>
  <c r="H7" i="13"/>
  <c r="G7" i="13"/>
  <c r="F7" i="13"/>
  <c r="F17" i="13"/>
  <c r="G17" i="13"/>
  <c r="H17" i="13"/>
  <c r="AU28" i="14"/>
  <c r="AW28" i="14" s="1"/>
  <c r="AU29" i="14"/>
  <c r="AW29" i="14" s="1"/>
  <c r="AU30" i="14"/>
  <c r="AW30" i="14" s="1"/>
  <c r="AT25" i="14"/>
  <c r="I5" i="14"/>
  <c r="H5" i="14"/>
  <c r="J5" i="14"/>
  <c r="AG28" i="15"/>
  <c r="AI28" i="15" s="1"/>
  <c r="AF25" i="15"/>
  <c r="AG29" i="15"/>
  <c r="AI29" i="15" s="1"/>
  <c r="AG30" i="15"/>
  <c r="AI30" i="15" s="1"/>
  <c r="H16" i="14"/>
  <c r="I16" i="14"/>
  <c r="J16" i="14"/>
  <c r="AA29" i="14"/>
  <c r="AC29" i="14" s="1"/>
  <c r="Z25" i="14"/>
  <c r="AA28" i="14"/>
  <c r="AC28" i="14" s="1"/>
  <c r="AA30" i="14"/>
  <c r="AC30" i="14" s="1"/>
  <c r="H17" i="15"/>
  <c r="G17" i="15"/>
  <c r="F17" i="15"/>
  <c r="H13" i="15"/>
  <c r="G13" i="15"/>
  <c r="F13" i="15"/>
  <c r="K3" i="13"/>
  <c r="F24" i="13" s="1"/>
  <c r="F20" i="13"/>
  <c r="G20" i="13" s="1"/>
  <c r="F22" i="13"/>
  <c r="G22" i="13" s="1"/>
  <c r="F21" i="13"/>
  <c r="G21" i="13" s="1"/>
  <c r="G15" i="15"/>
  <c r="H15" i="15"/>
  <c r="F15" i="15"/>
  <c r="J10" i="14"/>
  <c r="I10" i="14"/>
  <c r="H10" i="14"/>
  <c r="F3" i="13"/>
  <c r="H3" i="13"/>
  <c r="G3" i="13"/>
  <c r="M28" i="13"/>
  <c r="O28" i="13" s="1"/>
  <c r="M30" i="13"/>
  <c r="O30" i="13" s="1"/>
  <c r="M29" i="13"/>
  <c r="O29" i="13" s="1"/>
  <c r="L25" i="13"/>
  <c r="J9" i="14"/>
  <c r="I9" i="14"/>
  <c r="H9" i="14"/>
  <c r="F5" i="13"/>
  <c r="H5" i="13"/>
  <c r="G5" i="13"/>
  <c r="AP25" i="14"/>
  <c r="AQ30" i="14"/>
  <c r="AS30" i="14" s="1"/>
  <c r="AQ28" i="14"/>
  <c r="AS28" i="14" s="1"/>
  <c r="AQ29" i="14"/>
  <c r="AS29" i="14" s="1"/>
  <c r="AK29" i="13"/>
  <c r="AM29" i="13" s="1"/>
  <c r="AK30" i="13"/>
  <c r="AM30" i="13" s="1"/>
  <c r="AK28" i="13"/>
  <c r="AM28" i="13" s="1"/>
  <c r="AJ25" i="13"/>
  <c r="H4" i="15"/>
  <c r="G4" i="15"/>
  <c r="F4" i="15"/>
  <c r="G10" i="15"/>
  <c r="F10" i="15"/>
  <c r="H10" i="15"/>
  <c r="J15" i="14"/>
  <c r="I15" i="14"/>
  <c r="H15" i="14"/>
  <c r="G9" i="13"/>
  <c r="F9" i="13"/>
  <c r="H9" i="13"/>
  <c r="H7" i="15"/>
  <c r="G7" i="15"/>
  <c r="F7" i="15"/>
  <c r="F22" i="15"/>
  <c r="G22" i="15" s="1"/>
  <c r="F21" i="15"/>
  <c r="G21" i="15" s="1"/>
  <c r="K3" i="15"/>
  <c r="F24" i="15" s="1"/>
  <c r="F20" i="15"/>
  <c r="G20" i="15" s="1"/>
  <c r="G11" i="15"/>
  <c r="F11" i="15"/>
  <c r="H11" i="15"/>
  <c r="F8" i="13"/>
  <c r="H8" i="13"/>
  <c r="G8" i="13"/>
  <c r="I11" i="14"/>
  <c r="H11" i="14"/>
  <c r="J11" i="14"/>
  <c r="H12" i="15"/>
  <c r="G12" i="15"/>
  <c r="F12" i="15"/>
  <c r="H8" i="14"/>
  <c r="J8" i="14"/>
  <c r="I8" i="14"/>
  <c r="F10" i="13"/>
  <c r="H10" i="13"/>
  <c r="G10" i="13"/>
  <c r="O30" i="14"/>
  <c r="Q30" i="14" s="1"/>
  <c r="O29" i="14"/>
  <c r="Q29" i="14" s="1"/>
  <c r="O28" i="14"/>
  <c r="Q28" i="14" s="1"/>
  <c r="N25" i="14"/>
  <c r="I3" i="14"/>
  <c r="H3" i="14"/>
  <c r="J3" i="14"/>
  <c r="H6" i="15"/>
  <c r="G6" i="15"/>
  <c r="F6" i="15"/>
  <c r="H18" i="15"/>
  <c r="G18" i="15"/>
  <c r="F18" i="15"/>
  <c r="M3" i="14"/>
  <c r="F24" i="14" s="1"/>
  <c r="F21" i="14"/>
  <c r="G21" i="14" s="1"/>
  <c r="F20" i="14"/>
  <c r="G20" i="14" s="1"/>
  <c r="F22" i="14"/>
  <c r="G22" i="14" s="1"/>
  <c r="AD25" i="14"/>
  <c r="AE28" i="14"/>
  <c r="AG28" i="14" s="1"/>
  <c r="AE30" i="14"/>
  <c r="AG30" i="14" s="1"/>
  <c r="AE29" i="14"/>
  <c r="AG29" i="14" s="1"/>
  <c r="AG28" i="13"/>
  <c r="AI28" i="13" s="1"/>
  <c r="AG29" i="13"/>
  <c r="AI29" i="13" s="1"/>
  <c r="AG30" i="13"/>
  <c r="AI30" i="13" s="1"/>
  <c r="AF25" i="13"/>
  <c r="J12" i="14"/>
  <c r="I12" i="14"/>
  <c r="H12" i="14"/>
  <c r="J18" i="14"/>
  <c r="I18" i="14"/>
  <c r="H18" i="14"/>
  <c r="AK30" i="15"/>
  <c r="AM30" i="15" s="1"/>
  <c r="AK29" i="15"/>
  <c r="AM29" i="15" s="1"/>
  <c r="AJ25" i="15"/>
  <c r="AK28" i="15"/>
  <c r="AM28" i="15" s="1"/>
  <c r="H16" i="15"/>
  <c r="G16" i="15"/>
  <c r="F16" i="15"/>
  <c r="G5" i="15"/>
  <c r="F5" i="15"/>
  <c r="H5" i="15"/>
  <c r="I7" i="14"/>
  <c r="H7" i="14"/>
  <c r="J7" i="14"/>
  <c r="AX25" i="14"/>
  <c r="AY30" i="14"/>
  <c r="BA30" i="14" s="1"/>
  <c r="AY29" i="14"/>
  <c r="BA29" i="14" s="1"/>
  <c r="AY28" i="14"/>
  <c r="BA28" i="14" s="1"/>
  <c r="AC30" i="13"/>
  <c r="AE30" i="13" s="1"/>
  <c r="AB25" i="13"/>
  <c r="AC28" i="13"/>
  <c r="AE28" i="13" s="1"/>
  <c r="AC29" i="13"/>
  <c r="AE29" i="13" s="1"/>
  <c r="F9" i="15"/>
  <c r="G9" i="15"/>
  <c r="H9" i="15"/>
  <c r="H8" i="15"/>
  <c r="G8" i="15"/>
  <c r="F8" i="15"/>
  <c r="Y28" i="15"/>
  <c r="AA28" i="15" s="1"/>
  <c r="Y30" i="15"/>
  <c r="AA30" i="15" s="1"/>
  <c r="Y29" i="15"/>
  <c r="AA29" i="15" s="1"/>
  <c r="X25" i="15"/>
  <c r="G13" i="13"/>
  <c r="F13" i="13"/>
  <c r="H13" i="13"/>
  <c r="AC28" i="15"/>
  <c r="AE28" i="15" s="1"/>
  <c r="AC29" i="15"/>
  <c r="AE29" i="15" s="1"/>
  <c r="AC30" i="15"/>
  <c r="AE30" i="15" s="1"/>
  <c r="AB25" i="15"/>
  <c r="V25" i="14"/>
  <c r="W29" i="14"/>
  <c r="Y29" i="14" s="1"/>
  <c r="W28" i="14"/>
  <c r="Y28" i="14" s="1"/>
  <c r="W30" i="14"/>
  <c r="Y30" i="14" s="1"/>
  <c r="Y29" i="13"/>
  <c r="AA29" i="13" s="1"/>
  <c r="Y30" i="13"/>
  <c r="AA30" i="13" s="1"/>
  <c r="X25" i="13"/>
  <c r="Y28" i="13"/>
  <c r="AA28" i="13" s="1"/>
  <c r="L25" i="15"/>
  <c r="M28" i="15"/>
  <c r="O28" i="15" s="1"/>
  <c r="M30" i="15"/>
  <c r="O30" i="15" s="1"/>
  <c r="M29" i="15"/>
  <c r="O29" i="15" s="1"/>
  <c r="H3" i="15"/>
  <c r="G3" i="15"/>
  <c r="F3" i="15"/>
  <c r="H14" i="14"/>
  <c r="J14" i="14"/>
  <c r="I14" i="14"/>
  <c r="P25" i="15"/>
  <c r="Q29" i="15"/>
  <c r="S29" i="15" s="1"/>
  <c r="Q28" i="15"/>
  <c r="S28" i="15" s="1"/>
  <c r="Q30" i="15"/>
  <c r="S30" i="15" s="1"/>
  <c r="S28" i="14"/>
  <c r="U28" i="14" s="1"/>
  <c r="R25" i="14"/>
  <c r="S30" i="14"/>
  <c r="U30" i="14" s="1"/>
  <c r="S29" i="14"/>
  <c r="U29" i="14" s="1"/>
  <c r="AH25" i="14"/>
  <c r="AI30" i="14"/>
  <c r="AK30" i="14" s="1"/>
  <c r="AI28" i="14"/>
  <c r="AK28" i="14" s="1"/>
  <c r="AI29" i="14"/>
  <c r="AK29" i="14" s="1"/>
  <c r="Q30" i="13"/>
  <c r="S30" i="13" s="1"/>
  <c r="P25" i="13"/>
  <c r="Q28" i="13"/>
  <c r="S28" i="13" s="1"/>
  <c r="Q29" i="13"/>
  <c r="S29" i="13" s="1"/>
  <c r="J4" i="14"/>
  <c r="I4" i="14"/>
  <c r="H4" i="14"/>
  <c r="G18" i="13"/>
  <c r="F18" i="13"/>
  <c r="H18" i="13"/>
  <c r="H14" i="15"/>
  <c r="G14" i="15"/>
  <c r="F14" i="15"/>
  <c r="F11" i="13"/>
  <c r="H11" i="13"/>
  <c r="G11" i="13"/>
  <c r="U30" i="15"/>
  <c r="W30" i="15" s="1"/>
  <c r="T25" i="15"/>
  <c r="U29" i="15"/>
  <c r="W29" i="15" s="1"/>
  <c r="U28" i="15"/>
  <c r="W28" i="15" s="1"/>
  <c r="F6" i="13"/>
  <c r="H6" i="13"/>
  <c r="G6" i="13"/>
  <c r="I17" i="14"/>
  <c r="H17" i="14"/>
  <c r="J17" i="14"/>
  <c r="BB25" i="14"/>
  <c r="BC28" i="14"/>
  <c r="BE28" i="14" s="1"/>
  <c r="BC30" i="14"/>
  <c r="BE30" i="14" s="1"/>
  <c r="BC29" i="14"/>
  <c r="BE29" i="14" s="1"/>
  <c r="AM30" i="14"/>
  <c r="AO30" i="14" s="1"/>
  <c r="AL25" i="14"/>
  <c r="AM28" i="14"/>
  <c r="AO28" i="14" s="1"/>
  <c r="AM29" i="14"/>
  <c r="AO29" i="14" s="1"/>
  <c r="T25" i="13"/>
  <c r="U28" i="13"/>
  <c r="W28" i="13" s="1"/>
  <c r="U29" i="13"/>
  <c r="W29" i="13" s="1"/>
  <c r="U30" i="13"/>
  <c r="W30" i="13" s="1"/>
  <c r="F4" i="13"/>
  <c r="H4" i="13"/>
  <c r="G4" i="13"/>
  <c r="J6" i="14"/>
  <c r="H6" i="14"/>
  <c r="I6" i="14"/>
  <c r="H12" i="13"/>
  <c r="G12" i="13"/>
  <c r="F12" i="13"/>
  <c r="G14" i="13"/>
  <c r="H14" i="13"/>
  <c r="F14" i="13"/>
  <c r="F16" i="13"/>
  <c r="H16" i="13"/>
  <c r="G16" i="13"/>
  <c r="H15" i="13"/>
  <c r="G15" i="13"/>
  <c r="F15" i="13"/>
  <c r="B24" i="15" l="1"/>
  <c r="B26" i="15"/>
  <c r="C26" i="15" s="1"/>
  <c r="B24" i="13"/>
  <c r="B26" i="13"/>
  <c r="C26" i="13" s="1"/>
  <c r="B24" i="14"/>
  <c r="B26" i="14"/>
  <c r="C26" i="14" s="1"/>
  <c r="B25" i="14" l="1"/>
  <c r="C25" i="14" s="1"/>
  <c r="C24" i="14"/>
  <c r="B25" i="13"/>
  <c r="C25" i="13" s="1"/>
  <c r="C24" i="13"/>
  <c r="B25" i="15"/>
  <c r="C25" i="15" s="1"/>
  <c r="C24" i="15"/>
</calcChain>
</file>

<file path=xl/sharedStrings.xml><?xml version="1.0" encoding="utf-8"?>
<sst xmlns="http://schemas.openxmlformats.org/spreadsheetml/2006/main" count="3027" uniqueCount="154">
  <si>
    <t>home_team</t>
  </si>
  <si>
    <t>away_team</t>
  </si>
  <si>
    <t>home_team_odds</t>
  </si>
  <si>
    <t>draw_odds</t>
  </si>
  <si>
    <t>away_team_odds</t>
  </si>
  <si>
    <t>home_goals</t>
  </si>
  <si>
    <t>away_goals</t>
  </si>
  <si>
    <t>result</t>
  </si>
  <si>
    <t>Brazil</t>
  </si>
  <si>
    <t>Croatia</t>
  </si>
  <si>
    <t>Mexico</t>
  </si>
  <si>
    <t>Cameroon</t>
  </si>
  <si>
    <t>Spain</t>
  </si>
  <si>
    <t>Netherlands</t>
  </si>
  <si>
    <t>Chile</t>
  </si>
  <si>
    <t>Australia</t>
  </si>
  <si>
    <t>Colombia</t>
  </si>
  <si>
    <t>Greece</t>
  </si>
  <si>
    <t>Uruguay</t>
  </si>
  <si>
    <t>Costa Rica</t>
  </si>
  <si>
    <t>England</t>
  </si>
  <si>
    <t>Italy</t>
  </si>
  <si>
    <t>Ivory Coast</t>
  </si>
  <si>
    <t>Japan</t>
  </si>
  <si>
    <t>Switzerland</t>
  </si>
  <si>
    <t>Ecuador</t>
  </si>
  <si>
    <t>France</t>
  </si>
  <si>
    <t>Honduras</t>
  </si>
  <si>
    <t>Argentina</t>
  </si>
  <si>
    <t>Bosnia &amp; Herzegovina</t>
  </si>
  <si>
    <t>Germany</t>
  </si>
  <si>
    <t>Portugal</t>
  </si>
  <si>
    <t>Iran</t>
  </si>
  <si>
    <t>Nigeria</t>
  </si>
  <si>
    <t>Ghana</t>
  </si>
  <si>
    <t>USA</t>
  </si>
  <si>
    <t>Belgium</t>
  </si>
  <si>
    <t>Algeria</t>
  </si>
  <si>
    <t>Russia</t>
  </si>
  <si>
    <t>South Korea</t>
  </si>
  <si>
    <t>result_odds</t>
  </si>
  <si>
    <t>result_team</t>
  </si>
  <si>
    <t>Draw</t>
  </si>
  <si>
    <t>%</t>
  </si>
  <si>
    <t>Betting Outcomes</t>
  </si>
  <si>
    <t>Favourites</t>
  </si>
  <si>
    <t>Outsiders</t>
  </si>
  <si>
    <t>Total</t>
  </si>
  <si>
    <t>#</t>
  </si>
  <si>
    <t>Group A</t>
  </si>
  <si>
    <t>MP</t>
  </si>
  <si>
    <t>W</t>
  </si>
  <si>
    <t>D</t>
  </si>
  <si>
    <t>L</t>
  </si>
  <si>
    <t>Pts</t>
  </si>
  <si>
    <t>Group B</t>
  </si>
  <si>
    <t>Group C</t>
  </si>
  <si>
    <t>Group D</t>
  </si>
  <si>
    <t>Group E</t>
  </si>
  <si>
    <t>Group F</t>
  </si>
  <si>
    <t>Group G</t>
  </si>
  <si>
    <t>Group H</t>
  </si>
  <si>
    <t>GA</t>
  </si>
  <si>
    <t>GF</t>
  </si>
  <si>
    <t>Diff</t>
  </si>
  <si>
    <t>outsider_team</t>
  </si>
  <si>
    <t>favourite_team</t>
  </si>
  <si>
    <t>Strike</t>
  </si>
  <si>
    <t>Overall</t>
  </si>
  <si>
    <t>round</t>
  </si>
  <si>
    <t>fixture_id</t>
  </si>
  <si>
    <t>South Africa</t>
  </si>
  <si>
    <t>Slovenia</t>
  </si>
  <si>
    <t>Serbia</t>
  </si>
  <si>
    <t>Denmark</t>
  </si>
  <si>
    <t>Paraguay</t>
  </si>
  <si>
    <t>Slovakia</t>
  </si>
  <si>
    <t>New Zealand</t>
  </si>
  <si>
    <t>North Korea</t>
  </si>
  <si>
    <t>Round</t>
  </si>
  <si>
    <t>Ivory  Coast</t>
  </si>
  <si>
    <t>Group Winners</t>
  </si>
  <si>
    <t>Group Runner Up</t>
  </si>
  <si>
    <t>Favourite</t>
  </si>
  <si>
    <t>Outsider</t>
  </si>
  <si>
    <t>?</t>
  </si>
  <si>
    <t>Saudi Arabia</t>
  </si>
  <si>
    <t>Egypt</t>
  </si>
  <si>
    <t>Morocco</t>
  </si>
  <si>
    <t>Peru</t>
  </si>
  <si>
    <t>Iceland</t>
  </si>
  <si>
    <t>Sweden</t>
  </si>
  <si>
    <t>Panama</t>
  </si>
  <si>
    <t>Tunisia</t>
  </si>
  <si>
    <t>Poland</t>
  </si>
  <si>
    <t>Senegal</t>
  </si>
  <si>
    <t>year</t>
  </si>
  <si>
    <t>Group Standings</t>
  </si>
  <si>
    <t>Korea Republic</t>
  </si>
  <si>
    <t>Trinidad &amp; Tobago</t>
  </si>
  <si>
    <t>Serbia &amp; Montenegro</t>
  </si>
  <si>
    <t>Angola</t>
  </si>
  <si>
    <t>Czech Republic</t>
  </si>
  <si>
    <t>Togo</t>
  </si>
  <si>
    <t>Ukraine</t>
  </si>
  <si>
    <t>result_entity</t>
  </si>
  <si>
    <t>Payout</t>
  </si>
  <si>
    <t>Norway</t>
  </si>
  <si>
    <t>Scotland</t>
  </si>
  <si>
    <t>Austria</t>
  </si>
  <si>
    <t>Bulgaria</t>
  </si>
  <si>
    <t>Romania</t>
  </si>
  <si>
    <t>Jamaica</t>
  </si>
  <si>
    <t>Ireland</t>
  </si>
  <si>
    <t>Turkey</t>
  </si>
  <si>
    <t>China</t>
  </si>
  <si>
    <t>home_et_goals</t>
  </si>
  <si>
    <t>away_et_goals</t>
  </si>
  <si>
    <t>home_pen_goals</t>
  </si>
  <si>
    <t>away_pen_goals</t>
  </si>
  <si>
    <t>home</t>
  </si>
  <si>
    <t>favourite</t>
  </si>
  <si>
    <t>prediction</t>
  </si>
  <si>
    <t>entity</t>
  </si>
  <si>
    <t>favourite
picked %</t>
  </si>
  <si>
    <t>outsider
picked %</t>
  </si>
  <si>
    <t>draw
picked %</t>
  </si>
  <si>
    <t>Total Bets</t>
  </si>
  <si>
    <t>Permutations</t>
  </si>
  <si>
    <t>Bet Coverage</t>
  </si>
  <si>
    <t>bookie_correct</t>
  </si>
  <si>
    <t>Lost Bets</t>
  </si>
  <si>
    <t>In Play</t>
  </si>
  <si>
    <t>Won Bets</t>
  </si>
  <si>
    <t>Strike Rate</t>
  </si>
  <si>
    <t>Total Fixtures</t>
  </si>
  <si>
    <t>TBA</t>
  </si>
  <si>
    <t>result
entity</t>
  </si>
  <si>
    <t>Results</t>
  </si>
  <si>
    <t>favourite_odds</t>
  </si>
  <si>
    <t>outsider_odds</t>
  </si>
  <si>
    <t>Payout Favourites</t>
  </si>
  <si>
    <t>Payout Outsiders</t>
  </si>
  <si>
    <t>Payout Actual</t>
  </si>
  <si>
    <t>World Cup Round</t>
  </si>
  <si>
    <t>favourites</t>
  </si>
  <si>
    <t>outsiders</t>
  </si>
  <si>
    <t>draw</t>
  </si>
  <si>
    <t>est. payout</t>
  </si>
  <si>
    <t>odds</t>
  </si>
  <si>
    <t>RESULTS</t>
  </si>
  <si>
    <t>result
odds</t>
  </si>
  <si>
    <t>Bet</t>
  </si>
  <si>
    <t>Any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</si>
</sst>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00000_);_(* \(#,##0.00000000\);_(* &quot;-&quot;??_);_(@_)"/>
    <numFmt numFmtId="167" formatCode="_(* #,##0.00000000000_);_(* \(#,##0.0000000000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" fillId="6" borderId="3" applyNumberFormat="0" applyFont="0" applyAlignment="0" applyProtection="0"/>
    <xf numFmtId="44" fontId="1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/>
    </xf>
    <xf numFmtId="1" fontId="3" fillId="0" borderId="0" xfId="2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/>
    <xf numFmtId="0" fontId="8" fillId="0" borderId="0" xfId="0" applyFont="1"/>
    <xf numFmtId="2" fontId="2" fillId="0" borderId="0" xfId="0" applyNumberFormat="1" applyFont="1"/>
    <xf numFmtId="2" fontId="7" fillId="0" borderId="0" xfId="0" applyNumberFormat="1" applyFont="1"/>
    <xf numFmtId="0" fontId="5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0" fillId="4" borderId="1" xfId="4" applyBorder="1"/>
    <xf numFmtId="0" fontId="10" fillId="4" borderId="0" xfId="4" applyBorder="1"/>
    <xf numFmtId="0" fontId="10" fillId="4" borderId="2" xfId="4" applyBorder="1"/>
    <xf numFmtId="0" fontId="11" fillId="5" borderId="1" xfId="5" applyBorder="1"/>
    <xf numFmtId="0" fontId="11" fillId="5" borderId="0" xfId="5" applyBorder="1"/>
    <xf numFmtId="0" fontId="11" fillId="5" borderId="2" xfId="5" applyBorder="1"/>
    <xf numFmtId="44" fontId="11" fillId="5" borderId="0" xfId="5" applyNumberFormat="1" applyBorder="1"/>
    <xf numFmtId="0" fontId="9" fillId="3" borderId="1" xfId="3" applyBorder="1"/>
    <xf numFmtId="164" fontId="0" fillId="0" borderId="0" xfId="0" applyNumberFormat="1"/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0" fillId="6" borderId="3" xfId="6" applyFont="1"/>
    <xf numFmtId="0" fontId="11" fillId="5" borderId="0" xfId="5" applyBorder="1" applyAlignment="1">
      <alignment horizontal="center"/>
    </xf>
    <xf numFmtId="44" fontId="11" fillId="5" borderId="1" xfId="5" applyNumberFormat="1" applyBorder="1" applyAlignment="1"/>
    <xf numFmtId="44" fontId="11" fillId="5" borderId="2" xfId="5" applyNumberFormat="1" applyBorder="1" applyAlignment="1"/>
    <xf numFmtId="44" fontId="11" fillId="5" borderId="0" xfId="5" applyNumberFormat="1" applyAlignment="1"/>
    <xf numFmtId="44" fontId="0" fillId="0" borderId="0" xfId="7" applyFont="1"/>
    <xf numFmtId="44" fontId="10" fillId="4" borderId="0" xfId="4" applyNumberFormat="1" applyBorder="1"/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0" xfId="4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5" fontId="2" fillId="0" borderId="0" xfId="2" applyNumberFormat="1" applyFont="1" applyAlignment="1">
      <alignment horizontal="right"/>
    </xf>
    <xf numFmtId="165" fontId="2" fillId="0" borderId="0" xfId="2" applyNumberFormat="1" applyFont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right"/>
    </xf>
    <xf numFmtId="0" fontId="11" fillId="5" borderId="0" xfId="5" applyBorder="1" applyAlignment="1">
      <alignment horizontal="right"/>
    </xf>
    <xf numFmtId="0" fontId="11" fillId="5" borderId="0" xfId="5" applyBorder="1" applyAlignment="1">
      <alignment horizontal="left"/>
    </xf>
    <xf numFmtId="0" fontId="11" fillId="5" borderId="2" xfId="5" applyBorder="1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44" fontId="11" fillId="5" borderId="0" xfId="5" applyNumberFormat="1" applyAlignment="1">
      <alignment horizontal="center"/>
    </xf>
    <xf numFmtId="44" fontId="11" fillId="5" borderId="0" xfId="5" applyNumberFormat="1" applyBorder="1" applyAlignment="1">
      <alignment horizontal="center"/>
    </xf>
    <xf numFmtId="44" fontId="2" fillId="0" borderId="0" xfId="7" applyFont="1" applyAlignment="1">
      <alignment horizontal="center"/>
    </xf>
    <xf numFmtId="0" fontId="2" fillId="0" borderId="4" xfId="0" applyFont="1" applyBorder="1" applyAlignment="1">
      <alignment horizontal="center"/>
    </xf>
    <xf numFmtId="0" fontId="10" fillId="4" borderId="1" xfId="4" applyBorder="1" applyAlignment="1">
      <alignment horizontal="right"/>
    </xf>
    <xf numFmtId="0" fontId="10" fillId="4" borderId="0" xfId="4" applyBorder="1" applyAlignment="1">
      <alignment horizontal="right"/>
    </xf>
    <xf numFmtId="0" fontId="10" fillId="4" borderId="0" xfId="4" applyBorder="1" applyAlignment="1">
      <alignment horizontal="left"/>
    </xf>
    <xf numFmtId="0" fontId="10" fillId="4" borderId="2" xfId="4" applyBorder="1" applyAlignment="1">
      <alignment horizontal="left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1" xfId="4" applyNumberFormat="1" applyBorder="1" applyAlignment="1">
      <alignment horizontal="center"/>
    </xf>
    <xf numFmtId="44" fontId="10" fillId="4" borderId="0" xfId="4" applyNumberFormat="1" applyBorder="1" applyAlignment="1">
      <alignment horizontal="center"/>
    </xf>
  </cellXfs>
  <cellStyles count="8">
    <cellStyle name="Bad" xfId="4" builtinId="27"/>
    <cellStyle name="Comma" xfId="2" builtinId="3"/>
    <cellStyle name="Currency" xfId="7" builtinId="4"/>
    <cellStyle name="Good" xfId="3" builtinId="26"/>
    <cellStyle name="Neutral" xfId="5" builtinId="28"/>
    <cellStyle name="Normal" xfId="0" builtinId="0"/>
    <cellStyle name="Note" xfId="6" builtinId="10"/>
    <cellStyle name="Percent" xfId="1" builtinId="5"/>
  </cellStyles>
  <dxfs count="84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1577-C0DC-174F-8541-A5C5D6CF944D}">
  <dimension ref="A1:AM54"/>
  <sheetViews>
    <sheetView workbookViewId="0"/>
  </sheetViews>
  <sheetFormatPr baseColWidth="10" defaultRowHeight="16" x14ac:dyDescent="0.2"/>
  <cols>
    <col min="1" max="1" width="16" bestFit="1" customWidth="1"/>
    <col min="2" max="2" width="18.6640625" bestFit="1" customWidth="1"/>
    <col min="3" max="3" width="12.1640625" bestFit="1" customWidth="1"/>
    <col min="6" max="6" width="3.33203125" customWidth="1"/>
    <col min="8" max="8" width="16" bestFit="1" customWidth="1"/>
    <col min="9" max="9" width="12.1640625" bestFit="1" customWidth="1"/>
    <col min="12" max="12" width="11.33203125" customWidth="1"/>
    <col min="13" max="13" width="3.5" customWidth="1"/>
    <col min="15" max="15" width="16" bestFit="1" customWidth="1"/>
    <col min="16" max="16" width="12.1640625" bestFit="1" customWidth="1"/>
    <col min="19" max="19" width="11.33203125" customWidth="1"/>
    <col min="20" max="20" width="3.5" customWidth="1"/>
    <col min="22" max="22" width="16" bestFit="1" customWidth="1"/>
    <col min="26" max="26" width="11.33203125" customWidth="1"/>
    <col min="27" max="27" width="3.5" customWidth="1"/>
    <col min="29" max="29" width="16" bestFit="1" customWidth="1"/>
    <col min="33" max="33" width="11.33203125" customWidth="1"/>
    <col min="34" max="34" width="3.5" customWidth="1"/>
    <col min="36" max="36" width="16" bestFit="1" customWidth="1"/>
  </cols>
  <sheetData>
    <row r="1" spans="1:38" ht="21" x14ac:dyDescent="0.25">
      <c r="A1" s="22">
        <v>2018</v>
      </c>
      <c r="B1" s="82" t="s">
        <v>44</v>
      </c>
      <c r="C1" s="82"/>
      <c r="D1" s="19"/>
      <c r="E1" s="19"/>
      <c r="F1" s="26"/>
      <c r="G1" s="19"/>
      <c r="H1" s="22">
        <v>2014</v>
      </c>
      <c r="I1" s="82" t="s">
        <v>44</v>
      </c>
      <c r="J1" s="82"/>
      <c r="K1" s="19"/>
      <c r="L1" s="19"/>
      <c r="M1" s="26"/>
      <c r="O1" s="22">
        <v>2010</v>
      </c>
      <c r="P1" s="82" t="s">
        <v>44</v>
      </c>
      <c r="Q1" s="82"/>
      <c r="S1" s="19"/>
      <c r="T1" s="26"/>
      <c r="V1" s="22">
        <v>2006</v>
      </c>
      <c r="W1" s="82" t="s">
        <v>44</v>
      </c>
      <c r="X1" s="82"/>
      <c r="Z1" s="32"/>
      <c r="AA1" s="26"/>
      <c r="AC1" s="22">
        <v>2002</v>
      </c>
      <c r="AD1" s="82" t="s">
        <v>44</v>
      </c>
      <c r="AE1" s="82"/>
      <c r="AG1" s="32"/>
      <c r="AH1" s="26"/>
      <c r="AJ1" s="22">
        <v>1998</v>
      </c>
      <c r="AK1" s="82" t="s">
        <v>44</v>
      </c>
      <c r="AL1" s="82"/>
    </row>
    <row r="2" spans="1:38" x14ac:dyDescent="0.2">
      <c r="F2" s="27"/>
      <c r="M2" s="27"/>
      <c r="T2" s="27"/>
      <c r="AA2" s="27"/>
      <c r="AH2" s="27"/>
    </row>
    <row r="3" spans="1:38" x14ac:dyDescent="0.2">
      <c r="A3" s="80" t="s">
        <v>68</v>
      </c>
      <c r="B3" s="80"/>
      <c r="C3" s="80"/>
      <c r="D3" s="16"/>
      <c r="E3" s="16"/>
      <c r="F3" s="28"/>
      <c r="G3" s="16"/>
      <c r="H3" s="80" t="s">
        <v>68</v>
      </c>
      <c r="I3" s="80"/>
      <c r="J3" s="80"/>
      <c r="K3" s="16"/>
      <c r="L3" s="16"/>
      <c r="M3" s="28"/>
      <c r="O3" s="80" t="s">
        <v>68</v>
      </c>
      <c r="P3" s="80"/>
      <c r="Q3" s="80"/>
      <c r="S3" s="16"/>
      <c r="T3" s="28"/>
      <c r="V3" s="80" t="s">
        <v>68</v>
      </c>
      <c r="W3" s="80"/>
      <c r="X3" s="80"/>
      <c r="Z3" s="31"/>
      <c r="AA3" s="28"/>
      <c r="AC3" s="80" t="s">
        <v>68</v>
      </c>
      <c r="AD3" s="80"/>
      <c r="AE3" s="80"/>
      <c r="AG3" s="31"/>
      <c r="AH3" s="28"/>
      <c r="AJ3" s="80" t="s">
        <v>68</v>
      </c>
      <c r="AK3" s="80"/>
      <c r="AL3" s="80"/>
    </row>
    <row r="4" spans="1:38" x14ac:dyDescent="0.2">
      <c r="A4" t="s">
        <v>45</v>
      </c>
      <c r="B4">
        <f>COUNTIFS('All Group Fixtures'!$A$2:$A$1048,A$1,'All Group Fixtures'!$P$2:$P$1048,"favourite")</f>
        <v>6</v>
      </c>
      <c r="C4">
        <f>B4/B7</f>
        <v>0.54545454545454541</v>
      </c>
      <c r="F4" s="27"/>
      <c r="H4" t="s">
        <v>45</v>
      </c>
      <c r="I4">
        <f>COUNTIFS('All Group Fixtures'!$A$2:$A$1048,H$1,'All Group Fixtures'!$P$2:$P$1048,"favourite")</f>
        <v>27</v>
      </c>
      <c r="J4">
        <f>I4/I7</f>
        <v>0.5625</v>
      </c>
      <c r="M4" s="27"/>
      <c r="O4" t="s">
        <v>45</v>
      </c>
      <c r="P4">
        <f>COUNTIFS('All Group Fixtures'!$A$2:$A$1048,O$1,'All Group Fixtures'!$P$2:$P$1048,"favourite")</f>
        <v>24</v>
      </c>
      <c r="Q4">
        <f>P4/P7</f>
        <v>0.5</v>
      </c>
      <c r="T4" s="27"/>
      <c r="V4" t="s">
        <v>45</v>
      </c>
      <c r="W4">
        <f>COUNTIFS('All Group Fixtures'!$A$2:$A$1048,V$1,'All Group Fixtures'!$P$2:$P$1048,"favourite")</f>
        <v>35</v>
      </c>
      <c r="X4">
        <f>W4/W7</f>
        <v>0.72916666666666663</v>
      </c>
      <c r="AA4" s="27"/>
      <c r="AC4" t="s">
        <v>45</v>
      </c>
      <c r="AD4">
        <f>COUNTIFS('All Group Fixtures'!$A$2:$A$1048,AC$1,'All Group Fixtures'!$P$2:$P$1048,"favourite")</f>
        <v>21</v>
      </c>
      <c r="AE4">
        <f>AD4/AD7</f>
        <v>0.4375</v>
      </c>
      <c r="AH4" s="27"/>
      <c r="AJ4" t="s">
        <v>45</v>
      </c>
      <c r="AK4">
        <f>COUNTIFS('All Group Fixtures'!$A$2:$A$1048,AJ$1,'All Group Fixtures'!$P$2:$P$1048,"favourite")</f>
        <v>25</v>
      </c>
      <c r="AL4">
        <f>AK4/AK7</f>
        <v>0.52083333333333337</v>
      </c>
    </row>
    <row r="5" spans="1:38" x14ac:dyDescent="0.2">
      <c r="A5" t="s">
        <v>46</v>
      </c>
      <c r="B5">
        <f>COUNTIFS('All Group Fixtures'!$A$2:$A$1048,A$1,'All Group Fixtures'!$P$2:$P$1048,"outsider")</f>
        <v>2</v>
      </c>
      <c r="C5">
        <f>B5/B7</f>
        <v>0.18181818181818182</v>
      </c>
      <c r="F5" s="27"/>
      <c r="H5" t="s">
        <v>46</v>
      </c>
      <c r="I5">
        <f>COUNTIFS('All Group Fixtures'!$A$2:$A$1048,H$1,'All Group Fixtures'!$P$2:$P$1048,"outsider")</f>
        <v>12</v>
      </c>
      <c r="J5">
        <f>I5/I7</f>
        <v>0.25</v>
      </c>
      <c r="M5" s="27"/>
      <c r="O5" t="s">
        <v>46</v>
      </c>
      <c r="P5">
        <f>COUNTIFS('All Group Fixtures'!$A$2:$A$1048,O$1,'All Group Fixtures'!$P$2:$P$1048,"outsider")</f>
        <v>10</v>
      </c>
      <c r="Q5">
        <f>P5/P7</f>
        <v>0.20833333333333334</v>
      </c>
      <c r="T5" s="27"/>
      <c r="V5" t="s">
        <v>46</v>
      </c>
      <c r="W5">
        <f>COUNTIFS('All Group Fixtures'!$A$2:$A$1048,V$1,'All Group Fixtures'!$P$2:$P$1048,"outsider")</f>
        <v>2</v>
      </c>
      <c r="X5">
        <f>W5/W7</f>
        <v>4.1666666666666664E-2</v>
      </c>
      <c r="AA5" s="27"/>
      <c r="AC5" t="s">
        <v>46</v>
      </c>
      <c r="AD5">
        <f>COUNTIFS('All Group Fixtures'!$A$2:$A$1048,AC$1,'All Group Fixtures'!$P$2:$P$1048,"outsider")</f>
        <v>13</v>
      </c>
      <c r="AE5">
        <f>AD5/AD7</f>
        <v>0.27083333333333331</v>
      </c>
      <c r="AH5" s="27"/>
      <c r="AJ5" t="s">
        <v>46</v>
      </c>
      <c r="AK5">
        <f>COUNTIFS('All Group Fixtures'!$A$2:$A$1048,AJ$1,'All Group Fixtures'!$P$2:$P$1048,"outsider")</f>
        <v>7</v>
      </c>
      <c r="AL5">
        <f>AK5/AK7</f>
        <v>0.14583333333333334</v>
      </c>
    </row>
    <row r="6" spans="1:38" x14ac:dyDescent="0.2">
      <c r="A6" t="s">
        <v>42</v>
      </c>
      <c r="B6">
        <f>COUNTIFS('All Group Fixtures'!$A$2:$A$1048,A$1,'All Group Fixtures'!$P$2:$P$1048,"draw")</f>
        <v>3</v>
      </c>
      <c r="C6">
        <f>B6/B7</f>
        <v>0.27272727272727271</v>
      </c>
      <c r="F6" s="27"/>
      <c r="H6" t="s">
        <v>42</v>
      </c>
      <c r="I6">
        <f>COUNTIFS('All Group Fixtures'!$A$2:$A$1048,H$1,'All Group Fixtures'!$P$2:$P$1048,"draw")</f>
        <v>9</v>
      </c>
      <c r="J6">
        <f>I6/I7</f>
        <v>0.1875</v>
      </c>
      <c r="M6" s="27"/>
      <c r="O6" t="s">
        <v>42</v>
      </c>
      <c r="P6">
        <f>COUNTIFS('All Group Fixtures'!$A$2:$A$1048,O$1,'All Group Fixtures'!$P$2:$P$1048,"draw")</f>
        <v>14</v>
      </c>
      <c r="Q6">
        <f>P6/P7</f>
        <v>0.29166666666666669</v>
      </c>
      <c r="T6" s="27"/>
      <c r="V6" t="s">
        <v>42</v>
      </c>
      <c r="W6">
        <f>COUNTIFS('All Group Fixtures'!$A$2:$A$1048,V$1,'All Group Fixtures'!$P$2:$P$1048,"draw")</f>
        <v>11</v>
      </c>
      <c r="X6">
        <f>W6/W7</f>
        <v>0.22916666666666666</v>
      </c>
      <c r="AA6" s="27"/>
      <c r="AC6" t="s">
        <v>42</v>
      </c>
      <c r="AD6">
        <f>COUNTIFS('All Group Fixtures'!$A$2:$A$1048,AC$1,'All Group Fixtures'!$P$2:$P$1048,"draw")</f>
        <v>14</v>
      </c>
      <c r="AE6">
        <f>AD6/AD7</f>
        <v>0.29166666666666669</v>
      </c>
      <c r="AH6" s="27"/>
      <c r="AJ6" t="s">
        <v>42</v>
      </c>
      <c r="AK6">
        <f>COUNTIFS('All Group Fixtures'!$A$2:$A$1048,AJ$1,'All Group Fixtures'!$P$2:$P$1048,"draw")</f>
        <v>16</v>
      </c>
      <c r="AL6">
        <f>AK6/AK7</f>
        <v>0.33333333333333331</v>
      </c>
    </row>
    <row r="7" spans="1:38" x14ac:dyDescent="0.2">
      <c r="A7" s="18" t="s">
        <v>47</v>
      </c>
      <c r="B7" s="1">
        <f>SUM(B4:B6)</f>
        <v>11</v>
      </c>
      <c r="C7" s="1">
        <f>SUM(C4:C6)</f>
        <v>1</v>
      </c>
      <c r="D7" s="1"/>
      <c r="E7" s="1"/>
      <c r="F7" s="29"/>
      <c r="G7" s="1"/>
      <c r="H7" s="18" t="s">
        <v>47</v>
      </c>
      <c r="I7" s="1">
        <f>SUM(I4:I6)</f>
        <v>48</v>
      </c>
      <c r="J7" s="1">
        <f>SUM(J4:J6)</f>
        <v>1</v>
      </c>
      <c r="K7" s="1"/>
      <c r="L7" s="1"/>
      <c r="M7" s="29"/>
      <c r="O7" s="1" t="s">
        <v>47</v>
      </c>
      <c r="P7" s="1">
        <f>SUM(P4:P6)</f>
        <v>48</v>
      </c>
      <c r="Q7" s="1">
        <f>SUM(Q4:Q6)</f>
        <v>1</v>
      </c>
      <c r="S7" s="1"/>
      <c r="T7" s="29"/>
      <c r="V7" s="1" t="s">
        <v>47</v>
      </c>
      <c r="W7" s="1">
        <f>SUM(W4:W6)</f>
        <v>48</v>
      </c>
      <c r="X7" s="1">
        <f>SUM(X4:X6)</f>
        <v>0.99999999999999989</v>
      </c>
      <c r="Z7" s="1"/>
      <c r="AA7" s="29"/>
      <c r="AC7" s="1" t="s">
        <v>47</v>
      </c>
      <c r="AD7" s="1">
        <f>SUM(AD4:AD6)</f>
        <v>48</v>
      </c>
      <c r="AE7" s="1">
        <f>SUM(AE4:AE6)</f>
        <v>1</v>
      </c>
      <c r="AG7" s="1"/>
      <c r="AH7" s="29"/>
      <c r="AJ7" s="1" t="s">
        <v>47</v>
      </c>
      <c r="AK7" s="1">
        <f>SUM(AK4:AK6)</f>
        <v>48</v>
      </c>
      <c r="AL7" s="1">
        <f>SUM(AL4:AL6)</f>
        <v>1</v>
      </c>
    </row>
    <row r="8" spans="1:38" x14ac:dyDescent="0.2">
      <c r="F8" s="27"/>
      <c r="M8" s="27"/>
      <c r="T8" s="27"/>
      <c r="AA8" s="27"/>
      <c r="AH8" s="27"/>
    </row>
    <row r="9" spans="1:38" x14ac:dyDescent="0.2">
      <c r="F9" s="27"/>
      <c r="M9" s="27"/>
      <c r="T9" s="27"/>
      <c r="AA9" s="27"/>
      <c r="AH9" s="27"/>
    </row>
    <row r="10" spans="1:38" x14ac:dyDescent="0.2">
      <c r="A10" s="17" t="s">
        <v>79</v>
      </c>
      <c r="B10" s="17">
        <v>1</v>
      </c>
      <c r="C10" s="17"/>
      <c r="D10" s="17"/>
      <c r="E10" s="17"/>
      <c r="F10" s="30"/>
      <c r="G10" s="17"/>
      <c r="H10" s="17" t="s">
        <v>79</v>
      </c>
      <c r="I10" s="17">
        <v>1</v>
      </c>
      <c r="J10" s="17"/>
      <c r="K10" s="17"/>
      <c r="L10" s="17"/>
      <c r="M10" s="30"/>
      <c r="O10" s="17" t="s">
        <v>79</v>
      </c>
      <c r="P10" s="17">
        <v>1</v>
      </c>
      <c r="Q10" s="17"/>
      <c r="S10" s="17"/>
      <c r="T10" s="30"/>
      <c r="V10" s="17" t="s">
        <v>79</v>
      </c>
      <c r="W10" s="17">
        <v>1</v>
      </c>
      <c r="X10" s="17"/>
      <c r="Z10" s="17"/>
      <c r="AA10" s="30"/>
      <c r="AC10" s="17" t="s">
        <v>79</v>
      </c>
      <c r="AD10" s="17">
        <v>1</v>
      </c>
      <c r="AE10" s="17"/>
      <c r="AG10" s="17"/>
      <c r="AH10" s="30"/>
      <c r="AJ10" s="17" t="s">
        <v>79</v>
      </c>
      <c r="AK10" s="17">
        <v>1</v>
      </c>
      <c r="AL10" s="17"/>
    </row>
    <row r="11" spans="1:38" x14ac:dyDescent="0.2">
      <c r="A11" t="s">
        <v>45</v>
      </c>
      <c r="B11">
        <f>COUNTIFS('All Group Fixtures'!$A$2:$A$1048,A$1,'All Group Fixtures'!$P$2:$P$1048,"favourite",'All Group Fixtures'!$C$2:$C$1048,B10)</f>
        <v>6</v>
      </c>
      <c r="C11">
        <f>B11/B14</f>
        <v>0.54545454545454541</v>
      </c>
      <c r="F11" s="27"/>
      <c r="H11" t="s">
        <v>45</v>
      </c>
      <c r="I11">
        <f>COUNTIFS('All Group Fixtures'!$A$2:$A$1048,H$1,'All Group Fixtures'!$P$2:$P$1048,"favourite",'All Group Fixtures'!$C$2:$C$1048,I10)</f>
        <v>10</v>
      </c>
      <c r="J11">
        <f>I11/I14</f>
        <v>0.625</v>
      </c>
      <c r="M11" s="27"/>
      <c r="O11" t="s">
        <v>45</v>
      </c>
      <c r="P11">
        <f>COUNTIFS('All Group Fixtures'!$A$2:$A$1048,O$1,'All Group Fixtures'!$P$2:$P$1048,"favourite",'All Group Fixtures'!$C$2:$C$1048,P10)</f>
        <v>7</v>
      </c>
      <c r="Q11">
        <f>P11/P14</f>
        <v>0.4375</v>
      </c>
      <c r="T11" s="27"/>
      <c r="V11" t="s">
        <v>45</v>
      </c>
      <c r="W11">
        <f>COUNTIFS('All Group Fixtures'!$A$2:$A$1048,V$1,'All Group Fixtures'!$P$2:$P$1048,"favourite",'All Group Fixtures'!$C$2:$C$1048,W10)</f>
        <v>12</v>
      </c>
      <c r="X11">
        <f>W11/W14</f>
        <v>0.75</v>
      </c>
      <c r="AA11" s="27"/>
      <c r="AC11" t="s">
        <v>45</v>
      </c>
      <c r="AD11">
        <f>COUNTIFS('All Group Fixtures'!$A$2:$A$1048,AC$1,'All Group Fixtures'!$P$2:$P$1048,"favourite",'All Group Fixtures'!$C$2:$C$1048,AD10)</f>
        <v>7</v>
      </c>
      <c r="AE11">
        <f>AD11/AD14</f>
        <v>0.4375</v>
      </c>
      <c r="AH11" s="27"/>
      <c r="AJ11" t="s">
        <v>45</v>
      </c>
      <c r="AK11">
        <f>COUNTIFS('All Group Fixtures'!$A$2:$A$1048,AJ$1,'All Group Fixtures'!$P$2:$P$1048,"favourite",'All Group Fixtures'!$C$2:$C$1048,AK10)</f>
        <v>10</v>
      </c>
      <c r="AL11">
        <f>AK11/AK14</f>
        <v>0.625</v>
      </c>
    </row>
    <row r="12" spans="1:38" x14ac:dyDescent="0.2">
      <c r="A12" t="s">
        <v>46</v>
      </c>
      <c r="B12">
        <f>COUNTIFS('All Group Fixtures'!$A$2:$A$1048,A$1,'All Group Fixtures'!$P$2:$P$1048,"outsider",'All Group Fixtures'!$C$2:$C$1048,B10)</f>
        <v>2</v>
      </c>
      <c r="C12">
        <f>B12/B14</f>
        <v>0.18181818181818182</v>
      </c>
      <c r="F12" s="27"/>
      <c r="H12" t="s">
        <v>46</v>
      </c>
      <c r="I12">
        <f>COUNTIFS('All Group Fixtures'!$A$2:$A$1048,H$1,'All Group Fixtures'!$P$2:$P$1048,"outsider",'All Group Fixtures'!$C$2:$C$1048,I10)</f>
        <v>4</v>
      </c>
      <c r="J12">
        <f>I12/I14</f>
        <v>0.25</v>
      </c>
      <c r="M12" s="27"/>
      <c r="O12" t="s">
        <v>46</v>
      </c>
      <c r="P12">
        <f>COUNTIFS('All Group Fixtures'!$A$2:$A$1048,O$1,'All Group Fixtures'!$P$2:$P$1048,"outsider",'All Group Fixtures'!$C$2:$C$1048,P10)</f>
        <v>3</v>
      </c>
      <c r="Q12">
        <f>P12/P14</f>
        <v>0.1875</v>
      </c>
      <c r="T12" s="27"/>
      <c r="V12" t="s">
        <v>46</v>
      </c>
      <c r="W12">
        <f>COUNTIFS('All Group Fixtures'!$A$2:$A$1048,V$1,'All Group Fixtures'!$P$2:$P$1048,"outsider",'All Group Fixtures'!$C$2:$C$1048,W10)</f>
        <v>1</v>
      </c>
      <c r="X12">
        <f>W12/W14</f>
        <v>6.25E-2</v>
      </c>
      <c r="AA12" s="27"/>
      <c r="AC12" t="s">
        <v>46</v>
      </c>
      <c r="AD12">
        <f>COUNTIFS('All Group Fixtures'!$A$2:$A$1048,AC$1,'All Group Fixtures'!$P$2:$P$1048,"outsider",'All Group Fixtures'!$C$2:$C$1048,AD10)</f>
        <v>4</v>
      </c>
      <c r="AE12">
        <f>AD12/AD14</f>
        <v>0.25</v>
      </c>
      <c r="AH12" s="27"/>
      <c r="AJ12" t="s">
        <v>46</v>
      </c>
      <c r="AK12">
        <f>COUNTIFS('All Group Fixtures'!$A$2:$A$1048,AJ$1,'All Group Fixtures'!$P$2:$P$1048,"outsider",'All Group Fixtures'!$C$2:$C$1048,AK10)</f>
        <v>1</v>
      </c>
      <c r="AL12">
        <f>AK12/AK14</f>
        <v>6.25E-2</v>
      </c>
    </row>
    <row r="13" spans="1:38" x14ac:dyDescent="0.2">
      <c r="A13" t="s">
        <v>42</v>
      </c>
      <c r="B13">
        <f>COUNTIFS('All Group Fixtures'!$A$2:$A$1048,A$1,'All Group Fixtures'!$P$2:$P$1048,"draw",'All Group Fixtures'!$C$2:$C$1048,B10)</f>
        <v>3</v>
      </c>
      <c r="C13">
        <f>B13/B14</f>
        <v>0.27272727272727271</v>
      </c>
      <c r="F13" s="27"/>
      <c r="H13" t="s">
        <v>42</v>
      </c>
      <c r="I13">
        <f>COUNTIFS('All Group Fixtures'!$A$2:$A$1048,H$1,'All Group Fixtures'!$P$2:$P$1048,"draw",'All Group Fixtures'!$C$2:$C$1048,I10)</f>
        <v>2</v>
      </c>
      <c r="J13">
        <f>I13/I14</f>
        <v>0.125</v>
      </c>
      <c r="M13" s="27"/>
      <c r="O13" t="s">
        <v>42</v>
      </c>
      <c r="P13">
        <f>COUNTIFS('All Group Fixtures'!$A$2:$A$1048,O$1,'All Group Fixtures'!$P$2:$P$1048,"draw",'All Group Fixtures'!$C$2:$C$1048,P10)</f>
        <v>6</v>
      </c>
      <c r="Q13">
        <f>P13/P14</f>
        <v>0.375</v>
      </c>
      <c r="T13" s="27"/>
      <c r="V13" t="s">
        <v>42</v>
      </c>
      <c r="W13">
        <f>COUNTIFS('All Group Fixtures'!$A$2:$A$1048,V$1,'All Group Fixtures'!$P$2:$P$1048,"draw",'All Group Fixtures'!$C$2:$C$1048,W10)</f>
        <v>3</v>
      </c>
      <c r="X13">
        <f>W13/W14</f>
        <v>0.1875</v>
      </c>
      <c r="AA13" s="27"/>
      <c r="AC13" t="s">
        <v>42</v>
      </c>
      <c r="AD13">
        <f>COUNTIFS('All Group Fixtures'!$A$2:$A$1048,AC$1,'All Group Fixtures'!$P$2:$P$1048,"draw",'All Group Fixtures'!$C$2:$C$1048,AD10)</f>
        <v>5</v>
      </c>
      <c r="AE13">
        <f>AD13/AD14</f>
        <v>0.3125</v>
      </c>
      <c r="AH13" s="27"/>
      <c r="AJ13" t="s">
        <v>42</v>
      </c>
      <c r="AK13">
        <f>COUNTIFS('All Group Fixtures'!$A$2:$A$1048,AJ$1,'All Group Fixtures'!$P$2:$P$1048,"draw",'All Group Fixtures'!$C$2:$C$1048,AK10)</f>
        <v>5</v>
      </c>
      <c r="AL13">
        <f>AK13/AK14</f>
        <v>0.3125</v>
      </c>
    </row>
    <row r="14" spans="1:38" x14ac:dyDescent="0.2">
      <c r="A14" s="18" t="s">
        <v>47</v>
      </c>
      <c r="B14" s="1">
        <f>SUM(B11:B13)</f>
        <v>11</v>
      </c>
      <c r="C14" s="1">
        <f>SUM(C11:C13)</f>
        <v>1</v>
      </c>
      <c r="D14" s="1"/>
      <c r="E14" s="1"/>
      <c r="F14" s="29"/>
      <c r="G14" s="1"/>
      <c r="H14" s="18" t="s">
        <v>47</v>
      </c>
      <c r="I14" s="1">
        <f>SUM(I11:I13)</f>
        <v>16</v>
      </c>
      <c r="J14" s="1">
        <f>SUM(J11:J13)</f>
        <v>1</v>
      </c>
      <c r="K14" s="1"/>
      <c r="L14" s="1"/>
      <c r="M14" s="29"/>
      <c r="O14" s="1" t="s">
        <v>47</v>
      </c>
      <c r="P14" s="1">
        <f>SUM(P11:P13)</f>
        <v>16</v>
      </c>
      <c r="Q14" s="1">
        <f>SUM(Q11:Q13)</f>
        <v>1</v>
      </c>
      <c r="S14" s="1"/>
      <c r="T14" s="29"/>
      <c r="V14" s="1" t="s">
        <v>47</v>
      </c>
      <c r="W14" s="1">
        <f>SUM(W11:W13)</f>
        <v>16</v>
      </c>
      <c r="X14" s="1">
        <f>SUM(X11:X13)</f>
        <v>1</v>
      </c>
      <c r="Z14" s="1"/>
      <c r="AA14" s="29"/>
      <c r="AC14" s="1" t="s">
        <v>47</v>
      </c>
      <c r="AD14" s="1">
        <f>SUM(AD11:AD13)</f>
        <v>16</v>
      </c>
      <c r="AE14" s="1">
        <f>SUM(AE11:AE13)</f>
        <v>1</v>
      </c>
      <c r="AG14" s="1"/>
      <c r="AH14" s="29"/>
      <c r="AJ14" s="1" t="s">
        <v>47</v>
      </c>
      <c r="AK14" s="1">
        <f>SUM(AK11:AK13)</f>
        <v>16</v>
      </c>
      <c r="AL14" s="1">
        <f>SUM(AL11:AL13)</f>
        <v>1</v>
      </c>
    </row>
    <row r="15" spans="1:38" x14ac:dyDescent="0.2">
      <c r="A15" s="61" t="s">
        <v>141</v>
      </c>
      <c r="B15" s="83">
        <f t="array" ref="B15">PRODUCT(IF(('All Group Fixtures'!$A$2:$A$1000=A$1)*('All Group Fixtures'!$C$2:$C$1000=B$10),'All Group Fixtures'!$L$2:$L$1000))</f>
        <v>2433.1711713688624</v>
      </c>
      <c r="C15" s="83"/>
      <c r="D15" s="1"/>
      <c r="E15" s="1"/>
      <c r="F15" s="29"/>
      <c r="G15" s="1"/>
      <c r="H15" s="61" t="s">
        <v>141</v>
      </c>
      <c r="I15" s="83">
        <f t="array" ref="I15">PRODUCT(IF(('All Group Fixtures'!$A$2:$A$1000=H$1)*('All Group Fixtures'!$C$2:$C$1000=I$10),'All Group Fixtures'!$L$2:$L$1000))</f>
        <v>12446.990153750548</v>
      </c>
      <c r="J15" s="83"/>
      <c r="K15" s="1"/>
      <c r="L15" s="1"/>
      <c r="M15" s="29"/>
      <c r="O15" s="61" t="s">
        <v>141</v>
      </c>
      <c r="P15" s="83">
        <f t="array" ref="P15">PRODUCT(IF(('All Group Fixtures'!$A$2:$A$1000=O$1)*('All Group Fixtures'!$C$2:$C$1000=P$10),'All Group Fixtures'!$L$2:$L$1000))</f>
        <v>11215.556562958271</v>
      </c>
      <c r="Q15" s="83"/>
      <c r="S15" s="1"/>
      <c r="T15" s="29"/>
      <c r="V15" s="61" t="s">
        <v>141</v>
      </c>
      <c r="W15" s="83">
        <f t="array" ref="W15">PRODUCT(IF(('All Group Fixtures'!$A$2:$A$1000=V$1)*('All Group Fixtures'!$C$2:$C$1000=W$10),'All Group Fixtures'!$L$2:$L$1000))</f>
        <v>967.40393289725273</v>
      </c>
      <c r="X15" s="83"/>
      <c r="Z15" s="1"/>
      <c r="AA15" s="29"/>
      <c r="AC15" s="61" t="s">
        <v>141</v>
      </c>
      <c r="AD15" s="83">
        <f t="array" ref="AD15">PRODUCT(IF(('All Group Fixtures'!$A$2:$A$1000=AC$1)*('All Group Fixtures'!$C$2:$C$1000=AD$10),'All Group Fixtures'!$L$2:$L$1000))</f>
        <v>15004.059693533092</v>
      </c>
      <c r="AE15" s="83"/>
      <c r="AG15" s="1"/>
      <c r="AH15" s="29"/>
      <c r="AJ15" s="61" t="s">
        <v>141</v>
      </c>
      <c r="AK15" s="83">
        <f t="array" ref="AK15">PRODUCT(IF(('All Group Fixtures'!$A$2:$A$1000=AJ$1)*('All Group Fixtures'!$C$2:$C$1000=AK$10),'All Group Fixtures'!$L$2:$L$1000))</f>
        <v>644.41366619105577</v>
      </c>
      <c r="AL15" s="83"/>
    </row>
    <row r="16" spans="1:38" x14ac:dyDescent="0.2">
      <c r="A16" s="61" t="s">
        <v>142</v>
      </c>
      <c r="B16" s="83">
        <f t="array" ref="B16">PRODUCT(IF(('All Group Fixtures'!$A$2:$A$1000=A$1)*('All Group Fixtures'!$C$2:$C$1000=B$10),'All Group Fixtures'!$N$2:$N$1000))</f>
        <v>15205918009902.936</v>
      </c>
      <c r="C16" s="83"/>
      <c r="D16" s="1"/>
      <c r="E16" s="1"/>
      <c r="F16" s="29"/>
      <c r="G16" s="1"/>
      <c r="H16" s="61" t="s">
        <v>142</v>
      </c>
      <c r="I16" s="83">
        <f t="array" ref="I16">PRODUCT(IF(('All Group Fixtures'!$A$2:$A$1000=H$1)*('All Group Fixtures'!$C$2:$C$1000=I$10),'All Group Fixtures'!$N$2:$N$1000))</f>
        <v>991753312486.05042</v>
      </c>
      <c r="J16" s="83"/>
      <c r="K16" s="1"/>
      <c r="L16" s="1"/>
      <c r="M16" s="29"/>
      <c r="O16" s="61" t="s">
        <v>142</v>
      </c>
      <c r="P16" s="83">
        <f t="array" ref="P16">PRODUCT(IF(('All Group Fixtures'!$A$2:$A$1000=O$1)*('All Group Fixtures'!$C$2:$C$1000=P$10),'All Group Fixtures'!$N$2:$N$1000))</f>
        <v>1781309519708.1025</v>
      </c>
      <c r="Q16" s="83"/>
      <c r="S16" s="1"/>
      <c r="T16" s="29"/>
      <c r="V16" s="61" t="s">
        <v>142</v>
      </c>
      <c r="W16" s="83">
        <f t="array" ref="W16">PRODUCT(IF(('All Group Fixtures'!$A$2:$A$1000=V$1)*('All Group Fixtures'!$C$2:$C$1000=W$10),'All Group Fixtures'!$N$2:$N$1000))</f>
        <v>105637923104.09114</v>
      </c>
      <c r="X16" s="83"/>
      <c r="Z16" s="1"/>
      <c r="AA16" s="29"/>
      <c r="AC16" s="61" t="s">
        <v>142</v>
      </c>
      <c r="AD16" s="83">
        <f t="array" ref="AD16">PRODUCT(IF(('All Group Fixtures'!$A$2:$A$1000=AC$1)*('All Group Fixtures'!$C$2:$C$1000=AD$10),'All Group Fixtures'!$N$2:$N$1000))</f>
        <v>165375651311.87216</v>
      </c>
      <c r="AE16" s="83"/>
      <c r="AG16" s="1"/>
      <c r="AH16" s="29"/>
      <c r="AJ16" s="61" t="s">
        <v>142</v>
      </c>
      <c r="AK16" s="83">
        <f t="array" ref="AK16">PRODUCT(IF(('All Group Fixtures'!$A$2:$A$1000=AJ$1)*('All Group Fixtures'!$C$2:$C$1000=AK$10),'All Group Fixtures'!$N$2:$N$1000))</f>
        <v>907336018051.19629</v>
      </c>
      <c r="AL16" s="83"/>
    </row>
    <row r="17" spans="1:38" x14ac:dyDescent="0.2">
      <c r="A17" s="61" t="s">
        <v>143</v>
      </c>
      <c r="B17" s="84">
        <f t="array" ref="B17">PRODUCT(IF(('All Group Fixtures'!$A$2:$A$1000=A$1)*('All Group Fixtures'!$C$2:$C$1000=B$10),'All Group Fixtures'!$R$2:$R$1000))</f>
        <v>36906.939948443913</v>
      </c>
      <c r="C17" s="84"/>
      <c r="D17" s="1"/>
      <c r="E17" s="1"/>
      <c r="F17" s="29"/>
      <c r="G17" s="1"/>
      <c r="H17" s="61" t="s">
        <v>143</v>
      </c>
      <c r="I17" s="84">
        <f t="array" ref="I17">PRODUCT(IF(('All Group Fixtures'!$A$2:$A$1000=H$1)*('All Group Fixtures'!$C$2:$C$1000=I$10),'All Group Fixtures'!$R$2:$R$1000))</f>
        <v>1367570.8062395437</v>
      </c>
      <c r="J17" s="84"/>
      <c r="K17" s="1"/>
      <c r="L17" s="1"/>
      <c r="M17" s="29"/>
      <c r="O17" s="61" t="s">
        <v>143</v>
      </c>
      <c r="P17" s="84">
        <f t="array" ref="P17">PRODUCT(IF(('All Group Fixtures'!$A$2:$A$1000=O$1)*('All Group Fixtures'!$C$2:$C$1000=P$10),'All Group Fixtures'!$R$2:$R$1000))</f>
        <v>11533205.306673054</v>
      </c>
      <c r="Q17" s="84"/>
      <c r="S17" s="1"/>
      <c r="T17" s="29"/>
      <c r="V17" s="61" t="s">
        <v>143</v>
      </c>
      <c r="W17" s="84">
        <f t="array" ref="W17">PRODUCT(IF(('All Group Fixtures'!$A$2:$A$1000=V$1)*('All Group Fixtures'!$C$2:$C$1000=W$10),'All Group Fixtures'!$R$2:$R$1000))</f>
        <v>18256.779578111389</v>
      </c>
      <c r="X17" s="84"/>
      <c r="Z17" s="1"/>
      <c r="AA17" s="29"/>
      <c r="AC17" s="61" t="s">
        <v>143</v>
      </c>
      <c r="AD17" s="84">
        <f t="array" ref="AD17">PRODUCT(IF(('All Group Fixtures'!$A$2:$A$1000=AC$1)*('All Group Fixtures'!$C$2:$C$1000=AD$10),'All Group Fixtures'!$R$2:$R$1000))</f>
        <v>7689538.1632051896</v>
      </c>
      <c r="AE17" s="84"/>
      <c r="AG17" s="1"/>
      <c r="AH17" s="29"/>
      <c r="AJ17" s="61" t="s">
        <v>143</v>
      </c>
      <c r="AK17" s="84">
        <f t="array" ref="AK17">PRODUCT(IF(('All Group Fixtures'!$A$2:$A$1000=AJ$1)*('All Group Fixtures'!$C$2:$C$1000=AK$10),'All Group Fixtures'!$R$2:$R$1000))</f>
        <v>56873.279673704288</v>
      </c>
      <c r="AL17" s="84"/>
    </row>
    <row r="18" spans="1:38" x14ac:dyDescent="0.2">
      <c r="F18" s="27"/>
      <c r="M18" s="27"/>
      <c r="T18" s="27"/>
      <c r="AA18" s="27"/>
      <c r="AH18" s="27"/>
    </row>
    <row r="19" spans="1:38" x14ac:dyDescent="0.2">
      <c r="F19" s="27"/>
      <c r="M19" s="27"/>
      <c r="T19" s="27"/>
      <c r="AA19" s="27"/>
      <c r="AH19" s="27"/>
    </row>
    <row r="20" spans="1:38" x14ac:dyDescent="0.2">
      <c r="A20" s="17" t="s">
        <v>79</v>
      </c>
      <c r="B20" s="17">
        <v>2</v>
      </c>
      <c r="C20" s="17"/>
      <c r="D20" s="17"/>
      <c r="E20" s="17"/>
      <c r="F20" s="30"/>
      <c r="G20" s="17"/>
      <c r="H20" s="17" t="s">
        <v>79</v>
      </c>
      <c r="I20" s="17">
        <v>2</v>
      </c>
      <c r="J20" s="17"/>
      <c r="K20" s="17"/>
      <c r="L20" s="17"/>
      <c r="M20" s="30"/>
      <c r="O20" s="17" t="s">
        <v>79</v>
      </c>
      <c r="P20" s="17">
        <v>2</v>
      </c>
      <c r="Q20" s="17"/>
      <c r="S20" s="17"/>
      <c r="T20" s="30"/>
      <c r="V20" s="17" t="s">
        <v>79</v>
      </c>
      <c r="W20" s="17">
        <v>2</v>
      </c>
      <c r="X20" s="17"/>
      <c r="Z20" s="17"/>
      <c r="AA20" s="30"/>
      <c r="AC20" s="17" t="s">
        <v>79</v>
      </c>
      <c r="AD20" s="17">
        <v>2</v>
      </c>
      <c r="AE20" s="17"/>
      <c r="AG20" s="17"/>
      <c r="AH20" s="30"/>
      <c r="AJ20" s="17" t="s">
        <v>79</v>
      </c>
      <c r="AK20" s="17">
        <v>2</v>
      </c>
      <c r="AL20" s="17"/>
    </row>
    <row r="21" spans="1:38" x14ac:dyDescent="0.2">
      <c r="A21" t="s">
        <v>45</v>
      </c>
      <c r="B21">
        <f>COUNTIFS('All Group Fixtures'!$A$2:$A$1048,A$1,'All Group Fixtures'!$P$2:$P$1048,"favourite",'All Group Fixtures'!$C$2:$C$1048,B20)</f>
        <v>0</v>
      </c>
      <c r="C21" t="e">
        <f>B21/B24</f>
        <v>#DIV/0!</v>
      </c>
      <c r="F21" s="27"/>
      <c r="H21" t="s">
        <v>45</v>
      </c>
      <c r="I21">
        <f>COUNTIFS('All Group Fixtures'!$A$2:$A$1048,H$1,'All Group Fixtures'!$P$2:$P$1048,"favourite",'All Group Fixtures'!$C$2:$C$1048,I20)</f>
        <v>7</v>
      </c>
      <c r="J21">
        <f>I21/I24</f>
        <v>0.4375</v>
      </c>
      <c r="M21" s="27"/>
      <c r="O21" t="s">
        <v>45</v>
      </c>
      <c r="P21">
        <f>COUNTIFS('All Group Fixtures'!$A$2:$A$1048,O$1,'All Group Fixtures'!$P$2:$P$1048,"favourite",'All Group Fixtures'!$C$2:$C$1048,P20)</f>
        <v>9</v>
      </c>
      <c r="Q21">
        <f>P21/P24</f>
        <v>0.5625</v>
      </c>
      <c r="T21" s="27"/>
      <c r="V21" t="s">
        <v>45</v>
      </c>
      <c r="W21">
        <f>COUNTIFS('All Group Fixtures'!$A$2:$A$1048,V$1,'All Group Fixtures'!$P$2:$P$1048,"favourite",'All Group Fixtures'!$C$2:$C$1048,W20)</f>
        <v>11</v>
      </c>
      <c r="X21">
        <f>W21/W24</f>
        <v>0.6875</v>
      </c>
      <c r="AA21" s="27"/>
      <c r="AC21" t="s">
        <v>45</v>
      </c>
      <c r="AD21">
        <f>COUNTIFS('All Group Fixtures'!$A$2:$A$1048,AC$1,'All Group Fixtures'!$P$2:$P$1048,"favourite",'All Group Fixtures'!$C$2:$C$1048,AD20)</f>
        <v>7</v>
      </c>
      <c r="AE21">
        <f>AD21/AD24</f>
        <v>0.4375</v>
      </c>
      <c r="AH21" s="27"/>
      <c r="AJ21" t="s">
        <v>45</v>
      </c>
      <c r="AK21">
        <f>COUNTIFS('All Group Fixtures'!$A$2:$A$1048,AJ$1,'All Group Fixtures'!$P$2:$P$1048,"favourite",'All Group Fixtures'!$C$2:$C$1048,AK20)</f>
        <v>8</v>
      </c>
      <c r="AL21">
        <f>AK21/AK24</f>
        <v>0.5</v>
      </c>
    </row>
    <row r="22" spans="1:38" x14ac:dyDescent="0.2">
      <c r="A22" t="s">
        <v>46</v>
      </c>
      <c r="B22">
        <f>COUNTIFS('All Group Fixtures'!$A$2:$A$1048,A$1,'All Group Fixtures'!$P$2:$P$1048,"outsider",'All Group Fixtures'!$C$2:$C$1048,B20)</f>
        <v>0</v>
      </c>
      <c r="C22" t="e">
        <f>B22/B24</f>
        <v>#DIV/0!</v>
      </c>
      <c r="F22" s="27"/>
      <c r="H22" t="s">
        <v>46</v>
      </c>
      <c r="I22">
        <f>COUNTIFS('All Group Fixtures'!$A$2:$A$1048,H$1,'All Group Fixtures'!$P$2:$P$1048,"outsider",'All Group Fixtures'!$C$2:$C$1048,I20)</f>
        <v>5</v>
      </c>
      <c r="J22">
        <f>I22/I24</f>
        <v>0.3125</v>
      </c>
      <c r="M22" s="27"/>
      <c r="O22" t="s">
        <v>46</v>
      </c>
      <c r="P22">
        <f>COUNTIFS('All Group Fixtures'!$A$2:$A$1048,O$1,'All Group Fixtures'!$P$2:$P$1048,"outsider",'All Group Fixtures'!$C$2:$C$1048,P20)</f>
        <v>3</v>
      </c>
      <c r="Q22">
        <f>P22/P24</f>
        <v>0.1875</v>
      </c>
      <c r="T22" s="27"/>
      <c r="V22" t="s">
        <v>46</v>
      </c>
      <c r="W22">
        <f>COUNTIFS('All Group Fixtures'!$A$2:$A$1048,V$1,'All Group Fixtures'!$P$2:$P$1048,"outsider",'All Group Fixtures'!$C$2:$C$1048,W20)</f>
        <v>1</v>
      </c>
      <c r="X22">
        <f>W22/W24</f>
        <v>6.25E-2</v>
      </c>
      <c r="AA22" s="27"/>
      <c r="AC22" t="s">
        <v>46</v>
      </c>
      <c r="AD22">
        <f>COUNTIFS('All Group Fixtures'!$A$2:$A$1048,AC$1,'All Group Fixtures'!$P$2:$P$1048,"outsider",'All Group Fixtures'!$C$2:$C$1048,AD20)</f>
        <v>4</v>
      </c>
      <c r="AE22">
        <f>AD22/AD24</f>
        <v>0.25</v>
      </c>
      <c r="AH22" s="27"/>
      <c r="AJ22" t="s">
        <v>46</v>
      </c>
      <c r="AK22">
        <f>COUNTIFS('All Group Fixtures'!$A$2:$A$1048,AJ$1,'All Group Fixtures'!$P$2:$P$1048,"outsider",'All Group Fixtures'!$C$2:$C$1048,AK20)</f>
        <v>2</v>
      </c>
      <c r="AL22">
        <f>AK22/AK24</f>
        <v>0.125</v>
      </c>
    </row>
    <row r="23" spans="1:38" x14ac:dyDescent="0.2">
      <c r="A23" t="s">
        <v>42</v>
      </c>
      <c r="B23">
        <f>COUNTIFS('All Group Fixtures'!$A$2:$A$1048,A$1,'All Group Fixtures'!$P$2:$P$1048,"draw",'All Group Fixtures'!$C$2:$C$1048,B20)</f>
        <v>0</v>
      </c>
      <c r="C23" t="e">
        <f>B23/B24</f>
        <v>#DIV/0!</v>
      </c>
      <c r="F23" s="27"/>
      <c r="H23" t="s">
        <v>42</v>
      </c>
      <c r="I23">
        <f>COUNTIFS('All Group Fixtures'!$A$2:$A$1048,H$1,'All Group Fixtures'!$P$2:$P$1048,"draw",'All Group Fixtures'!$C$2:$C$1048,I20)</f>
        <v>4</v>
      </c>
      <c r="J23">
        <f>I23/I24</f>
        <v>0.25</v>
      </c>
      <c r="M23" s="27"/>
      <c r="O23" t="s">
        <v>42</v>
      </c>
      <c r="P23">
        <f>COUNTIFS('All Group Fixtures'!$A$2:$A$1048,O$1,'All Group Fixtures'!$P$2:$P$1048,"draw",'All Group Fixtures'!$C$2:$C$1048,P20)</f>
        <v>4</v>
      </c>
      <c r="Q23">
        <f>P23/P24</f>
        <v>0.25</v>
      </c>
      <c r="T23" s="27"/>
      <c r="V23" t="s">
        <v>42</v>
      </c>
      <c r="W23">
        <f>COUNTIFS('All Group Fixtures'!$A$2:$A$1048,V$1,'All Group Fixtures'!$P$2:$P$1048,"draw",'All Group Fixtures'!$C$2:$C$1048,W20)</f>
        <v>4</v>
      </c>
      <c r="X23">
        <f>W23/W24</f>
        <v>0.25</v>
      </c>
      <c r="AA23" s="27"/>
      <c r="AC23" t="s">
        <v>42</v>
      </c>
      <c r="AD23">
        <f>COUNTIFS('All Group Fixtures'!$A$2:$A$1048,AC$1,'All Group Fixtures'!$P$2:$P$1048,"draw",'All Group Fixtures'!$C$2:$C$1048,AD20)</f>
        <v>5</v>
      </c>
      <c r="AE23">
        <f>AD23/AD24</f>
        <v>0.3125</v>
      </c>
      <c r="AH23" s="27"/>
      <c r="AJ23" t="s">
        <v>42</v>
      </c>
      <c r="AK23">
        <f>COUNTIFS('All Group Fixtures'!$A$2:$A$1048,AJ$1,'All Group Fixtures'!$P$2:$P$1048,"draw",'All Group Fixtures'!$C$2:$C$1048,AK20)</f>
        <v>6</v>
      </c>
      <c r="AL23">
        <f>AK23/AK24</f>
        <v>0.375</v>
      </c>
    </row>
    <row r="24" spans="1:38" x14ac:dyDescent="0.2">
      <c r="A24" s="18" t="s">
        <v>47</v>
      </c>
      <c r="B24" s="1">
        <f>SUM(B21:B23)</f>
        <v>0</v>
      </c>
      <c r="C24" s="1" t="e">
        <f>SUM(C21:C23)</f>
        <v>#DIV/0!</v>
      </c>
      <c r="D24" s="1"/>
      <c r="E24" s="1"/>
      <c r="F24" s="29"/>
      <c r="G24" s="1"/>
      <c r="H24" s="18" t="s">
        <v>47</v>
      </c>
      <c r="I24" s="1">
        <f>SUM(I21:I23)</f>
        <v>16</v>
      </c>
      <c r="J24" s="1">
        <f>SUM(J21:J23)</f>
        <v>1</v>
      </c>
      <c r="K24" s="1"/>
      <c r="L24" s="1"/>
      <c r="M24" s="29"/>
      <c r="O24" s="1" t="s">
        <v>47</v>
      </c>
      <c r="P24" s="1">
        <f>SUM(P21:P23)</f>
        <v>16</v>
      </c>
      <c r="Q24" s="1">
        <f>SUM(Q21:Q23)</f>
        <v>1</v>
      </c>
      <c r="S24" s="1"/>
      <c r="T24" s="29"/>
      <c r="V24" s="1" t="s">
        <v>47</v>
      </c>
      <c r="W24" s="1">
        <f>SUM(W21:W23)</f>
        <v>16</v>
      </c>
      <c r="X24" s="1">
        <f>SUM(X21:X23)</f>
        <v>1</v>
      </c>
      <c r="Z24" s="1"/>
      <c r="AA24" s="29"/>
      <c r="AC24" s="1" t="s">
        <v>47</v>
      </c>
      <c r="AD24" s="1">
        <f>SUM(AD21:AD23)</f>
        <v>16</v>
      </c>
      <c r="AE24" s="1">
        <f>SUM(AE21:AE23)</f>
        <v>1</v>
      </c>
      <c r="AG24" s="1"/>
      <c r="AH24" s="29"/>
      <c r="AJ24" s="1" t="s">
        <v>47</v>
      </c>
      <c r="AK24" s="1">
        <f>SUM(AK21:AK23)</f>
        <v>16</v>
      </c>
      <c r="AL24" s="1">
        <f>SUM(AL21:AL23)</f>
        <v>1</v>
      </c>
    </row>
    <row r="25" spans="1:38" x14ac:dyDescent="0.2">
      <c r="A25" s="61" t="s">
        <v>141</v>
      </c>
      <c r="B25" s="84">
        <f t="array" ref="B25">PRODUCT(IF(('All Group Fixtures'!$A$2:$A$1000=A$1)*('All Group Fixtures'!$C$2:$C$1000=B$20),'All Group Fixtures'!$L$2:$L$1000))</f>
        <v>2460.4024885167432</v>
      </c>
      <c r="C25" s="84"/>
      <c r="D25" s="1"/>
      <c r="E25" s="1"/>
      <c r="F25" s="29"/>
      <c r="G25" s="1"/>
      <c r="H25" s="61" t="s">
        <v>141</v>
      </c>
      <c r="I25" s="84">
        <f t="array" ref="I25">PRODUCT(IF(('All Group Fixtures'!$A$2:$A$1000=H$1)*('All Group Fixtures'!$C$2:$C$1000=I$20),'All Group Fixtures'!$L$2:$L$1000))</f>
        <v>5361.5902287373165</v>
      </c>
      <c r="J25" s="84"/>
      <c r="K25" s="1"/>
      <c r="L25" s="1"/>
      <c r="M25" s="29"/>
      <c r="O25" s="61" t="s">
        <v>141</v>
      </c>
      <c r="P25" s="84">
        <f t="array" ref="P25">PRODUCT(IF(('All Group Fixtures'!$A$2:$A$1000=O$1)*('All Group Fixtures'!$C$2:$C$1000=P$20),'All Group Fixtures'!$L$2:$L$1000))</f>
        <v>8688.3925828836473</v>
      </c>
      <c r="Q25" s="84"/>
      <c r="S25" s="1"/>
      <c r="T25" s="29"/>
      <c r="V25" s="61" t="s">
        <v>141</v>
      </c>
      <c r="W25" s="84">
        <f t="array" ref="W25">PRODUCT(IF(('All Group Fixtures'!$A$2:$A$1000=V$1)*('All Group Fixtures'!$C$2:$C$1000=W$20),'All Group Fixtures'!$L$2:$L$1000))</f>
        <v>317.61588773231529</v>
      </c>
      <c r="X25" s="84"/>
      <c r="Z25" s="1"/>
      <c r="AA25" s="29"/>
      <c r="AC25" s="61" t="s">
        <v>141</v>
      </c>
      <c r="AD25" s="84">
        <f t="array" ref="AD25">PRODUCT(IF(('All Group Fixtures'!$A$2:$A$1000=AC$1)*('All Group Fixtures'!$C$2:$C$1000=AD$20),'All Group Fixtures'!$L$2:$L$1000))</f>
        <v>16656.140052047624</v>
      </c>
      <c r="AE25" s="84"/>
      <c r="AG25" s="1"/>
      <c r="AH25" s="29"/>
      <c r="AJ25" s="61" t="s">
        <v>141</v>
      </c>
      <c r="AK25" s="84">
        <f t="array" ref="AK25">PRODUCT(IF(('All Group Fixtures'!$A$2:$A$1000=AJ$1)*('All Group Fixtures'!$C$2:$C$1000=AK$20),'All Group Fixtures'!$L$2:$L$1000))</f>
        <v>1408.5928508059158</v>
      </c>
      <c r="AL25" s="84"/>
    </row>
    <row r="26" spans="1:38" x14ac:dyDescent="0.2">
      <c r="A26" s="61" t="s">
        <v>142</v>
      </c>
      <c r="B26" s="84">
        <f t="array" ref="B26">PRODUCT(IF(('All Group Fixtures'!$A$2:$A$1000=A$1)*('All Group Fixtures'!$C$2:$C$1000=B$20),'All Group Fixtures'!$N$2:$N$1000))</f>
        <v>50890395596040</v>
      </c>
      <c r="C26" s="84"/>
      <c r="D26" s="1"/>
      <c r="E26" s="1"/>
      <c r="F26" s="29"/>
      <c r="G26" s="1"/>
      <c r="H26" s="61" t="s">
        <v>142</v>
      </c>
      <c r="I26" s="84">
        <f t="array" ref="I26">PRODUCT(IF(('All Group Fixtures'!$A$2:$A$1000=H$1)*('All Group Fixtures'!$C$2:$C$1000=I$20),'All Group Fixtures'!$N$2:$N$1000))</f>
        <v>1209970440695.5322</v>
      </c>
      <c r="J26" s="84"/>
      <c r="K26" s="1"/>
      <c r="L26" s="1"/>
      <c r="M26" s="29"/>
      <c r="O26" s="61" t="s">
        <v>142</v>
      </c>
      <c r="P26" s="84">
        <f t="array" ref="P26">PRODUCT(IF(('All Group Fixtures'!$A$2:$A$1000=O$1)*('All Group Fixtures'!$C$2:$C$1000=P$20),'All Group Fixtures'!$N$2:$N$1000))</f>
        <v>3546622907802.2202</v>
      </c>
      <c r="Q26" s="84"/>
      <c r="S26" s="1"/>
      <c r="T26" s="29"/>
      <c r="V26" s="61" t="s">
        <v>142</v>
      </c>
      <c r="W26" s="84">
        <f t="array" ref="W26">PRODUCT(IF(('All Group Fixtures'!$A$2:$A$1000=V$1)*('All Group Fixtures'!$C$2:$C$1000=W$20),'All Group Fixtures'!$N$2:$N$1000))</f>
        <v>389505870508.86908</v>
      </c>
      <c r="X26" s="84"/>
      <c r="Z26" s="1"/>
      <c r="AA26" s="29"/>
      <c r="AC26" s="61" t="s">
        <v>142</v>
      </c>
      <c r="AD26" s="84">
        <f t="array" ref="AD26">PRODUCT(IF(('All Group Fixtures'!$A$2:$A$1000=AC$1)*('All Group Fixtures'!$C$2:$C$1000=AD$20),'All Group Fixtures'!$N$2:$N$1000))</f>
        <v>94338471044.212509</v>
      </c>
      <c r="AE26" s="84"/>
      <c r="AG26" s="1"/>
      <c r="AH26" s="29"/>
      <c r="AJ26" s="61" t="s">
        <v>142</v>
      </c>
      <c r="AK26" s="84">
        <f t="array" ref="AK26">PRODUCT(IF(('All Group Fixtures'!$A$2:$A$1000=AJ$1)*('All Group Fixtures'!$C$2:$C$1000=AK$20),'All Group Fixtures'!$N$2:$N$1000))</f>
        <v>3639780821409.9072</v>
      </c>
      <c r="AL26" s="84"/>
    </row>
    <row r="27" spans="1:38" x14ac:dyDescent="0.2">
      <c r="A27" s="61" t="s">
        <v>143</v>
      </c>
      <c r="B27" s="84">
        <f t="array" ref="B27">PRODUCT(IF(('All Group Fixtures'!$A$2:$A$1000=A$1)*('All Group Fixtures'!$C$2:$C$1000=B$20),'All Group Fixtures'!$R$2:$R$1000))</f>
        <v>0</v>
      </c>
      <c r="C27" s="84"/>
      <c r="D27" s="1"/>
      <c r="E27" s="1"/>
      <c r="F27" s="29"/>
      <c r="G27" s="1"/>
      <c r="H27" s="61" t="s">
        <v>143</v>
      </c>
      <c r="I27" s="84">
        <f t="array" ref="I27">PRODUCT(IF(('All Group Fixtures'!$A$2:$A$1000=H$1)*('All Group Fixtures'!$C$2:$C$1000=I$20),'All Group Fixtures'!$R$2:$R$1000))</f>
        <v>24239009.588290974</v>
      </c>
      <c r="J27" s="84"/>
      <c r="K27" s="1"/>
      <c r="L27" s="1"/>
      <c r="M27" s="29"/>
      <c r="O27" s="61" t="s">
        <v>143</v>
      </c>
      <c r="P27" s="84">
        <f t="array" ref="P27">PRODUCT(IF(('All Group Fixtures'!$A$2:$A$1000=O$1)*('All Group Fixtures'!$C$2:$C$1000=P$20),'All Group Fixtures'!$R$2:$R$1000))</f>
        <v>4787089.3809397221</v>
      </c>
      <c r="Q27" s="84"/>
      <c r="S27" s="1"/>
      <c r="T27" s="29"/>
      <c r="V27" s="61" t="s">
        <v>143</v>
      </c>
      <c r="W27" s="84">
        <f t="array" ref="W27">PRODUCT(IF(('All Group Fixtures'!$A$2:$A$1000=V$1)*('All Group Fixtures'!$C$2:$C$1000=W$20),'All Group Fixtures'!$R$2:$R$1000))</f>
        <v>12285.136084254134</v>
      </c>
      <c r="X27" s="84"/>
      <c r="Z27" s="1"/>
      <c r="AA27" s="29"/>
      <c r="AC27" s="61" t="s">
        <v>143</v>
      </c>
      <c r="AD27" s="84">
        <f t="array" ref="AD27">PRODUCT(IF(('All Group Fixtures'!$A$2:$A$1000=AC$1)*('All Group Fixtures'!$C$2:$C$1000=AD$20),'All Group Fixtures'!$R$2:$R$1000))</f>
        <v>3143306.5268659522</v>
      </c>
      <c r="AE27" s="84"/>
      <c r="AG27" s="1"/>
      <c r="AH27" s="29"/>
      <c r="AJ27" s="61" t="s">
        <v>143</v>
      </c>
      <c r="AK27" s="84">
        <f t="array" ref="AK27">PRODUCT(IF(('All Group Fixtures'!$A$2:$A$1000=AJ$1)*('All Group Fixtures'!$C$2:$C$1000=AK$20),'All Group Fixtures'!$R$2:$R$1000))</f>
        <v>147223.12631249541</v>
      </c>
      <c r="AL27" s="84"/>
    </row>
    <row r="28" spans="1:38" x14ac:dyDescent="0.2">
      <c r="F28" s="27"/>
      <c r="M28" s="27"/>
      <c r="T28" s="27"/>
      <c r="AA28" s="27"/>
      <c r="AH28" s="27"/>
    </row>
    <row r="29" spans="1:38" x14ac:dyDescent="0.2">
      <c r="F29" s="27"/>
      <c r="M29" s="27"/>
      <c r="T29" s="27"/>
      <c r="AA29" s="27"/>
      <c r="AH29" s="27"/>
    </row>
    <row r="30" spans="1:38" x14ac:dyDescent="0.2">
      <c r="A30" s="17" t="s">
        <v>79</v>
      </c>
      <c r="B30" s="17">
        <v>3</v>
      </c>
      <c r="C30" s="17"/>
      <c r="D30" s="17"/>
      <c r="E30" s="17"/>
      <c r="F30" s="30"/>
      <c r="G30" s="17"/>
      <c r="H30" s="17" t="s">
        <v>79</v>
      </c>
      <c r="I30" s="17">
        <v>3</v>
      </c>
      <c r="J30" s="17"/>
      <c r="K30" s="17"/>
      <c r="L30" s="17"/>
      <c r="M30" s="30"/>
      <c r="O30" s="17" t="s">
        <v>79</v>
      </c>
      <c r="P30" s="17">
        <v>3</v>
      </c>
      <c r="Q30" s="17"/>
      <c r="S30" s="17"/>
      <c r="T30" s="30"/>
      <c r="V30" s="17" t="s">
        <v>79</v>
      </c>
      <c r="W30" s="17">
        <v>3</v>
      </c>
      <c r="X30" s="17"/>
      <c r="Z30" s="17"/>
      <c r="AA30" s="30"/>
      <c r="AC30" s="17" t="s">
        <v>79</v>
      </c>
      <c r="AD30" s="17">
        <v>3</v>
      </c>
      <c r="AE30" s="17"/>
      <c r="AG30" s="17"/>
      <c r="AH30" s="30"/>
      <c r="AJ30" s="17" t="s">
        <v>79</v>
      </c>
      <c r="AK30" s="17">
        <v>3</v>
      </c>
      <c r="AL30" s="17"/>
    </row>
    <row r="31" spans="1:38" x14ac:dyDescent="0.2">
      <c r="A31" t="s">
        <v>45</v>
      </c>
      <c r="B31">
        <f>COUNTIFS('All Group Fixtures'!$A$2:$A$1048,A$1,'All Group Fixtures'!$P$2:$P$1048,"favourite",'All Group Fixtures'!$C$2:$C$1048,B30)</f>
        <v>0</v>
      </c>
      <c r="C31" t="e">
        <f>B31/B34</f>
        <v>#DIV/0!</v>
      </c>
      <c r="F31" s="27"/>
      <c r="H31" t="s">
        <v>45</v>
      </c>
      <c r="I31">
        <f>COUNTIFS('All Group Fixtures'!$A$2:$A$1048,H$1,'All Group Fixtures'!$P$2:$P$1048,"favourite",'All Group Fixtures'!$C$2:$C$1048,I30)</f>
        <v>10</v>
      </c>
      <c r="J31">
        <f>I31/I34</f>
        <v>0.625</v>
      </c>
      <c r="M31" s="27"/>
      <c r="O31" t="s">
        <v>45</v>
      </c>
      <c r="P31">
        <f>COUNTIFS('All Group Fixtures'!$A$2:$A$1048,O$1,'All Group Fixtures'!$P$2:$P$1048,"favourite",'All Group Fixtures'!$C$2:$C$1048,P30)</f>
        <v>8</v>
      </c>
      <c r="Q31">
        <f>P31/P34</f>
        <v>0.5</v>
      </c>
      <c r="T31" s="27"/>
      <c r="V31" t="s">
        <v>45</v>
      </c>
      <c r="W31">
        <f>COUNTIFS('All Group Fixtures'!$A$2:$A$1048,V$1,'All Group Fixtures'!$P$2:$P$1048,"favourite",'All Group Fixtures'!$C$2:$C$1048,W30)</f>
        <v>12</v>
      </c>
      <c r="X31">
        <f>W31/W34</f>
        <v>0.75</v>
      </c>
      <c r="AA31" s="27"/>
      <c r="AC31" t="s">
        <v>45</v>
      </c>
      <c r="AD31">
        <f>COUNTIFS('All Group Fixtures'!$A$2:$A$1048,AC$1,'All Group Fixtures'!$P$2:$P$1048,"favourite",'All Group Fixtures'!$C$2:$C$1048,AD30)</f>
        <v>7</v>
      </c>
      <c r="AE31">
        <f>AD31/AD34</f>
        <v>0.4375</v>
      </c>
      <c r="AH31" s="27"/>
      <c r="AJ31" t="s">
        <v>45</v>
      </c>
      <c r="AK31">
        <f>COUNTIFS('All Group Fixtures'!$A$2:$A$1048,AJ$1,'All Group Fixtures'!$P$2:$P$1048,"favourite",'All Group Fixtures'!$C$2:$C$1048,AK30)</f>
        <v>7</v>
      </c>
      <c r="AL31">
        <f>AK31/AK34</f>
        <v>0.4375</v>
      </c>
    </row>
    <row r="32" spans="1:38" x14ac:dyDescent="0.2">
      <c r="A32" t="s">
        <v>46</v>
      </c>
      <c r="B32">
        <f>COUNTIFS('All Group Fixtures'!$A$2:$A$1048,A$1,'All Group Fixtures'!$P$2:$P$1048,"outsider",'All Group Fixtures'!$C$2:$C$1048,B30)</f>
        <v>0</v>
      </c>
      <c r="C32" t="e">
        <f>B32/B34</f>
        <v>#DIV/0!</v>
      </c>
      <c r="F32" s="27"/>
      <c r="H32" t="s">
        <v>46</v>
      </c>
      <c r="I32">
        <f>COUNTIFS('All Group Fixtures'!$A$2:$A$1048,H$1,'All Group Fixtures'!$P$2:$P$1048,"outsider",'All Group Fixtures'!$C$2:$C$1048,I30)</f>
        <v>3</v>
      </c>
      <c r="J32">
        <f>I32/I34</f>
        <v>0.1875</v>
      </c>
      <c r="M32" s="27"/>
      <c r="O32" t="s">
        <v>46</v>
      </c>
      <c r="P32">
        <f>COUNTIFS('All Group Fixtures'!$A$2:$A$1048,O$1,'All Group Fixtures'!$P$2:$P$1048,"outsider",'All Group Fixtures'!$C$2:$C$1048,P30)</f>
        <v>4</v>
      </c>
      <c r="Q32">
        <f>P32/P34</f>
        <v>0.25</v>
      </c>
      <c r="T32" s="27"/>
      <c r="V32" t="s">
        <v>46</v>
      </c>
      <c r="W32">
        <f>COUNTIFS('All Group Fixtures'!$A$2:$A$1048,V$1,'All Group Fixtures'!$P$2:$P$1048,"outsider",'All Group Fixtures'!$C$2:$C$1048,W30)</f>
        <v>0</v>
      </c>
      <c r="X32">
        <f>W32/W34</f>
        <v>0</v>
      </c>
      <c r="AA32" s="27"/>
      <c r="AC32" t="s">
        <v>46</v>
      </c>
      <c r="AD32">
        <f>COUNTIFS('All Group Fixtures'!$A$2:$A$1048,AC$1,'All Group Fixtures'!$P$2:$P$1048,"outsider",'All Group Fixtures'!$C$2:$C$1048,AD30)</f>
        <v>5</v>
      </c>
      <c r="AE32">
        <f>AD32/AD34</f>
        <v>0.3125</v>
      </c>
      <c r="AH32" s="27"/>
      <c r="AJ32" t="s">
        <v>46</v>
      </c>
      <c r="AK32">
        <f>COUNTIFS('All Group Fixtures'!$A$2:$A$1048,AJ$1,'All Group Fixtures'!$P$2:$P$1048,"outsider",'All Group Fixtures'!$C$2:$C$1048,AK30)</f>
        <v>4</v>
      </c>
      <c r="AL32">
        <f>AK32/AK34</f>
        <v>0.25</v>
      </c>
    </row>
    <row r="33" spans="1:39" x14ac:dyDescent="0.2">
      <c r="A33" t="s">
        <v>42</v>
      </c>
      <c r="B33">
        <f>COUNTIFS('All Group Fixtures'!$A$2:$A$1048,A$1,'All Group Fixtures'!$P$2:$P$1048,"draw",'All Group Fixtures'!$C$2:$C$1048,B30)</f>
        <v>0</v>
      </c>
      <c r="C33" t="e">
        <f>B33/B34</f>
        <v>#DIV/0!</v>
      </c>
      <c r="F33" s="27"/>
      <c r="H33" t="s">
        <v>42</v>
      </c>
      <c r="I33">
        <f>COUNTIFS('All Group Fixtures'!$A$2:$A$1048,H$1,'All Group Fixtures'!$P$2:$P$1048,"draw",'All Group Fixtures'!$C$2:$C$1048,I30)</f>
        <v>3</v>
      </c>
      <c r="J33">
        <f>I33/I34</f>
        <v>0.1875</v>
      </c>
      <c r="M33" s="27"/>
      <c r="O33" t="s">
        <v>42</v>
      </c>
      <c r="P33">
        <f>COUNTIFS('All Group Fixtures'!$A$2:$A$1048,O$1,'All Group Fixtures'!$P$2:$P$1048,"draw",'All Group Fixtures'!$C$2:$C$1048,P30)</f>
        <v>4</v>
      </c>
      <c r="Q33">
        <f>P33/P34</f>
        <v>0.25</v>
      </c>
      <c r="T33" s="27"/>
      <c r="V33" t="s">
        <v>42</v>
      </c>
      <c r="W33">
        <f>COUNTIFS('All Group Fixtures'!$A$2:$A$1048,V$1,'All Group Fixtures'!$P$2:$P$1048,"draw",'All Group Fixtures'!$C$2:$C$1048,W30)</f>
        <v>4</v>
      </c>
      <c r="X33">
        <f>W33/W34</f>
        <v>0.25</v>
      </c>
      <c r="AA33" s="27"/>
      <c r="AC33" t="s">
        <v>42</v>
      </c>
      <c r="AD33">
        <f>COUNTIFS('All Group Fixtures'!$A$2:$A$1048,AC$1,'All Group Fixtures'!$P$2:$P$1048,"draw",'All Group Fixtures'!$C$2:$C$1048,AD30)</f>
        <v>4</v>
      </c>
      <c r="AE33">
        <f>AD33/AD34</f>
        <v>0.25</v>
      </c>
      <c r="AH33" s="27"/>
      <c r="AJ33" t="s">
        <v>42</v>
      </c>
      <c r="AK33">
        <f>COUNTIFS('All Group Fixtures'!$A$2:$A$1048,AJ$1,'All Group Fixtures'!$P$2:$P$1048,"draw",'All Group Fixtures'!$C$2:$C$1048,AK30)</f>
        <v>5</v>
      </c>
      <c r="AL33">
        <f>AK33/AK34</f>
        <v>0.3125</v>
      </c>
    </row>
    <row r="34" spans="1:39" x14ac:dyDescent="0.2">
      <c r="A34" s="18" t="s">
        <v>47</v>
      </c>
      <c r="B34" s="1">
        <f>SUM(B31:B33)</f>
        <v>0</v>
      </c>
      <c r="C34" s="1" t="e">
        <f>SUM(C31:C33)</f>
        <v>#DIV/0!</v>
      </c>
      <c r="D34" s="1"/>
      <c r="E34" s="1"/>
      <c r="F34" s="29"/>
      <c r="G34" s="1"/>
      <c r="H34" s="18" t="s">
        <v>47</v>
      </c>
      <c r="I34" s="1">
        <f>SUM(I31:I33)</f>
        <v>16</v>
      </c>
      <c r="J34" s="1">
        <f>SUM(J31:J33)</f>
        <v>1</v>
      </c>
      <c r="K34" s="1"/>
      <c r="L34" s="1"/>
      <c r="M34" s="29"/>
      <c r="O34" s="1" t="s">
        <v>47</v>
      </c>
      <c r="P34" s="1">
        <f>SUM(P31:P33)</f>
        <v>16</v>
      </c>
      <c r="Q34" s="1">
        <f>SUM(Q31:Q33)</f>
        <v>1</v>
      </c>
      <c r="S34" s="1"/>
      <c r="T34" s="29"/>
      <c r="V34" s="1" t="s">
        <v>47</v>
      </c>
      <c r="W34" s="1">
        <f>SUM(W31:W33)</f>
        <v>16</v>
      </c>
      <c r="X34" s="1">
        <f>SUM(X31:X33)</f>
        <v>1</v>
      </c>
      <c r="Z34" s="1"/>
      <c r="AA34" s="29"/>
      <c r="AC34" s="1" t="s">
        <v>47</v>
      </c>
      <c r="AD34" s="1">
        <f>SUM(AD31:AD33)</f>
        <v>16</v>
      </c>
      <c r="AE34" s="1">
        <f>SUM(AE31:AE33)</f>
        <v>1</v>
      </c>
      <c r="AG34" s="1"/>
      <c r="AH34" s="29"/>
      <c r="AJ34" s="1" t="s">
        <v>47</v>
      </c>
      <c r="AK34" s="1">
        <f>SUM(AK31:AK33)</f>
        <v>16</v>
      </c>
      <c r="AL34" s="1">
        <f>SUM(AL31:AL33)</f>
        <v>1</v>
      </c>
    </row>
    <row r="35" spans="1:39" x14ac:dyDescent="0.2">
      <c r="A35" s="61" t="s">
        <v>141</v>
      </c>
      <c r="B35" s="84">
        <f t="array" ref="B35">PRODUCT(IF(('All Group Fixtures'!$A$2:$A$1000=A$1)*('All Group Fixtures'!$C$2:$C$1000=B$30),'All Group Fixtures'!$L$2:$L$1000))</f>
        <v>7939.6475161879953</v>
      </c>
      <c r="C35" s="84"/>
      <c r="D35" s="1"/>
      <c r="E35" s="1"/>
      <c r="F35" s="29"/>
      <c r="G35" s="1"/>
      <c r="H35" s="61" t="s">
        <v>141</v>
      </c>
      <c r="I35" s="84">
        <f t="array" ref="I35">PRODUCT(IF(('All Group Fixtures'!$A$2:$A$1000=H$1)*('All Group Fixtures'!$C$2:$C$1000=I$30),'All Group Fixtures'!$L$2:$L$1000))</f>
        <v>16346.745614566178</v>
      </c>
      <c r="J35" s="84"/>
      <c r="K35" s="1"/>
      <c r="L35" s="1"/>
      <c r="M35" s="29"/>
      <c r="O35" s="61" t="s">
        <v>141</v>
      </c>
      <c r="P35" s="84">
        <f t="array" ref="P35">PRODUCT(IF(('All Group Fixtures'!$A$2:$A$1000=O$1)*('All Group Fixtures'!$C$2:$C$1000=P$30),'All Group Fixtures'!$L$2:$L$1000))</f>
        <v>12122.292885880268</v>
      </c>
      <c r="Q35" s="84"/>
      <c r="S35" s="1"/>
      <c r="T35" s="29"/>
      <c r="V35" s="61" t="s">
        <v>141</v>
      </c>
      <c r="W35" s="84">
        <f t="array" ref="W35">PRODUCT(IF(('All Group Fixtures'!$A$2:$A$1000=V$1)*('All Group Fixtures'!$C$2:$C$1000=W$30),'All Group Fixtures'!$L$2:$L$1000))</f>
        <v>7948.3274128669782</v>
      </c>
      <c r="X35" s="84"/>
      <c r="Z35" s="1"/>
      <c r="AA35" s="29"/>
      <c r="AC35" s="61" t="s">
        <v>141</v>
      </c>
      <c r="AD35" s="84">
        <f t="array" ref="AD35">PRODUCT(IF(('All Group Fixtures'!$A$2:$A$1000=AC$1)*('All Group Fixtures'!$C$2:$C$1000=AD$30),'All Group Fixtures'!$L$2:$L$1000))</f>
        <v>6417.1856622932073</v>
      </c>
      <c r="AE35" s="84"/>
      <c r="AG35" s="1"/>
      <c r="AH35" s="29"/>
      <c r="AJ35" s="61" t="s">
        <v>141</v>
      </c>
      <c r="AK35" s="84">
        <f t="array" ref="AK35">PRODUCT(IF(('All Group Fixtures'!$A$2:$A$1000=AJ$1)*('All Group Fixtures'!$C$2:$C$1000=AK$30),'All Group Fixtures'!$L$2:$L$1000))</f>
        <v>1019.9866713822777</v>
      </c>
      <c r="AL35" s="84"/>
    </row>
    <row r="36" spans="1:39" x14ac:dyDescent="0.2">
      <c r="A36" s="61" t="s">
        <v>142</v>
      </c>
      <c r="B36" s="84">
        <f t="array" ref="B36">PRODUCT(IF(('All Group Fixtures'!$A$2:$A$1000=A$1)*('All Group Fixtures'!$C$2:$C$1000=B$30),'All Group Fixtures'!$N$2:$N$1000))</f>
        <v>197550697979.38635</v>
      </c>
      <c r="C36" s="84"/>
      <c r="D36" s="1"/>
      <c r="E36" s="1"/>
      <c r="F36" s="29"/>
      <c r="G36" s="1"/>
      <c r="H36" s="61" t="s">
        <v>142</v>
      </c>
      <c r="I36" s="84">
        <f t="array" ref="I36">PRODUCT(IF(('All Group Fixtures'!$A$2:$A$1000=H$1)*('All Group Fixtures'!$C$2:$C$1000=I$30),'All Group Fixtures'!$N$2:$N$1000))</f>
        <v>161539096785.84375</v>
      </c>
      <c r="J36" s="84"/>
      <c r="K36" s="1"/>
      <c r="L36" s="1"/>
      <c r="M36" s="29"/>
      <c r="O36" s="61" t="s">
        <v>142</v>
      </c>
      <c r="P36" s="84">
        <f t="array" ref="P36">PRODUCT(IF(('All Group Fixtures'!$A$2:$A$1000=O$1)*('All Group Fixtures'!$C$2:$C$1000=P$30),'All Group Fixtures'!$N$2:$N$1000))</f>
        <v>625924455702.64221</v>
      </c>
      <c r="Q36" s="84"/>
      <c r="S36" s="1"/>
      <c r="T36" s="29"/>
      <c r="V36" s="61" t="s">
        <v>142</v>
      </c>
      <c r="W36" s="84">
        <f t="array" ref="W36">PRODUCT(IF(('All Group Fixtures'!$A$2:$A$1000=V$1)*('All Group Fixtures'!$C$2:$C$1000=W$30),'All Group Fixtures'!$N$2:$N$1000))</f>
        <v>12058754396.742079</v>
      </c>
      <c r="X36" s="84"/>
      <c r="Z36" s="1"/>
      <c r="AA36" s="29"/>
      <c r="AC36" s="61" t="s">
        <v>142</v>
      </c>
      <c r="AD36" s="84">
        <f t="array" ref="AD36">PRODUCT(IF(('All Group Fixtures'!$A$2:$A$1000=AC$1)*('All Group Fixtures'!$C$2:$C$1000=AD$30),'All Group Fixtures'!$N$2:$N$1000))</f>
        <v>518318982530.20654</v>
      </c>
      <c r="AE36" s="84"/>
      <c r="AG36" s="1"/>
      <c r="AH36" s="29"/>
      <c r="AJ36" s="61" t="s">
        <v>142</v>
      </c>
      <c r="AK36" s="84">
        <f t="array" ref="AK36">PRODUCT(IF(('All Group Fixtures'!$A$2:$A$1000=AJ$1)*('All Group Fixtures'!$C$2:$C$1000=AK$30),'All Group Fixtures'!$N$2:$N$1000))</f>
        <v>2135597362527.2175</v>
      </c>
      <c r="AL36" s="84"/>
    </row>
    <row r="37" spans="1:39" x14ac:dyDescent="0.2">
      <c r="A37" s="61" t="s">
        <v>143</v>
      </c>
      <c r="B37" s="84">
        <f t="array" ref="B37">PRODUCT(IF(('All Group Fixtures'!$A$2:$A$1000=A$1)*('All Group Fixtures'!$C$2:$C$1000=B$30),'All Group Fixtures'!$R$2:$R$1000))</f>
        <v>0</v>
      </c>
      <c r="C37" s="84"/>
      <c r="D37" s="1"/>
      <c r="E37" s="1"/>
      <c r="F37" s="29"/>
      <c r="G37" s="1"/>
      <c r="H37" s="61" t="s">
        <v>143</v>
      </c>
      <c r="I37" s="84">
        <f t="array" ref="I37">PRODUCT(IF(('All Group Fixtures'!$A$2:$A$1000=H$1)*('All Group Fixtures'!$C$2:$C$1000=I$30),'All Group Fixtures'!$R$2:$R$1000))</f>
        <v>413458.86503886204</v>
      </c>
      <c r="J37" s="84"/>
      <c r="K37" s="1"/>
      <c r="L37" s="1"/>
      <c r="M37" s="29"/>
      <c r="O37" s="61" t="s">
        <v>143</v>
      </c>
      <c r="P37" s="84">
        <f t="array" ref="P37">PRODUCT(IF(('All Group Fixtures'!$A$2:$A$1000=O$1)*('All Group Fixtures'!$C$2:$C$1000=P$30),'All Group Fixtures'!$R$2:$R$1000))</f>
        <v>4586134.9345052075</v>
      </c>
      <c r="Q37" s="84"/>
      <c r="S37" s="1"/>
      <c r="T37" s="29"/>
      <c r="V37" s="61" t="s">
        <v>143</v>
      </c>
      <c r="W37" s="84">
        <f t="array" ref="W37">PRODUCT(IF(('All Group Fixtures'!$A$2:$A$1000=V$1)*('All Group Fixtures'!$C$2:$C$1000=W$30),'All Group Fixtures'!$R$2:$R$1000))</f>
        <v>24692.968494165525</v>
      </c>
      <c r="X37" s="84"/>
      <c r="Z37" s="1"/>
      <c r="AA37" s="29"/>
      <c r="AC37" s="61" t="s">
        <v>143</v>
      </c>
      <c r="AD37" s="84">
        <f t="array" ref="AD37">PRODUCT(IF(('All Group Fixtures'!$A$2:$A$1000=AC$1)*('All Group Fixtures'!$C$2:$C$1000=AD$30),'All Group Fixtures'!$R$2:$R$1000))</f>
        <v>7117391.8441120703</v>
      </c>
      <c r="AE37" s="84"/>
      <c r="AG37" s="1"/>
      <c r="AH37" s="29"/>
      <c r="AJ37" s="61" t="s">
        <v>143</v>
      </c>
      <c r="AK37" s="84">
        <f t="array" ref="AK37">PRODUCT(IF(('All Group Fixtures'!$A$2:$A$1000=AJ$1)*('All Group Fixtures'!$C$2:$C$1000=AK$30),'All Group Fixtures'!$R$2:$R$1000))</f>
        <v>2201861.6941615432</v>
      </c>
      <c r="AL37" s="84"/>
    </row>
    <row r="38" spans="1:39" x14ac:dyDescent="0.2">
      <c r="F38" s="27"/>
      <c r="M38" s="27"/>
      <c r="T38" s="27"/>
      <c r="AA38" s="27"/>
      <c r="AH38" s="27"/>
    </row>
    <row r="39" spans="1:39" x14ac:dyDescent="0.2">
      <c r="F39" s="27"/>
      <c r="M39" s="27"/>
      <c r="T39" s="27"/>
      <c r="AA39" s="27"/>
      <c r="AH39" s="27"/>
    </row>
    <row r="40" spans="1:39" x14ac:dyDescent="0.2">
      <c r="A40" s="80" t="str">
        <f>A1&amp;" Group Standings"</f>
        <v>2018 Group Standings</v>
      </c>
      <c r="B40" s="80"/>
      <c r="C40" s="80"/>
      <c r="D40" s="80"/>
      <c r="F40" s="27"/>
      <c r="H40" s="80" t="str">
        <f>H1&amp;" Group Standings"</f>
        <v>2014 Group Standings</v>
      </c>
      <c r="I40" s="80"/>
      <c r="J40" s="80"/>
      <c r="K40" s="80"/>
      <c r="M40" s="27"/>
      <c r="O40" s="80" t="str">
        <f>O1&amp;" Group Standings"</f>
        <v>2010 Group Standings</v>
      </c>
      <c r="P40" s="80"/>
      <c r="Q40" s="80"/>
      <c r="R40" s="80"/>
      <c r="T40" s="27"/>
      <c r="V40" s="80" t="str">
        <f>V1&amp;" Group Standings"</f>
        <v>2006 Group Standings</v>
      </c>
      <c r="W40" s="80"/>
      <c r="X40" s="80"/>
      <c r="Y40" s="80"/>
      <c r="AA40" s="27"/>
      <c r="AC40" s="80" t="str">
        <f>AC1&amp;" Group Standings"</f>
        <v>2002 Group Standings</v>
      </c>
      <c r="AD40" s="80"/>
      <c r="AE40" s="80"/>
      <c r="AF40" s="80"/>
      <c r="AH40" s="27"/>
      <c r="AJ40" s="80" t="str">
        <f>AJ1&amp;" Group Standings"</f>
        <v>1998 Group Standings</v>
      </c>
      <c r="AK40" s="80"/>
      <c r="AL40" s="80"/>
      <c r="AM40" s="80"/>
    </row>
    <row r="41" spans="1:39" x14ac:dyDescent="0.2">
      <c r="A41" s="80" t="s">
        <v>81</v>
      </c>
      <c r="B41" s="80"/>
      <c r="C41" s="80"/>
      <c r="D41" s="80"/>
      <c r="E41" s="16"/>
      <c r="F41" s="28"/>
      <c r="G41" s="16"/>
      <c r="H41" s="80" t="s">
        <v>81</v>
      </c>
      <c r="I41" s="80"/>
      <c r="J41" s="80"/>
      <c r="K41" s="80"/>
      <c r="L41" s="16"/>
      <c r="M41" s="28"/>
      <c r="O41" s="80" t="s">
        <v>81</v>
      </c>
      <c r="P41" s="80"/>
      <c r="Q41" s="80"/>
      <c r="R41" s="80"/>
      <c r="S41" s="16"/>
      <c r="T41" s="28"/>
      <c r="V41" s="80" t="s">
        <v>81</v>
      </c>
      <c r="W41" s="80"/>
      <c r="X41" s="80"/>
      <c r="Y41" s="80"/>
      <c r="Z41" s="31"/>
      <c r="AA41" s="28"/>
      <c r="AC41" s="80" t="s">
        <v>81</v>
      </c>
      <c r="AD41" s="80"/>
      <c r="AE41" s="80"/>
      <c r="AF41" s="80"/>
      <c r="AG41" s="31"/>
      <c r="AH41" s="28"/>
      <c r="AJ41" s="80" t="s">
        <v>81</v>
      </c>
      <c r="AK41" s="80"/>
      <c r="AL41" s="80"/>
      <c r="AM41" s="80"/>
    </row>
    <row r="42" spans="1:39" x14ac:dyDescent="0.2">
      <c r="A42" s="7" t="s">
        <v>83</v>
      </c>
      <c r="B42" s="7">
        <v>3</v>
      </c>
      <c r="C42">
        <f>COUNTIF('2014 Group Standings'!$K$4,B42)+COUNTIF('2014 Group Standings'!$K$10,B42)+COUNTIF('2014 Group Standings'!$K$16,B42)+COUNTIF('2014 Group Standings'!$K$22,B42)+COUNTIF('2014 Group Standings'!$K$28,B42)+COUNTIF('2014 Group Standings'!$K$34,B42)+COUNTIF('2014 Group Standings'!$K$40,B42)+COUNTIF('2014 Group Standings'!$K$46,B42)</f>
        <v>6</v>
      </c>
      <c r="D42">
        <f>C42/C$46</f>
        <v>0.75</v>
      </c>
      <c r="F42" s="27"/>
      <c r="H42" s="7" t="s">
        <v>83</v>
      </c>
      <c r="I42" s="7">
        <v>3</v>
      </c>
      <c r="J42">
        <f>COUNTIF('2014 Group Standings'!$K$4,I42)+COUNTIF('2014 Group Standings'!$K$10,I42)+COUNTIF('2014 Group Standings'!$K$16,I42)+COUNTIF('2014 Group Standings'!$K$22,I42)+COUNTIF('2014 Group Standings'!$K$28,I42)+COUNTIF('2014 Group Standings'!$K$34,I42)+COUNTIF('2014 Group Standings'!$K$40,I42)+COUNTIF('2014 Group Standings'!$K$46,I42)</f>
        <v>6</v>
      </c>
      <c r="K42">
        <f>J42/J$46</f>
        <v>0.75</v>
      </c>
      <c r="M42" s="27"/>
      <c r="O42" s="7" t="s">
        <v>83</v>
      </c>
      <c r="P42" s="7">
        <v>3</v>
      </c>
      <c r="Q42">
        <f>COUNTIF('2010 Group Standings'!$K$4,P42)+COUNTIF('2010 Group Standings'!$K$10,P42)+COUNTIF('2010 Group Standings'!$K$16,P42)+COUNTIF('2010 Group Standings'!$K$22,P42)+COUNTIF('2010 Group Standings'!$K$28,P42)+COUNTIF('2010 Group Standings'!$K$34,P42)+COUNTIF('2010 Group Standings'!$K$40,P42)+COUNTIF('2010 Group Standings'!$K$46,P42)</f>
        <v>5</v>
      </c>
      <c r="R42">
        <f>Q42/Q$46</f>
        <v>0.625</v>
      </c>
      <c r="T42" s="27"/>
      <c r="V42" s="7" t="s">
        <v>83</v>
      </c>
      <c r="W42" s="7">
        <v>3</v>
      </c>
      <c r="X42">
        <f>COUNTIF('2010 Group Standings'!$K$4,W42)+COUNTIF('2010 Group Standings'!$K$10,W42)+COUNTIF('2010 Group Standings'!$K$16,W42)+COUNTIF('2010 Group Standings'!$K$22,W42)+COUNTIF('2010 Group Standings'!$K$28,W42)+COUNTIF('2010 Group Standings'!$K$34,W42)+COUNTIF('2010 Group Standings'!$K$40,W42)+COUNTIF('2010 Group Standings'!$K$46,W42)</f>
        <v>5</v>
      </c>
      <c r="Y42">
        <f>X42/X$46</f>
        <v>0.625</v>
      </c>
      <c r="AA42" s="27"/>
      <c r="AC42" s="7" t="s">
        <v>83</v>
      </c>
      <c r="AD42" s="7">
        <v>3</v>
      </c>
      <c r="AE42">
        <f>COUNTIF('2010 Group Standings'!$K$4,AD42)+COUNTIF('2010 Group Standings'!$K$10,AD42)+COUNTIF('2010 Group Standings'!$K$16,AD42)+COUNTIF('2010 Group Standings'!$K$22,AD42)+COUNTIF('2010 Group Standings'!$K$28,AD42)+COUNTIF('2010 Group Standings'!$K$34,AD42)+COUNTIF('2010 Group Standings'!$K$40,AD42)+COUNTIF('2010 Group Standings'!$K$46,AD42)</f>
        <v>5</v>
      </c>
      <c r="AF42">
        <f>AE42/AE$46</f>
        <v>0.625</v>
      </c>
      <c r="AH42" s="27"/>
      <c r="AJ42" s="7" t="s">
        <v>83</v>
      </c>
      <c r="AK42" s="7">
        <v>3</v>
      </c>
      <c r="AL42">
        <f>COUNTIF('2010 Group Standings'!$K$4,AK42)+COUNTIF('2010 Group Standings'!$K$10,AK42)+COUNTIF('2010 Group Standings'!$K$16,AK42)+COUNTIF('2010 Group Standings'!$K$22,AK42)+COUNTIF('2010 Group Standings'!$K$28,AK42)+COUNTIF('2010 Group Standings'!$K$34,AK42)+COUNTIF('2010 Group Standings'!$K$40,AK42)+COUNTIF('2010 Group Standings'!$K$46,AK42)</f>
        <v>5</v>
      </c>
      <c r="AM42">
        <f>AL42/AL$46</f>
        <v>0.625</v>
      </c>
    </row>
    <row r="43" spans="1:39" x14ac:dyDescent="0.2">
      <c r="A43" s="7"/>
      <c r="B43" s="7">
        <v>2</v>
      </c>
      <c r="C43">
        <f>COUNTIF('2014 Group Standings'!$K$4,B43)+COUNTIF('2014 Group Standings'!$K$10,B43)+COUNTIF('2014 Group Standings'!$K$16,B43)+COUNTIF('2014 Group Standings'!$K$22,B43)+COUNTIF('2014 Group Standings'!$K$28,B43)+COUNTIF('2014 Group Standings'!$K$34,B43)+COUNTIF('2014 Group Standings'!$K$40,B43)+COUNTIF('2014 Group Standings'!$K$46,B43)</f>
        <v>0</v>
      </c>
      <c r="D43">
        <f t="shared" ref="D43:D45" si="0">C43/C$46</f>
        <v>0</v>
      </c>
      <c r="F43" s="27"/>
      <c r="H43" s="7"/>
      <c r="I43" s="7">
        <v>2</v>
      </c>
      <c r="J43">
        <f>COUNTIF('2014 Group Standings'!$K$4,I43)+COUNTIF('2014 Group Standings'!$K$10,I43)+COUNTIF('2014 Group Standings'!$K$16,I43)+COUNTIF('2014 Group Standings'!$K$22,I43)+COUNTIF('2014 Group Standings'!$K$28,I43)+COUNTIF('2014 Group Standings'!$K$34,I43)+COUNTIF('2014 Group Standings'!$K$40,I43)+COUNTIF('2014 Group Standings'!$K$46,I43)</f>
        <v>0</v>
      </c>
      <c r="K43">
        <f t="shared" ref="K43:K45" si="1">J43/J$46</f>
        <v>0</v>
      </c>
      <c r="M43" s="27"/>
      <c r="O43" s="7"/>
      <c r="P43" s="7">
        <v>2</v>
      </c>
      <c r="Q43">
        <f>COUNTIF('2010 Group Standings'!$K$4,P43)+COUNTIF('2010 Group Standings'!$K$10,P43)+COUNTIF('2010 Group Standings'!$K$16,P43)+COUNTIF('2010 Group Standings'!$K$22,P43)+COUNTIF('2010 Group Standings'!$K$28,P43)+COUNTIF('2010 Group Standings'!$K$34,P43)+COUNTIF('2010 Group Standings'!$K$40,P43)+COUNTIF('2010 Group Standings'!$K$46,P43)</f>
        <v>3</v>
      </c>
      <c r="R43">
        <f t="shared" ref="R43:R45" si="2">Q43/Q$46</f>
        <v>0.375</v>
      </c>
      <c r="T43" s="27"/>
      <c r="V43" s="7"/>
      <c r="W43" s="7">
        <v>2</v>
      </c>
      <c r="X43">
        <f>COUNTIF('2010 Group Standings'!$K$4,W43)+COUNTIF('2010 Group Standings'!$K$10,W43)+COUNTIF('2010 Group Standings'!$K$16,W43)+COUNTIF('2010 Group Standings'!$K$22,W43)+COUNTIF('2010 Group Standings'!$K$28,W43)+COUNTIF('2010 Group Standings'!$K$34,W43)+COUNTIF('2010 Group Standings'!$K$40,W43)+COUNTIF('2010 Group Standings'!$K$46,W43)</f>
        <v>3</v>
      </c>
      <c r="Y43">
        <f t="shared" ref="Y43:Y45" si="3">X43/X$46</f>
        <v>0.375</v>
      </c>
      <c r="AA43" s="27"/>
      <c r="AC43" s="7"/>
      <c r="AD43" s="7">
        <v>2</v>
      </c>
      <c r="AE43">
        <f>COUNTIF('2010 Group Standings'!$K$4,AD43)+COUNTIF('2010 Group Standings'!$K$10,AD43)+COUNTIF('2010 Group Standings'!$K$16,AD43)+COUNTIF('2010 Group Standings'!$K$22,AD43)+COUNTIF('2010 Group Standings'!$K$28,AD43)+COUNTIF('2010 Group Standings'!$K$34,AD43)+COUNTIF('2010 Group Standings'!$K$40,AD43)+COUNTIF('2010 Group Standings'!$K$46,AD43)</f>
        <v>3</v>
      </c>
      <c r="AF43">
        <f t="shared" ref="AF43:AF45" si="4">AE43/AE$46</f>
        <v>0.375</v>
      </c>
      <c r="AH43" s="27"/>
      <c r="AJ43" s="7"/>
      <c r="AK43" s="7">
        <v>2</v>
      </c>
      <c r="AL43">
        <f>COUNTIF('2010 Group Standings'!$K$4,AK43)+COUNTIF('2010 Group Standings'!$K$10,AK43)+COUNTIF('2010 Group Standings'!$K$16,AK43)+COUNTIF('2010 Group Standings'!$K$22,AK43)+COUNTIF('2010 Group Standings'!$K$28,AK43)+COUNTIF('2010 Group Standings'!$K$34,AK43)+COUNTIF('2010 Group Standings'!$K$40,AK43)+COUNTIF('2010 Group Standings'!$K$46,AK43)</f>
        <v>3</v>
      </c>
      <c r="AM43">
        <f t="shared" ref="AM43:AM45" si="5">AL43/AL$46</f>
        <v>0.375</v>
      </c>
    </row>
    <row r="44" spans="1:39" x14ac:dyDescent="0.2">
      <c r="A44" s="7"/>
      <c r="B44" s="7">
        <v>1</v>
      </c>
      <c r="C44">
        <f>COUNTIF('2014 Group Standings'!$K$4,B44)+COUNTIF('2014 Group Standings'!$K$10,B44)+COUNTIF('2014 Group Standings'!$K$16,B44)+COUNTIF('2014 Group Standings'!$K$22,B44)+COUNTIF('2014 Group Standings'!$K$28,B44)+COUNTIF('2014 Group Standings'!$K$34,B44)+COUNTIF('2014 Group Standings'!$K$40,B44)+COUNTIF('2014 Group Standings'!$K$46,B44)</f>
        <v>1</v>
      </c>
      <c r="D44">
        <f t="shared" si="0"/>
        <v>0.125</v>
      </c>
      <c r="F44" s="27"/>
      <c r="H44" s="7"/>
      <c r="I44" s="7">
        <v>1</v>
      </c>
      <c r="J44">
        <f>COUNTIF('2014 Group Standings'!$K$4,I44)+COUNTIF('2014 Group Standings'!$K$10,I44)+COUNTIF('2014 Group Standings'!$K$16,I44)+COUNTIF('2014 Group Standings'!$K$22,I44)+COUNTIF('2014 Group Standings'!$K$28,I44)+COUNTIF('2014 Group Standings'!$K$34,I44)+COUNTIF('2014 Group Standings'!$K$40,I44)+COUNTIF('2014 Group Standings'!$K$46,I44)</f>
        <v>1</v>
      </c>
      <c r="K44">
        <f t="shared" si="1"/>
        <v>0.125</v>
      </c>
      <c r="M44" s="27"/>
      <c r="O44" s="7"/>
      <c r="P44" s="7">
        <v>1</v>
      </c>
      <c r="Q44">
        <f>COUNTIF('2010 Group Standings'!$K$4,P44)+COUNTIF('2010 Group Standings'!$K$10,P44)+COUNTIF('2010 Group Standings'!$K$16,P44)+COUNTIF('2010 Group Standings'!$K$22,P44)+COUNTIF('2010 Group Standings'!$K$28,P44)+COUNTIF('2010 Group Standings'!$K$34,P44)+COUNTIF('2010 Group Standings'!$K$40,P44)+COUNTIF('2010 Group Standings'!$K$46,P44)</f>
        <v>0</v>
      </c>
      <c r="R44">
        <f t="shared" si="2"/>
        <v>0</v>
      </c>
      <c r="T44" s="27"/>
      <c r="V44" s="7"/>
      <c r="W44" s="7">
        <v>1</v>
      </c>
      <c r="X44">
        <f>COUNTIF('2010 Group Standings'!$K$4,W44)+COUNTIF('2010 Group Standings'!$K$10,W44)+COUNTIF('2010 Group Standings'!$K$16,W44)+COUNTIF('2010 Group Standings'!$K$22,W44)+COUNTIF('2010 Group Standings'!$K$28,W44)+COUNTIF('2010 Group Standings'!$K$34,W44)+COUNTIF('2010 Group Standings'!$K$40,W44)+COUNTIF('2010 Group Standings'!$K$46,W44)</f>
        <v>0</v>
      </c>
      <c r="Y44">
        <f t="shared" si="3"/>
        <v>0</v>
      </c>
      <c r="AA44" s="27"/>
      <c r="AC44" s="7"/>
      <c r="AD44" s="7">
        <v>1</v>
      </c>
      <c r="AE44">
        <f>COUNTIF('2010 Group Standings'!$K$4,AD44)+COUNTIF('2010 Group Standings'!$K$10,AD44)+COUNTIF('2010 Group Standings'!$K$16,AD44)+COUNTIF('2010 Group Standings'!$K$22,AD44)+COUNTIF('2010 Group Standings'!$K$28,AD44)+COUNTIF('2010 Group Standings'!$K$34,AD44)+COUNTIF('2010 Group Standings'!$K$40,AD44)+COUNTIF('2010 Group Standings'!$K$46,AD44)</f>
        <v>0</v>
      </c>
      <c r="AF44">
        <f t="shared" si="4"/>
        <v>0</v>
      </c>
      <c r="AH44" s="27"/>
      <c r="AJ44" s="7"/>
      <c r="AK44" s="7">
        <v>1</v>
      </c>
      <c r="AL44">
        <f>COUNTIF('2010 Group Standings'!$K$4,AK44)+COUNTIF('2010 Group Standings'!$K$10,AK44)+COUNTIF('2010 Group Standings'!$K$16,AK44)+COUNTIF('2010 Group Standings'!$K$22,AK44)+COUNTIF('2010 Group Standings'!$K$28,AK44)+COUNTIF('2010 Group Standings'!$K$34,AK44)+COUNTIF('2010 Group Standings'!$K$40,AK44)+COUNTIF('2010 Group Standings'!$K$46,AK44)</f>
        <v>0</v>
      </c>
      <c r="AM44">
        <f t="shared" si="5"/>
        <v>0</v>
      </c>
    </row>
    <row r="45" spans="1:39" x14ac:dyDescent="0.2">
      <c r="A45" s="7" t="s">
        <v>84</v>
      </c>
      <c r="B45" s="7">
        <v>0</v>
      </c>
      <c r="C45">
        <f>COUNTIF('2014 Group Standings'!$K$4,B45)+COUNTIF('2014 Group Standings'!$K$10,B45)+COUNTIF('2014 Group Standings'!$K$16,B45)+COUNTIF('2014 Group Standings'!$K$22,B45)+COUNTIF('2014 Group Standings'!$K$28,B45)+COUNTIF('2014 Group Standings'!$K$34,B45)+COUNTIF('2014 Group Standings'!$K$40,B45)+COUNTIF('2014 Group Standings'!$K$46,B45)</f>
        <v>1</v>
      </c>
      <c r="D45">
        <f t="shared" si="0"/>
        <v>0.125</v>
      </c>
      <c r="F45" s="27"/>
      <c r="H45" s="7" t="s">
        <v>84</v>
      </c>
      <c r="I45" s="7">
        <v>0</v>
      </c>
      <c r="J45">
        <f>COUNTIF('2014 Group Standings'!$K$4,I45)+COUNTIF('2014 Group Standings'!$K$10,I45)+COUNTIF('2014 Group Standings'!$K$16,I45)+COUNTIF('2014 Group Standings'!$K$22,I45)+COUNTIF('2014 Group Standings'!$K$28,I45)+COUNTIF('2014 Group Standings'!$K$34,I45)+COUNTIF('2014 Group Standings'!$K$40,I45)+COUNTIF('2014 Group Standings'!$K$46,I45)</f>
        <v>1</v>
      </c>
      <c r="K45">
        <f t="shared" si="1"/>
        <v>0.125</v>
      </c>
      <c r="M45" s="27"/>
      <c r="O45" s="7" t="s">
        <v>84</v>
      </c>
      <c r="P45" s="7">
        <v>0</v>
      </c>
      <c r="Q45">
        <f>COUNTIF('2010 Group Standings'!$K$4,P45)+COUNTIF('2010 Group Standings'!$K$10,P45)+COUNTIF('2010 Group Standings'!$K$16,P45)+COUNTIF('2010 Group Standings'!$K$22,P45)+COUNTIF('2010 Group Standings'!$K$28,P45)+COUNTIF('2010 Group Standings'!$K$34,P45)+COUNTIF('2010 Group Standings'!$K$40,P45)+COUNTIF('2010 Group Standings'!$K$46,P45)</f>
        <v>0</v>
      </c>
      <c r="R45">
        <f t="shared" si="2"/>
        <v>0</v>
      </c>
      <c r="T45" s="27"/>
      <c r="V45" s="7" t="s">
        <v>84</v>
      </c>
      <c r="W45" s="7">
        <v>0</v>
      </c>
      <c r="X45">
        <f>COUNTIF('2010 Group Standings'!$K$4,W45)+COUNTIF('2010 Group Standings'!$K$10,W45)+COUNTIF('2010 Group Standings'!$K$16,W45)+COUNTIF('2010 Group Standings'!$K$22,W45)+COUNTIF('2010 Group Standings'!$K$28,W45)+COUNTIF('2010 Group Standings'!$K$34,W45)+COUNTIF('2010 Group Standings'!$K$40,W45)+COUNTIF('2010 Group Standings'!$K$46,W45)</f>
        <v>0</v>
      </c>
      <c r="Y45">
        <f t="shared" si="3"/>
        <v>0</v>
      </c>
      <c r="AA45" s="27"/>
      <c r="AC45" s="7" t="s">
        <v>84</v>
      </c>
      <c r="AD45" s="7">
        <v>0</v>
      </c>
      <c r="AE45">
        <f>COUNTIF('2010 Group Standings'!$K$4,AD45)+COUNTIF('2010 Group Standings'!$K$10,AD45)+COUNTIF('2010 Group Standings'!$K$16,AD45)+COUNTIF('2010 Group Standings'!$K$22,AD45)+COUNTIF('2010 Group Standings'!$K$28,AD45)+COUNTIF('2010 Group Standings'!$K$34,AD45)+COUNTIF('2010 Group Standings'!$K$40,AD45)+COUNTIF('2010 Group Standings'!$K$46,AD45)</f>
        <v>0</v>
      </c>
      <c r="AF45">
        <f t="shared" si="4"/>
        <v>0</v>
      </c>
      <c r="AH45" s="27"/>
      <c r="AJ45" s="7" t="s">
        <v>84</v>
      </c>
      <c r="AK45" s="7">
        <v>0</v>
      </c>
      <c r="AL45">
        <f>COUNTIF('2010 Group Standings'!$K$4,AK45)+COUNTIF('2010 Group Standings'!$K$10,AK45)+COUNTIF('2010 Group Standings'!$K$16,AK45)+COUNTIF('2010 Group Standings'!$K$22,AK45)+COUNTIF('2010 Group Standings'!$K$28,AK45)+COUNTIF('2010 Group Standings'!$K$34,AK45)+COUNTIF('2010 Group Standings'!$K$40,AK45)+COUNTIF('2010 Group Standings'!$K$46,AK45)</f>
        <v>0</v>
      </c>
      <c r="AM45">
        <f t="shared" si="5"/>
        <v>0</v>
      </c>
    </row>
    <row r="46" spans="1:39" x14ac:dyDescent="0.2">
      <c r="A46" s="17" t="s">
        <v>47</v>
      </c>
      <c r="B46" s="17"/>
      <c r="C46" s="1">
        <f>SUM(C42:C45)</f>
        <v>8</v>
      </c>
      <c r="D46" s="1">
        <f>SUM(D42:D45)</f>
        <v>1</v>
      </c>
      <c r="E46" s="1"/>
      <c r="F46" s="29"/>
      <c r="G46" s="1"/>
      <c r="H46" s="17" t="s">
        <v>47</v>
      </c>
      <c r="I46" s="17"/>
      <c r="J46" s="1">
        <f>SUM(J42:J45)</f>
        <v>8</v>
      </c>
      <c r="K46" s="1">
        <f>SUM(K42:K45)</f>
        <v>1</v>
      </c>
      <c r="L46" s="1"/>
      <c r="M46" s="29"/>
      <c r="O46" s="81" t="s">
        <v>47</v>
      </c>
      <c r="P46" s="81"/>
      <c r="Q46" s="1">
        <f>SUM(Q42:Q45)</f>
        <v>8</v>
      </c>
      <c r="R46" s="1">
        <f>SUM(R42:R45)</f>
        <v>1</v>
      </c>
      <c r="S46" s="1"/>
      <c r="T46" s="29"/>
      <c r="V46" s="81" t="s">
        <v>47</v>
      </c>
      <c r="W46" s="81"/>
      <c r="X46" s="1">
        <f>SUM(X42:X45)</f>
        <v>8</v>
      </c>
      <c r="Y46" s="1">
        <f>SUM(Y42:Y45)</f>
        <v>1</v>
      </c>
      <c r="Z46" s="1"/>
      <c r="AA46" s="29"/>
      <c r="AC46" s="81" t="s">
        <v>47</v>
      </c>
      <c r="AD46" s="81"/>
      <c r="AE46" s="1">
        <f>SUM(AE42:AE45)</f>
        <v>8</v>
      </c>
      <c r="AF46" s="1">
        <f>SUM(AF42:AF45)</f>
        <v>1</v>
      </c>
      <c r="AG46" s="1"/>
      <c r="AH46" s="29"/>
      <c r="AJ46" s="81" t="s">
        <v>47</v>
      </c>
      <c r="AK46" s="81"/>
      <c r="AL46" s="1">
        <f>SUM(AL42:AL45)</f>
        <v>8</v>
      </c>
      <c r="AM46" s="1">
        <f>SUM(AM42:AM45)</f>
        <v>1</v>
      </c>
    </row>
    <row r="47" spans="1:39" x14ac:dyDescent="0.2">
      <c r="F47" s="27"/>
      <c r="M47" s="27"/>
      <c r="T47" s="27"/>
      <c r="AA47" s="27"/>
      <c r="AH47" s="27"/>
    </row>
    <row r="48" spans="1:39" x14ac:dyDescent="0.2">
      <c r="A48" s="80" t="s">
        <v>82</v>
      </c>
      <c r="B48" s="80"/>
      <c r="C48" s="80"/>
      <c r="D48" s="80"/>
      <c r="E48" s="16"/>
      <c r="F48" s="28"/>
      <c r="G48" s="16"/>
      <c r="H48" s="80" t="s">
        <v>82</v>
      </c>
      <c r="I48" s="80"/>
      <c r="J48" s="80"/>
      <c r="K48" s="80"/>
      <c r="L48" s="16"/>
      <c r="M48" s="28"/>
      <c r="O48" s="80" t="s">
        <v>82</v>
      </c>
      <c r="P48" s="80"/>
      <c r="Q48" s="80"/>
      <c r="R48" s="80"/>
      <c r="S48" s="16"/>
      <c r="T48" s="28"/>
      <c r="V48" s="80" t="s">
        <v>82</v>
      </c>
      <c r="W48" s="80"/>
      <c r="X48" s="80"/>
      <c r="Y48" s="80"/>
      <c r="Z48" s="31"/>
      <c r="AA48" s="28"/>
      <c r="AC48" s="80" t="s">
        <v>82</v>
      </c>
      <c r="AD48" s="80"/>
      <c r="AE48" s="80"/>
      <c r="AF48" s="80"/>
      <c r="AG48" s="31"/>
      <c r="AH48" s="28"/>
      <c r="AJ48" s="80" t="s">
        <v>82</v>
      </c>
      <c r="AK48" s="80"/>
      <c r="AL48" s="80"/>
      <c r="AM48" s="80"/>
    </row>
    <row r="49" spans="1:39" x14ac:dyDescent="0.2">
      <c r="A49" s="7" t="s">
        <v>83</v>
      </c>
      <c r="B49" s="7">
        <v>3</v>
      </c>
      <c r="C49">
        <f>COUNTIF('2014 Group Standings'!$K$5,B49)+COUNTIF('2014 Group Standings'!$K$11,B49)+COUNTIF('2014 Group Standings'!$K$17,B49)+COUNTIF('2014 Group Standings'!$K$23,B49)+COUNTIF('2014 Group Standings'!$K$29,B49)+COUNTIF('2014 Group Standings'!$K$35,B49)+COUNTIF('2014 Group Standings'!$K$41,B49)+COUNTIF('2014 Group Standings'!$K$47,B49)</f>
        <v>0</v>
      </c>
      <c r="D49">
        <f>C49/C$53</f>
        <v>0</v>
      </c>
      <c r="F49" s="27"/>
      <c r="H49" s="7" t="s">
        <v>83</v>
      </c>
      <c r="I49" s="7">
        <v>3</v>
      </c>
      <c r="J49">
        <f>COUNTIF('2014 Group Standings'!$K$5,I49)+COUNTIF('2014 Group Standings'!$K$11,I49)+COUNTIF('2014 Group Standings'!$K$17,I49)+COUNTIF('2014 Group Standings'!$K$23,I49)+COUNTIF('2014 Group Standings'!$K$29,I49)+COUNTIF('2014 Group Standings'!$K$35,I49)+COUNTIF('2014 Group Standings'!$K$41,I49)+COUNTIF('2014 Group Standings'!$K$47,I49)</f>
        <v>0</v>
      </c>
      <c r="K49">
        <f>J49/J$53</f>
        <v>0</v>
      </c>
      <c r="M49" s="27"/>
      <c r="O49" s="7" t="s">
        <v>83</v>
      </c>
      <c r="P49" s="7">
        <v>3</v>
      </c>
      <c r="Q49">
        <f>COUNTIF('2010 Group Standings'!$K$5,P49)+COUNTIF('2010 Group Standings'!$K$11,P49)+COUNTIF('2010 Group Standings'!$K$17,P49)+COUNTIF('2010 Group Standings'!$K$23,P49)+COUNTIF('2010 Group Standings'!$K$29,P49)+COUNTIF('2010 Group Standings'!$K$35,P49)+COUNTIF('2010 Group Standings'!$K$41,P49)+COUNTIF('2010 Group Standings'!$K$47,P49)</f>
        <v>1</v>
      </c>
      <c r="R49">
        <f>Q49/Q$53</f>
        <v>0.125</v>
      </c>
      <c r="T49" s="27"/>
      <c r="V49" s="7" t="s">
        <v>83</v>
      </c>
      <c r="W49" s="7">
        <v>3</v>
      </c>
      <c r="X49">
        <f>COUNTIF('2010 Group Standings'!$K$5,W49)+COUNTIF('2010 Group Standings'!$K$11,W49)+COUNTIF('2010 Group Standings'!$K$17,W49)+COUNTIF('2010 Group Standings'!$K$23,W49)+COUNTIF('2010 Group Standings'!$K$29,W49)+COUNTIF('2010 Group Standings'!$K$35,W49)+COUNTIF('2010 Group Standings'!$K$41,W49)+COUNTIF('2010 Group Standings'!$K$47,W49)</f>
        <v>1</v>
      </c>
      <c r="Y49">
        <f>X49/X$53</f>
        <v>0.125</v>
      </c>
      <c r="AA49" s="27"/>
      <c r="AC49" s="7" t="s">
        <v>83</v>
      </c>
      <c r="AD49" s="7">
        <v>3</v>
      </c>
      <c r="AE49">
        <f>COUNTIF('2010 Group Standings'!$K$5,AD49)+COUNTIF('2010 Group Standings'!$K$11,AD49)+COUNTIF('2010 Group Standings'!$K$17,AD49)+COUNTIF('2010 Group Standings'!$K$23,AD49)+COUNTIF('2010 Group Standings'!$K$29,AD49)+COUNTIF('2010 Group Standings'!$K$35,AD49)+COUNTIF('2010 Group Standings'!$K$41,AD49)+COUNTIF('2010 Group Standings'!$K$47,AD49)</f>
        <v>1</v>
      </c>
      <c r="AF49">
        <f>AE49/AE$53</f>
        <v>0.125</v>
      </c>
      <c r="AH49" s="27"/>
      <c r="AJ49" s="7" t="s">
        <v>83</v>
      </c>
      <c r="AK49" s="7">
        <v>3</v>
      </c>
      <c r="AL49">
        <f>COUNTIF('2010 Group Standings'!$K$5,AK49)+COUNTIF('2010 Group Standings'!$K$11,AK49)+COUNTIF('2010 Group Standings'!$K$17,AK49)+COUNTIF('2010 Group Standings'!$K$23,AK49)+COUNTIF('2010 Group Standings'!$K$29,AK49)+COUNTIF('2010 Group Standings'!$K$35,AK49)+COUNTIF('2010 Group Standings'!$K$41,AK49)+COUNTIF('2010 Group Standings'!$K$47,AK49)</f>
        <v>1</v>
      </c>
      <c r="AM49">
        <f>AL49/AL$53</f>
        <v>0.125</v>
      </c>
    </row>
    <row r="50" spans="1:39" x14ac:dyDescent="0.2">
      <c r="A50" s="7"/>
      <c r="B50" s="7">
        <v>2</v>
      </c>
      <c r="C50">
        <f>COUNTIF('2014 Group Standings'!$K$5,B50)+COUNTIF('2014 Group Standings'!$K$11,B50)+COUNTIF('2014 Group Standings'!$K$17,B50)+COUNTIF('2014 Group Standings'!$K$23,B50)+COUNTIF('2014 Group Standings'!$K$29,B50)+COUNTIF('2014 Group Standings'!$K$35,B50)+COUNTIF('2014 Group Standings'!$K$41,B50)+COUNTIF('2014 Group Standings'!$K$47,B50)</f>
        <v>3</v>
      </c>
      <c r="D50">
        <f t="shared" ref="D50:D52" si="6">C50/C$53</f>
        <v>0.375</v>
      </c>
      <c r="F50" s="27"/>
      <c r="H50" s="7"/>
      <c r="I50" s="7">
        <v>2</v>
      </c>
      <c r="J50">
        <f>COUNTIF('2014 Group Standings'!$K$5,I50)+COUNTIF('2014 Group Standings'!$K$11,I50)+COUNTIF('2014 Group Standings'!$K$17,I50)+COUNTIF('2014 Group Standings'!$K$23,I50)+COUNTIF('2014 Group Standings'!$K$29,I50)+COUNTIF('2014 Group Standings'!$K$35,I50)+COUNTIF('2014 Group Standings'!$K$41,I50)+COUNTIF('2014 Group Standings'!$K$47,I50)</f>
        <v>3</v>
      </c>
      <c r="K50">
        <f t="shared" ref="K50:K52" si="7">J50/J$53</f>
        <v>0.375</v>
      </c>
      <c r="M50" s="27"/>
      <c r="O50" s="7"/>
      <c r="P50" s="7">
        <v>2</v>
      </c>
      <c r="Q50">
        <f>COUNTIF('2010 Group Standings'!$K$5,P50)+COUNTIF('2010 Group Standings'!$K$11,P50)+COUNTIF('2010 Group Standings'!$K$17,P50)+COUNTIF('2010 Group Standings'!$K$23,P50)+COUNTIF('2010 Group Standings'!$K$29,P50)+COUNTIF('2010 Group Standings'!$K$35,P50)+COUNTIF('2010 Group Standings'!$K$41,P50)+COUNTIF('2010 Group Standings'!$K$47,P50)</f>
        <v>3</v>
      </c>
      <c r="R50">
        <f t="shared" ref="R50:R52" si="8">Q50/Q$53</f>
        <v>0.375</v>
      </c>
      <c r="T50" s="27"/>
      <c r="V50" s="7"/>
      <c r="W50" s="7">
        <v>2</v>
      </c>
      <c r="X50">
        <f>COUNTIF('2010 Group Standings'!$K$5,W50)+COUNTIF('2010 Group Standings'!$K$11,W50)+COUNTIF('2010 Group Standings'!$K$17,W50)+COUNTIF('2010 Group Standings'!$K$23,W50)+COUNTIF('2010 Group Standings'!$K$29,W50)+COUNTIF('2010 Group Standings'!$K$35,W50)+COUNTIF('2010 Group Standings'!$K$41,W50)+COUNTIF('2010 Group Standings'!$K$47,W50)</f>
        <v>3</v>
      </c>
      <c r="Y50">
        <f t="shared" ref="Y50:Y52" si="9">X50/X$53</f>
        <v>0.375</v>
      </c>
      <c r="AA50" s="27"/>
      <c r="AC50" s="7"/>
      <c r="AD50" s="7">
        <v>2</v>
      </c>
      <c r="AE50">
        <f>COUNTIF('2010 Group Standings'!$K$5,AD50)+COUNTIF('2010 Group Standings'!$K$11,AD50)+COUNTIF('2010 Group Standings'!$K$17,AD50)+COUNTIF('2010 Group Standings'!$K$23,AD50)+COUNTIF('2010 Group Standings'!$K$29,AD50)+COUNTIF('2010 Group Standings'!$K$35,AD50)+COUNTIF('2010 Group Standings'!$K$41,AD50)+COUNTIF('2010 Group Standings'!$K$47,AD50)</f>
        <v>3</v>
      </c>
      <c r="AF50">
        <f t="shared" ref="AF50:AF52" si="10">AE50/AE$53</f>
        <v>0.375</v>
      </c>
      <c r="AH50" s="27"/>
      <c r="AJ50" s="7"/>
      <c r="AK50" s="7">
        <v>2</v>
      </c>
      <c r="AL50">
        <f>COUNTIF('2010 Group Standings'!$K$5,AK50)+COUNTIF('2010 Group Standings'!$K$11,AK50)+COUNTIF('2010 Group Standings'!$K$17,AK50)+COUNTIF('2010 Group Standings'!$K$23,AK50)+COUNTIF('2010 Group Standings'!$K$29,AK50)+COUNTIF('2010 Group Standings'!$K$35,AK50)+COUNTIF('2010 Group Standings'!$K$41,AK50)+COUNTIF('2010 Group Standings'!$K$47,AK50)</f>
        <v>3</v>
      </c>
      <c r="AM50">
        <f t="shared" ref="AM50:AM52" si="11">AL50/AL$53</f>
        <v>0.375</v>
      </c>
    </row>
    <row r="51" spans="1:39" x14ac:dyDescent="0.2">
      <c r="A51" s="7"/>
      <c r="B51" s="7">
        <v>1</v>
      </c>
      <c r="C51">
        <f>COUNTIF('2014 Group Standings'!$K$5,B51)+COUNTIF('2014 Group Standings'!$K$11,B51)+COUNTIF('2014 Group Standings'!$K$17,B51)+COUNTIF('2014 Group Standings'!$K$23,B51)+COUNTIF('2014 Group Standings'!$K$29,B51)+COUNTIF('2014 Group Standings'!$K$35,B51)+COUNTIF('2014 Group Standings'!$K$41,B51)+COUNTIF('2014 Group Standings'!$K$47,B51)</f>
        <v>2</v>
      </c>
      <c r="D51">
        <f t="shared" si="6"/>
        <v>0.25</v>
      </c>
      <c r="F51" s="27"/>
      <c r="H51" s="7"/>
      <c r="I51" s="7">
        <v>1</v>
      </c>
      <c r="J51">
        <f>COUNTIF('2014 Group Standings'!$K$5,I51)+COUNTIF('2014 Group Standings'!$K$11,I51)+COUNTIF('2014 Group Standings'!$K$17,I51)+COUNTIF('2014 Group Standings'!$K$23,I51)+COUNTIF('2014 Group Standings'!$K$29,I51)+COUNTIF('2014 Group Standings'!$K$35,I51)+COUNTIF('2014 Group Standings'!$K$41,I51)+COUNTIF('2014 Group Standings'!$K$47,I51)</f>
        <v>2</v>
      </c>
      <c r="K51">
        <f t="shared" si="7"/>
        <v>0.25</v>
      </c>
      <c r="M51" s="27"/>
      <c r="O51" s="7"/>
      <c r="P51" s="7">
        <v>1</v>
      </c>
      <c r="Q51">
        <f>COUNTIF('2010 Group Standings'!$K$5,P51)+COUNTIF('2010 Group Standings'!$K$11,P51)+COUNTIF('2010 Group Standings'!$K$17,P51)+COUNTIF('2010 Group Standings'!$K$23,P51)+COUNTIF('2010 Group Standings'!$K$29,P51)+COUNTIF('2010 Group Standings'!$K$35,P51)+COUNTIF('2010 Group Standings'!$K$41,P51)+COUNTIF('2010 Group Standings'!$K$47,P51)</f>
        <v>3</v>
      </c>
      <c r="R51">
        <f t="shared" si="8"/>
        <v>0.375</v>
      </c>
      <c r="T51" s="27"/>
      <c r="V51" s="7"/>
      <c r="W51" s="7">
        <v>1</v>
      </c>
      <c r="X51">
        <f>COUNTIF('2010 Group Standings'!$K$5,W51)+COUNTIF('2010 Group Standings'!$K$11,W51)+COUNTIF('2010 Group Standings'!$K$17,W51)+COUNTIF('2010 Group Standings'!$K$23,W51)+COUNTIF('2010 Group Standings'!$K$29,W51)+COUNTIF('2010 Group Standings'!$K$35,W51)+COUNTIF('2010 Group Standings'!$K$41,W51)+COUNTIF('2010 Group Standings'!$K$47,W51)</f>
        <v>3</v>
      </c>
      <c r="Y51">
        <f t="shared" si="9"/>
        <v>0.375</v>
      </c>
      <c r="AA51" s="27"/>
      <c r="AC51" s="7"/>
      <c r="AD51" s="7">
        <v>1</v>
      </c>
      <c r="AE51">
        <f>COUNTIF('2010 Group Standings'!$K$5,AD51)+COUNTIF('2010 Group Standings'!$K$11,AD51)+COUNTIF('2010 Group Standings'!$K$17,AD51)+COUNTIF('2010 Group Standings'!$K$23,AD51)+COUNTIF('2010 Group Standings'!$K$29,AD51)+COUNTIF('2010 Group Standings'!$K$35,AD51)+COUNTIF('2010 Group Standings'!$K$41,AD51)+COUNTIF('2010 Group Standings'!$K$47,AD51)</f>
        <v>3</v>
      </c>
      <c r="AF51">
        <f t="shared" si="10"/>
        <v>0.375</v>
      </c>
      <c r="AH51" s="27"/>
      <c r="AJ51" s="7"/>
      <c r="AK51" s="7">
        <v>1</v>
      </c>
      <c r="AL51">
        <f>COUNTIF('2010 Group Standings'!$K$5,AK51)+COUNTIF('2010 Group Standings'!$K$11,AK51)+COUNTIF('2010 Group Standings'!$K$17,AK51)+COUNTIF('2010 Group Standings'!$K$23,AK51)+COUNTIF('2010 Group Standings'!$K$29,AK51)+COUNTIF('2010 Group Standings'!$K$35,AK51)+COUNTIF('2010 Group Standings'!$K$41,AK51)+COUNTIF('2010 Group Standings'!$K$47,AK51)</f>
        <v>3</v>
      </c>
      <c r="AM51">
        <f t="shared" si="11"/>
        <v>0.375</v>
      </c>
    </row>
    <row r="52" spans="1:39" x14ac:dyDescent="0.2">
      <c r="A52" s="7" t="s">
        <v>84</v>
      </c>
      <c r="B52" s="7">
        <v>0</v>
      </c>
      <c r="C52">
        <f>COUNTIF('2014 Group Standings'!$K$5,B52)+COUNTIF('2014 Group Standings'!$K$11,B52)+COUNTIF('2014 Group Standings'!$K$17,B52)+COUNTIF('2014 Group Standings'!$K$23,B52)+COUNTIF('2014 Group Standings'!$K$29,B52)+COUNTIF('2014 Group Standings'!$K$35,B52)+COUNTIF('2014 Group Standings'!$K$41,B52)+COUNTIF('2014 Group Standings'!$K$47,B52)</f>
        <v>3</v>
      </c>
      <c r="D52">
        <f t="shared" si="6"/>
        <v>0.375</v>
      </c>
      <c r="F52" s="27"/>
      <c r="H52" s="7" t="s">
        <v>84</v>
      </c>
      <c r="I52" s="7">
        <v>0</v>
      </c>
      <c r="J52">
        <f>COUNTIF('2014 Group Standings'!$K$5,I52)+COUNTIF('2014 Group Standings'!$K$11,I52)+COUNTIF('2014 Group Standings'!$K$17,I52)+COUNTIF('2014 Group Standings'!$K$23,I52)+COUNTIF('2014 Group Standings'!$K$29,I52)+COUNTIF('2014 Group Standings'!$K$35,I52)+COUNTIF('2014 Group Standings'!$K$41,I52)+COUNTIF('2014 Group Standings'!$K$47,I52)</f>
        <v>3</v>
      </c>
      <c r="K52">
        <f t="shared" si="7"/>
        <v>0.375</v>
      </c>
      <c r="M52" s="27"/>
      <c r="O52" s="7" t="s">
        <v>84</v>
      </c>
      <c r="P52" s="7">
        <v>0</v>
      </c>
      <c r="Q52">
        <f>COUNTIF('2010 Group Standings'!$K$5,P52)+COUNTIF('2010 Group Standings'!$K$11,P52)+COUNTIF('2010 Group Standings'!$K$17,P52)+COUNTIF('2010 Group Standings'!$K$23,P52)+COUNTIF('2010 Group Standings'!$K$29,P52)+COUNTIF('2010 Group Standings'!$K$35,P52)+COUNTIF('2010 Group Standings'!$K$41,P52)+COUNTIF('2010 Group Standings'!$K$47,P52)</f>
        <v>1</v>
      </c>
      <c r="R52">
        <f t="shared" si="8"/>
        <v>0.125</v>
      </c>
      <c r="T52" s="27"/>
      <c r="V52" s="7" t="s">
        <v>84</v>
      </c>
      <c r="W52" s="7">
        <v>0</v>
      </c>
      <c r="X52">
        <f>COUNTIF('2010 Group Standings'!$K$5,W52)+COUNTIF('2010 Group Standings'!$K$11,W52)+COUNTIF('2010 Group Standings'!$K$17,W52)+COUNTIF('2010 Group Standings'!$K$23,W52)+COUNTIF('2010 Group Standings'!$K$29,W52)+COUNTIF('2010 Group Standings'!$K$35,W52)+COUNTIF('2010 Group Standings'!$K$41,W52)+COUNTIF('2010 Group Standings'!$K$47,W52)</f>
        <v>1</v>
      </c>
      <c r="Y52">
        <f t="shared" si="9"/>
        <v>0.125</v>
      </c>
      <c r="AA52" s="27"/>
      <c r="AC52" s="7" t="s">
        <v>84</v>
      </c>
      <c r="AD52" s="7">
        <v>0</v>
      </c>
      <c r="AE52">
        <f>COUNTIF('2010 Group Standings'!$K$5,AD52)+COUNTIF('2010 Group Standings'!$K$11,AD52)+COUNTIF('2010 Group Standings'!$K$17,AD52)+COUNTIF('2010 Group Standings'!$K$23,AD52)+COUNTIF('2010 Group Standings'!$K$29,AD52)+COUNTIF('2010 Group Standings'!$K$35,AD52)+COUNTIF('2010 Group Standings'!$K$41,AD52)+COUNTIF('2010 Group Standings'!$K$47,AD52)</f>
        <v>1</v>
      </c>
      <c r="AF52">
        <f t="shared" si="10"/>
        <v>0.125</v>
      </c>
      <c r="AH52" s="27"/>
      <c r="AJ52" s="7" t="s">
        <v>84</v>
      </c>
      <c r="AK52" s="7">
        <v>0</v>
      </c>
      <c r="AL52">
        <f>COUNTIF('2010 Group Standings'!$K$5,AK52)+COUNTIF('2010 Group Standings'!$K$11,AK52)+COUNTIF('2010 Group Standings'!$K$17,AK52)+COUNTIF('2010 Group Standings'!$K$23,AK52)+COUNTIF('2010 Group Standings'!$K$29,AK52)+COUNTIF('2010 Group Standings'!$K$35,AK52)+COUNTIF('2010 Group Standings'!$K$41,AK52)+COUNTIF('2010 Group Standings'!$K$47,AK52)</f>
        <v>1</v>
      </c>
      <c r="AM52">
        <f t="shared" si="11"/>
        <v>0.125</v>
      </c>
    </row>
    <row r="53" spans="1:39" x14ac:dyDescent="0.2">
      <c r="A53" s="17" t="s">
        <v>47</v>
      </c>
      <c r="B53" s="17"/>
      <c r="C53" s="1">
        <f>SUM(C49:C52)</f>
        <v>8</v>
      </c>
      <c r="D53" s="1">
        <f>SUM(D49:D52)</f>
        <v>1</v>
      </c>
      <c r="E53" s="1"/>
      <c r="F53" s="29"/>
      <c r="G53" s="1"/>
      <c r="H53" s="17" t="s">
        <v>47</v>
      </c>
      <c r="I53" s="17"/>
      <c r="J53" s="1">
        <f>SUM(J49:J52)</f>
        <v>8</v>
      </c>
      <c r="K53" s="1">
        <f>SUM(K49:K52)</f>
        <v>1</v>
      </c>
      <c r="L53" s="1"/>
      <c r="M53" s="29"/>
      <c r="O53" s="81" t="s">
        <v>47</v>
      </c>
      <c r="P53" s="81"/>
      <c r="Q53" s="1">
        <f>SUM(Q49:Q52)</f>
        <v>8</v>
      </c>
      <c r="R53" s="1">
        <f>SUM(R49:R52)</f>
        <v>1</v>
      </c>
      <c r="S53" s="1"/>
      <c r="T53" s="29"/>
      <c r="V53" s="81" t="s">
        <v>47</v>
      </c>
      <c r="W53" s="81"/>
      <c r="X53" s="1">
        <f>SUM(X49:X52)</f>
        <v>8</v>
      </c>
      <c r="Y53" s="1">
        <f>SUM(Y49:Y52)</f>
        <v>1</v>
      </c>
      <c r="Z53" s="1"/>
      <c r="AA53" s="29"/>
      <c r="AC53" s="81" t="s">
        <v>47</v>
      </c>
      <c r="AD53" s="81"/>
      <c r="AE53" s="1">
        <f>SUM(AE49:AE52)</f>
        <v>8</v>
      </c>
      <c r="AF53" s="1">
        <f>SUM(AF49:AF52)</f>
        <v>1</v>
      </c>
      <c r="AG53" s="1"/>
      <c r="AH53" s="29"/>
      <c r="AJ53" s="81" t="s">
        <v>47</v>
      </c>
      <c r="AK53" s="81"/>
      <c r="AL53" s="1">
        <f>SUM(AL49:AL52)</f>
        <v>8</v>
      </c>
      <c r="AM53" s="1">
        <f>SUM(AM49:AM52)</f>
        <v>1</v>
      </c>
    </row>
    <row r="54" spans="1:39" x14ac:dyDescent="0.2">
      <c r="F54" s="27"/>
      <c r="M54" s="27"/>
      <c r="T54" s="27"/>
      <c r="AA54" s="27"/>
      <c r="AH54" s="27"/>
    </row>
  </sheetData>
  <mergeCells count="92">
    <mergeCell ref="AD35:AE35"/>
    <mergeCell ref="AD36:AE36"/>
    <mergeCell ref="AD37:AE37"/>
    <mergeCell ref="AK35:AL35"/>
    <mergeCell ref="AK36:AL36"/>
    <mergeCell ref="AK37:AL37"/>
    <mergeCell ref="P35:Q35"/>
    <mergeCell ref="P36:Q36"/>
    <mergeCell ref="P37:Q37"/>
    <mergeCell ref="W35:X35"/>
    <mergeCell ref="W36:X36"/>
    <mergeCell ref="W37:X37"/>
    <mergeCell ref="AD26:AE26"/>
    <mergeCell ref="AD27:AE27"/>
    <mergeCell ref="AK25:AL25"/>
    <mergeCell ref="AK26:AL26"/>
    <mergeCell ref="AK27:AL27"/>
    <mergeCell ref="P26:Q26"/>
    <mergeCell ref="P27:Q27"/>
    <mergeCell ref="W25:X25"/>
    <mergeCell ref="W26:X26"/>
    <mergeCell ref="W27:X27"/>
    <mergeCell ref="AD17:AE17"/>
    <mergeCell ref="AK15:AL15"/>
    <mergeCell ref="AK16:AL16"/>
    <mergeCell ref="AK17:AL17"/>
    <mergeCell ref="I25:J25"/>
    <mergeCell ref="P25:Q25"/>
    <mergeCell ref="AD25:AE25"/>
    <mergeCell ref="P15:Q15"/>
    <mergeCell ref="P16:Q16"/>
    <mergeCell ref="P17:Q17"/>
    <mergeCell ref="W15:X15"/>
    <mergeCell ref="W16:X16"/>
    <mergeCell ref="W17:X17"/>
    <mergeCell ref="B27:C27"/>
    <mergeCell ref="B35:C35"/>
    <mergeCell ref="B36:C36"/>
    <mergeCell ref="B37:C37"/>
    <mergeCell ref="I15:J15"/>
    <mergeCell ref="I16:J16"/>
    <mergeCell ref="I17:J17"/>
    <mergeCell ref="I26:J26"/>
    <mergeCell ref="I27:J27"/>
    <mergeCell ref="I35:J35"/>
    <mergeCell ref="I36:J36"/>
    <mergeCell ref="I37:J37"/>
    <mergeCell ref="AC48:AF48"/>
    <mergeCell ref="AC53:AD53"/>
    <mergeCell ref="AK1:AL1"/>
    <mergeCell ref="AJ3:AL3"/>
    <mergeCell ref="AJ40:AM40"/>
    <mergeCell ref="AJ41:AM41"/>
    <mergeCell ref="AJ46:AK46"/>
    <mergeCell ref="AJ48:AM48"/>
    <mergeCell ref="AJ53:AK53"/>
    <mergeCell ref="AD1:AE1"/>
    <mergeCell ref="AC3:AE3"/>
    <mergeCell ref="AC40:AF40"/>
    <mergeCell ref="AC41:AF41"/>
    <mergeCell ref="AC46:AD46"/>
    <mergeCell ref="AD15:AE15"/>
    <mergeCell ref="AD16:AE16"/>
    <mergeCell ref="V41:Y41"/>
    <mergeCell ref="V46:W46"/>
    <mergeCell ref="V48:Y48"/>
    <mergeCell ref="V53:W53"/>
    <mergeCell ref="H40:K40"/>
    <mergeCell ref="O53:P53"/>
    <mergeCell ref="A40:D40"/>
    <mergeCell ref="O40:R40"/>
    <mergeCell ref="W1:X1"/>
    <mergeCell ref="V3:X3"/>
    <mergeCell ref="V40:Y40"/>
    <mergeCell ref="I1:J1"/>
    <mergeCell ref="P1:Q1"/>
    <mergeCell ref="B1:C1"/>
    <mergeCell ref="A3:C3"/>
    <mergeCell ref="H3:J3"/>
    <mergeCell ref="O3:Q3"/>
    <mergeCell ref="B15:C15"/>
    <mergeCell ref="B16:C16"/>
    <mergeCell ref="B17:C17"/>
    <mergeCell ref="B25:C25"/>
    <mergeCell ref="B26:C26"/>
    <mergeCell ref="A41:D41"/>
    <mergeCell ref="A48:D48"/>
    <mergeCell ref="H41:K41"/>
    <mergeCell ref="H48:K48"/>
    <mergeCell ref="O46:P46"/>
    <mergeCell ref="O41:R41"/>
    <mergeCell ref="O48:R4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A868-B809-AB48-8501-9DDB098976AF}">
  <dimension ref="A1:AM56"/>
  <sheetViews>
    <sheetView workbookViewId="0">
      <pane xSplit="11" ySplit="2" topLeftCell="M3" activePane="bottomRight" state="frozen"/>
      <selection pane="topRight" activeCell="L1" sqref="L1"/>
      <selection pane="bottomLeft" activeCell="A3" sqref="A3"/>
      <selection pane="bottomRight" activeCell="AJ32" sqref="L32:AM32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5.83203125" bestFit="1" customWidth="1"/>
    <col min="10" max="10" width="6" bestFit="1" customWidth="1"/>
    <col min="11" max="11" width="5.83203125" bestFit="1" customWidth="1"/>
    <col min="12" max="12" width="11.5" bestFit="1" customWidth="1"/>
    <col min="13" max="13" width="8.5" bestFit="1" customWidth="1"/>
    <col min="14" max="14" width="5.1640625" bestFit="1" customWidth="1"/>
    <col min="15" max="15" width="5.83203125" style="7" bestFit="1" customWidth="1"/>
    <col min="16" max="16" width="11.5" bestFit="1" customWidth="1"/>
    <col min="17" max="17" width="5.83203125" bestFit="1" customWidth="1"/>
    <col min="18" max="18" width="5" bestFit="1" customWidth="1"/>
    <col min="19" max="19" width="5.83203125" bestFit="1" customWidth="1"/>
    <col min="20" max="20" width="11.5" bestFit="1" customWidth="1"/>
    <col min="21" max="21" width="5.83203125" bestFit="1" customWidth="1"/>
    <col min="22" max="22" width="5" bestFit="1" customWidth="1"/>
    <col min="23" max="23" width="5.83203125" bestFit="1" customWidth="1"/>
    <col min="24" max="24" width="11.5" bestFit="1" customWidth="1"/>
    <col min="25" max="25" width="5.83203125" bestFit="1" customWidth="1"/>
    <col min="26" max="26" width="5" bestFit="1" customWidth="1"/>
    <col min="27" max="27" width="5.83203125" bestFit="1" customWidth="1"/>
    <col min="28" max="28" width="11.5" bestFit="1" customWidth="1"/>
    <col min="29" max="29" width="5.83203125" bestFit="1" customWidth="1"/>
    <col min="30" max="30" width="5" bestFit="1" customWidth="1"/>
    <col min="31" max="31" width="5.83203125" bestFit="1" customWidth="1"/>
    <col min="32" max="32" width="11.5" bestFit="1" customWidth="1"/>
    <col min="33" max="33" width="5.83203125" bestFit="1" customWidth="1"/>
    <col min="34" max="34" width="5" bestFit="1" customWidth="1"/>
    <col min="35" max="35" width="5.83203125" bestFit="1" customWidth="1"/>
    <col min="36" max="36" width="11.5" bestFit="1" customWidth="1"/>
    <col min="37" max="37" width="5.83203125" bestFit="1" customWidth="1"/>
    <col min="38" max="38" width="5" bestFit="1" customWidth="1"/>
    <col min="39" max="39" width="5.83203125" bestFit="1" customWidth="1"/>
  </cols>
  <sheetData>
    <row r="1" spans="1:39" x14ac:dyDescent="0.2">
      <c r="A1" s="80" t="s">
        <v>96</v>
      </c>
      <c r="B1" s="80" t="s">
        <v>70</v>
      </c>
      <c r="C1" s="80" t="s">
        <v>69</v>
      </c>
      <c r="D1" s="80" t="s">
        <v>66</v>
      </c>
      <c r="E1" s="80" t="s">
        <v>65</v>
      </c>
      <c r="F1" s="92" t="s">
        <v>124</v>
      </c>
      <c r="G1" s="92" t="s">
        <v>125</v>
      </c>
      <c r="H1" s="94" t="s">
        <v>126</v>
      </c>
      <c r="I1" s="94" t="s">
        <v>7</v>
      </c>
      <c r="J1" s="94" t="s">
        <v>137</v>
      </c>
      <c r="K1" s="93" t="s">
        <v>151</v>
      </c>
      <c r="L1" s="88" t="s">
        <v>152</v>
      </c>
      <c r="M1" s="89"/>
      <c r="N1" s="90">
        <v>1</v>
      </c>
      <c r="O1" s="91"/>
      <c r="P1" s="88" t="s">
        <v>152</v>
      </c>
      <c r="Q1" s="89"/>
      <c r="R1" s="90">
        <f>N1+1</f>
        <v>2</v>
      </c>
      <c r="S1" s="91"/>
      <c r="T1" s="88" t="s">
        <v>152</v>
      </c>
      <c r="U1" s="89"/>
      <c r="V1" s="90">
        <f>R1+1</f>
        <v>3</v>
      </c>
      <c r="W1" s="91"/>
      <c r="X1" s="88" t="s">
        <v>152</v>
      </c>
      <c r="Y1" s="89"/>
      <c r="Z1" s="90">
        <f>V1+1</f>
        <v>4</v>
      </c>
      <c r="AA1" s="91"/>
      <c r="AB1" s="88" t="s">
        <v>152</v>
      </c>
      <c r="AC1" s="89"/>
      <c r="AD1" s="90">
        <f>Z1+1</f>
        <v>5</v>
      </c>
      <c r="AE1" s="91"/>
      <c r="AF1" s="88" t="s">
        <v>152</v>
      </c>
      <c r="AG1" s="89"/>
      <c r="AH1" s="90">
        <f>AD1+1</f>
        <v>6</v>
      </c>
      <c r="AI1" s="91"/>
      <c r="AJ1" s="88" t="s">
        <v>152</v>
      </c>
      <c r="AK1" s="89"/>
      <c r="AL1" s="90">
        <f>AH1+1</f>
        <v>7</v>
      </c>
      <c r="AM1" s="91"/>
    </row>
    <row r="2" spans="1:39" x14ac:dyDescent="0.2">
      <c r="A2" s="80"/>
      <c r="B2" s="80"/>
      <c r="C2" s="80"/>
      <c r="D2" s="80"/>
      <c r="E2" s="80"/>
      <c r="F2" s="80"/>
      <c r="G2" s="80"/>
      <c r="H2" s="95"/>
      <c r="I2" s="94"/>
      <c r="J2" s="94"/>
      <c r="K2" s="93"/>
      <c r="L2" s="47" t="s">
        <v>122</v>
      </c>
      <c r="M2" s="48" t="s">
        <v>123</v>
      </c>
      <c r="N2" s="63" t="s">
        <v>149</v>
      </c>
      <c r="O2" s="49" t="s">
        <v>7</v>
      </c>
      <c r="P2" s="47" t="s">
        <v>122</v>
      </c>
      <c r="Q2" s="48" t="s">
        <v>123</v>
      </c>
      <c r="R2" s="63" t="s">
        <v>149</v>
      </c>
      <c r="S2" s="49" t="s">
        <v>7</v>
      </c>
      <c r="T2" s="47" t="s">
        <v>122</v>
      </c>
      <c r="U2" s="48" t="s">
        <v>123</v>
      </c>
      <c r="V2" s="63" t="s">
        <v>149</v>
      </c>
      <c r="W2" s="49" t="s">
        <v>7</v>
      </c>
      <c r="X2" s="47" t="s">
        <v>122</v>
      </c>
      <c r="Y2" s="48" t="s">
        <v>123</v>
      </c>
      <c r="Z2" s="63" t="s">
        <v>149</v>
      </c>
      <c r="AA2" s="49" t="s">
        <v>7</v>
      </c>
      <c r="AB2" s="47" t="s">
        <v>122</v>
      </c>
      <c r="AC2" s="48" t="s">
        <v>123</v>
      </c>
      <c r="AD2" s="63" t="s">
        <v>149</v>
      </c>
      <c r="AE2" s="49" t="s">
        <v>7</v>
      </c>
      <c r="AF2" s="47" t="s">
        <v>122</v>
      </c>
      <c r="AG2" s="48" t="s">
        <v>123</v>
      </c>
      <c r="AH2" s="63" t="s">
        <v>149</v>
      </c>
      <c r="AI2" s="49" t="s">
        <v>7</v>
      </c>
      <c r="AJ2" s="54" t="s">
        <v>122</v>
      </c>
      <c r="AK2" s="55" t="s">
        <v>123</v>
      </c>
      <c r="AL2" s="63" t="s">
        <v>149</v>
      </c>
      <c r="AM2" s="56" t="s">
        <v>7</v>
      </c>
    </row>
    <row r="3" spans="1:39" x14ac:dyDescent="0.2">
      <c r="A3" s="62">
        <v>2018</v>
      </c>
      <c r="B3" s="62">
        <v>33</v>
      </c>
      <c r="C3" s="62">
        <v>3</v>
      </c>
      <c r="D3" s="62" t="s">
        <v>18</v>
      </c>
      <c r="E3" s="62" t="s">
        <v>38</v>
      </c>
      <c r="F3" s="46">
        <f>COUNTIF($L3:$ZZ3,D3)/$B$21</f>
        <v>0.14285714285714285</v>
      </c>
      <c r="G3" s="46">
        <f>COUNTIF($L3:$ZZ3,E3)/$B$21</f>
        <v>0</v>
      </c>
      <c r="H3" s="46">
        <f>SUMPRODUCT((--EXACT("Draw",$L3:$ZZ3)))/$B$21</f>
        <v>0</v>
      </c>
      <c r="I3" t="str">
        <f t="array" ref="I3">INDEX('All Group Fixtures'!$Q$1:$Q$1000,MATCH(A3&amp;B3&amp;C3,'All Group Fixtures'!$A$1:$A$1000&amp;'All Group Fixtures'!$B$1:$B$1000&amp;'All Group Fixtures'!$C$1:$C$1000,0))</f>
        <v/>
      </c>
      <c r="J3" t="str">
        <f>IF(I3="","",IF(I3=D3,"favourite",IF(I3=E3,"outsider","draw")))</f>
        <v/>
      </c>
      <c r="K3" t="str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/>
      </c>
      <c r="L3" s="45" t="s">
        <v>18</v>
      </c>
      <c r="M3" s="42" t="str">
        <f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2.2999999999999998</v>
      </c>
      <c r="O3" s="56" t="str">
        <f>IF($I3="","",IF($I3=L3,"W","L"))</f>
        <v/>
      </c>
      <c r="P3" s="45"/>
      <c r="Q3" s="42" t="str">
        <f>IF(P3="","",IF(P3=$D3,"favourite",IF(P3=$E3,"outsider","draw")))</f>
        <v/>
      </c>
      <c r="R3" s="42" t="str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S3" s="56" t="str">
        <f>IF($I3="","",IF($I3=P3,"W","L"))</f>
        <v/>
      </c>
      <c r="T3" s="45"/>
      <c r="U3" s="42" t="str">
        <f>IF(T3="","",IF(T3=$D3,"favourite",IF(T3=$E3,"outsider","draw")))</f>
        <v/>
      </c>
      <c r="V3" s="42" t="str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W3" s="56" t="str">
        <f>IF($I3="","",IF($I3=T3,"W","L"))</f>
        <v/>
      </c>
      <c r="X3" s="45"/>
      <c r="Y3" s="42" t="str">
        <f>IF(X3="","",IF(X3=$D3,"favourite",IF(X3=$E3,"outsider","draw")))</f>
        <v/>
      </c>
      <c r="Z3" s="42" t="str">
        <f>IF(Y3="","",IF(Y3="favourite",SUMIFS('All Group Fixtures'!$L$2:$L$1000,'All Group Fixtures'!$A$2:$A$1000,$A3,'All Group Fixtures'!$C$2:$C$1000,$C3,'All Group Fixtures'!$B$2:$B$1000,$B3),IF(Y3="outsider",SUMIFS('All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A3" s="56" t="str">
        <f>IF($I3="","",IF($I3=X3,"W","L"))</f>
        <v/>
      </c>
      <c r="AB3" s="45"/>
      <c r="AC3" s="42" t="str">
        <f>IF(AB3="","",IF(AB3=$D3,"favourite",IF(AB3=$E3,"outsider","draw")))</f>
        <v/>
      </c>
      <c r="AD3" s="42" t="str">
        <f>IF(AC3="","",IF(AC3="favourite",SUMIFS('All Group Fixtures'!$L$2:$L$1000,'All Group Fixtures'!$A$2:$A$1000,$A3,'All Group Fixtures'!$C$2:$C$1000,$C3,'All Group Fixtures'!$B$2:$B$1000,$B3),IF(AC3="outsider",SUMIFS('All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E3" s="56" t="str">
        <f>IF($I3="","",IF($I3=AB3,"W","L"))</f>
        <v/>
      </c>
      <c r="AF3" s="45"/>
      <c r="AG3" s="42" t="str">
        <f>IF(AF3="","",IF(AF3=$D3,"favourite",IF(AF3=$E3,"outsider","draw")))</f>
        <v/>
      </c>
      <c r="AH3" s="42" t="str">
        <f>IF(AG3="","",IF(AG3="favourite",SUMIFS('All Group Fixtures'!$L$2:$L$1000,'All Group Fixtures'!$A$2:$A$1000,$A3,'All Group Fixtures'!$C$2:$C$1000,$C3,'All Group Fixtures'!$B$2:$B$1000,$B3),IF(AG3="outsider",SUMIFS('All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I3" s="56" t="str">
        <f>IF($I3="","",IF($I3=AF3,"W","L"))</f>
        <v/>
      </c>
      <c r="AJ3" s="45"/>
      <c r="AK3" s="42" t="str">
        <f>IF(AJ3="","",IF(AJ3=$D3,"favourite",IF(AJ3=$E3,"outsider","draw")))</f>
        <v/>
      </c>
      <c r="AL3" s="42" t="str">
        <f>IF(AK3="","",IF(AK3="favourite",SUMIFS('All Group Fixtures'!$L$2:$L$1000,'All Group Fixtures'!$A$2:$A$1000,$A3,'All Group Fixtures'!$C$2:$C$1000,$C3,'All Group Fixtures'!$B$2:$B$1000,$B3),IF(AK3="outsider",SUMIFS('All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M3" s="56" t="str">
        <f>IF($I3="","",IF($I3=AJ3,"W","L"))</f>
        <v/>
      </c>
    </row>
    <row r="4" spans="1:39" x14ac:dyDescent="0.2">
      <c r="A4">
        <v>2018</v>
      </c>
      <c r="B4">
        <v>34</v>
      </c>
      <c r="C4">
        <v>3</v>
      </c>
      <c r="D4" t="s">
        <v>87</v>
      </c>
      <c r="E4" t="s">
        <v>86</v>
      </c>
      <c r="F4" s="46">
        <f t="shared" ref="F4:G18" si="0">COUNTIF($L4:$ZZ4,D4)/$B$21</f>
        <v>0.14285714285714285</v>
      </c>
      <c r="G4" s="46">
        <f t="shared" si="0"/>
        <v>0</v>
      </c>
      <c r="H4" s="46">
        <f t="shared" ref="H4:H18" si="1">SUMPRODUCT((--EXACT("Draw",$L4:$ZZ4)))/$B$21</f>
        <v>0</v>
      </c>
      <c r="I4" t="str">
        <f t="array" ref="I4">INDEX('All Group Fixtures'!$Q$1:$Q$1000,MATCH(A4&amp;B4&amp;C4,'All Group Fixtures'!$A$1:$A$1000&amp;'All Group Fixtures'!$B$1:$B$1000&amp;'All Group Fixtures'!$C$1:$C$1000,0))</f>
        <v/>
      </c>
      <c r="J4" t="str">
        <f t="shared" ref="J4:J18" si="2">IF(I4="","",IF(I4=D4,"favourite",IF(I4=E4,"outsider","draw")))</f>
        <v/>
      </c>
      <c r="K4" t="str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/>
      </c>
      <c r="L4" s="45" t="s">
        <v>87</v>
      </c>
      <c r="M4" s="42" t="str">
        <f t="shared" ref="M4:M18" si="3">IF(L4="","",IF(L4=$D4,"favourite",IF(L4=$E4,"outsider","draw")))</f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1.67</v>
      </c>
      <c r="O4" s="56" t="str">
        <f t="shared" ref="O4:O18" si="4">IF($I4="","",IF($I4=L4,"W","L"))</f>
        <v/>
      </c>
      <c r="P4" s="45"/>
      <c r="Q4" s="42" t="str">
        <f t="shared" ref="Q4:Q18" si="5">IF(P4="","",IF(P4=$D4,"favourite",IF(P4=$E4,"outsider","draw")))</f>
        <v/>
      </c>
      <c r="R4" s="42" t="str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S4" s="56" t="str">
        <f t="shared" ref="S4:S18" si="6">IF($I4="","",IF($I4=P4,"W","L"))</f>
        <v/>
      </c>
      <c r="T4" s="45"/>
      <c r="U4" s="42" t="str">
        <f t="shared" ref="U4:U18" si="7">IF(T4="","",IF(T4=$D4,"favourite",IF(T4=$E4,"outsider","draw")))</f>
        <v/>
      </c>
      <c r="V4" s="42" t="str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W4" s="56" t="str">
        <f t="shared" ref="W4:W18" si="8">IF($I4="","",IF($I4=T4,"W","L"))</f>
        <v/>
      </c>
      <c r="X4" s="45"/>
      <c r="Y4" s="42" t="str">
        <f t="shared" ref="Y4:Y18" si="9">IF(X4="","",IF(X4=$D4,"favourite",IF(X4=$E4,"outsider","draw")))</f>
        <v/>
      </c>
      <c r="Z4" s="42" t="str">
        <f>IF(Y4="","",IF(Y4="favourite",SUMIFS('All Group Fixtures'!$L$2:$L$1000,'All Group Fixtures'!$A$2:$A$1000,$A4,'All Group Fixtures'!$C$2:$C$1000,$C4,'All Group Fixtures'!$B$2:$B$1000,$B4),IF(Y4="outsider",SUMIFS('All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A4" s="56" t="str">
        <f t="shared" ref="AA4:AA18" si="10">IF($I4="","",IF($I4=X4,"W","L"))</f>
        <v/>
      </c>
      <c r="AB4" s="45"/>
      <c r="AC4" s="42" t="str">
        <f t="shared" ref="AC4:AC18" si="11">IF(AB4="","",IF(AB4=$D4,"favourite",IF(AB4=$E4,"outsider","draw")))</f>
        <v/>
      </c>
      <c r="AD4" s="42" t="str">
        <f>IF(AC4="","",IF(AC4="favourite",SUMIFS('All Group Fixtures'!$L$2:$L$1000,'All Group Fixtures'!$A$2:$A$1000,$A4,'All Group Fixtures'!$C$2:$C$1000,$C4,'All Group Fixtures'!$B$2:$B$1000,$B4),IF(AC4="outsider",SUMIFS('All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E4" s="56" t="str">
        <f t="shared" ref="AE4:AE18" si="12">IF($I4="","",IF($I4=AB4,"W","L"))</f>
        <v/>
      </c>
      <c r="AF4" s="45"/>
      <c r="AG4" s="42" t="str">
        <f t="shared" ref="AG4:AG18" si="13">IF(AF4="","",IF(AF4=$D4,"favourite",IF(AF4=$E4,"outsider","draw")))</f>
        <v/>
      </c>
      <c r="AH4" s="42" t="str">
        <f>IF(AG4="","",IF(AG4="favourite",SUMIFS('All Group Fixtures'!$L$2:$L$1000,'All Group Fixtures'!$A$2:$A$1000,$A4,'All Group Fixtures'!$C$2:$C$1000,$C4,'All Group Fixtures'!$B$2:$B$1000,$B4),IF(AG4="outsider",SUMIFS('All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I4" s="56" t="str">
        <f t="shared" ref="AI4:AI18" si="14">IF($I4="","",IF($I4=AF4,"W","L"))</f>
        <v/>
      </c>
      <c r="AJ4" s="45"/>
      <c r="AK4" s="42" t="str">
        <f t="shared" ref="AK4:AK18" si="15">IF(AJ4="","",IF(AJ4=$D4,"favourite",IF(AJ4=$E4,"outsider","draw")))</f>
        <v/>
      </c>
      <c r="AL4" s="42" t="str">
        <f>IF(AK4="","",IF(AK4="favourite",SUMIFS('All Group Fixtures'!$L$2:$L$1000,'All Group Fixtures'!$A$2:$A$1000,$A4,'All Group Fixtures'!$C$2:$C$1000,$C4,'All Group Fixtures'!$B$2:$B$1000,$B4),IF(AK4="outsider",SUMIFS('All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M4" s="56" t="str">
        <f t="shared" ref="AM4:AM18" si="16">IF($I4="","",IF($I4=AJ4,"W","L"))</f>
        <v/>
      </c>
    </row>
    <row r="5" spans="1:39" x14ac:dyDescent="0.2">
      <c r="A5">
        <v>2018</v>
      </c>
      <c r="B5">
        <v>35</v>
      </c>
      <c r="C5">
        <v>3</v>
      </c>
      <c r="D5" t="s">
        <v>31</v>
      </c>
      <c r="E5" t="s">
        <v>32</v>
      </c>
      <c r="F5" s="46">
        <f t="shared" si="0"/>
        <v>0.14285714285714285</v>
      </c>
      <c r="G5" s="46">
        <f t="shared" si="0"/>
        <v>0</v>
      </c>
      <c r="H5" s="46">
        <f t="shared" si="1"/>
        <v>0</v>
      </c>
      <c r="I5" t="str">
        <f t="array" ref="I5">INDEX('All Group Fixtures'!$Q$1:$Q$1000,MATCH(A5&amp;B5&amp;C5,'All Group Fixtures'!$A$1:$A$1000&amp;'All Group Fixtures'!$B$1:$B$1000&amp;'All Group Fixtures'!$C$1:$C$1000,0))</f>
        <v/>
      </c>
      <c r="J5" t="str">
        <f t="shared" si="2"/>
        <v/>
      </c>
      <c r="K5" t="str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/>
      </c>
      <c r="L5" s="45" t="s">
        <v>31</v>
      </c>
      <c r="M5" s="42" t="str">
        <f t="shared" si="3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1.33</v>
      </c>
      <c r="O5" s="56" t="str">
        <f t="shared" si="4"/>
        <v/>
      </c>
      <c r="P5" s="45"/>
      <c r="Q5" s="42" t="str">
        <f t="shared" si="5"/>
        <v/>
      </c>
      <c r="R5" s="42" t="str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S5" s="56" t="str">
        <f t="shared" si="6"/>
        <v/>
      </c>
      <c r="T5" s="45"/>
      <c r="U5" s="42" t="str">
        <f t="shared" si="7"/>
        <v/>
      </c>
      <c r="V5" s="42" t="str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W5" s="56" t="str">
        <f t="shared" si="8"/>
        <v/>
      </c>
      <c r="X5" s="45"/>
      <c r="Y5" s="42" t="str">
        <f t="shared" si="9"/>
        <v/>
      </c>
      <c r="Z5" s="42" t="str">
        <f>IF(Y5="","",IF(Y5="favourite",SUMIFS('All Group Fixtures'!$L$2:$L$1000,'All Group Fixtures'!$A$2:$A$1000,$A5,'All Group Fixtures'!$C$2:$C$1000,$C5,'All Group Fixtures'!$B$2:$B$1000,$B5),IF(Y5="outsider",SUMIFS('All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A5" s="56" t="str">
        <f t="shared" si="10"/>
        <v/>
      </c>
      <c r="AB5" s="45"/>
      <c r="AC5" s="42" t="str">
        <f t="shared" si="11"/>
        <v/>
      </c>
      <c r="AD5" s="42" t="str">
        <f>IF(AC5="","",IF(AC5="favourite",SUMIFS('All Group Fixtures'!$L$2:$L$1000,'All Group Fixtures'!$A$2:$A$1000,$A5,'All Group Fixtures'!$C$2:$C$1000,$C5,'All Group Fixtures'!$B$2:$B$1000,$B5),IF(AC5="outsider",SUMIFS('All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E5" s="56" t="str">
        <f t="shared" si="12"/>
        <v/>
      </c>
      <c r="AF5" s="45"/>
      <c r="AG5" s="42" t="str">
        <f t="shared" si="13"/>
        <v/>
      </c>
      <c r="AH5" s="42" t="str">
        <f>IF(AG5="","",IF(AG5="favourite",SUMIFS('All Group Fixtures'!$L$2:$L$1000,'All Group Fixtures'!$A$2:$A$1000,$A5,'All Group Fixtures'!$C$2:$C$1000,$C5,'All Group Fixtures'!$B$2:$B$1000,$B5),IF(AG5="outsider",SUMIFS('All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I5" s="56" t="str">
        <f t="shared" si="14"/>
        <v/>
      </c>
      <c r="AJ5" s="45"/>
      <c r="AK5" s="42" t="str">
        <f t="shared" si="15"/>
        <v/>
      </c>
      <c r="AL5" s="42" t="str">
        <f>IF(AK5="","",IF(AK5="favourite",SUMIFS('All Group Fixtures'!$L$2:$L$1000,'All Group Fixtures'!$A$2:$A$1000,$A5,'All Group Fixtures'!$C$2:$C$1000,$C5,'All Group Fixtures'!$B$2:$B$1000,$B5),IF(AK5="outsider",SUMIFS('All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M5" s="56" t="str">
        <f t="shared" si="16"/>
        <v/>
      </c>
    </row>
    <row r="6" spans="1:39" x14ac:dyDescent="0.2">
      <c r="A6">
        <v>2018</v>
      </c>
      <c r="B6">
        <v>36</v>
      </c>
      <c r="C6">
        <v>3</v>
      </c>
      <c r="D6" t="s">
        <v>12</v>
      </c>
      <c r="E6" t="s">
        <v>88</v>
      </c>
      <c r="F6" s="46">
        <f t="shared" si="0"/>
        <v>0.14285714285714285</v>
      </c>
      <c r="G6" s="46">
        <f t="shared" si="0"/>
        <v>0</v>
      </c>
      <c r="H6" s="46">
        <f t="shared" si="1"/>
        <v>0</v>
      </c>
      <c r="I6" t="str">
        <f t="array" ref="I6">INDEX('All Group Fixtures'!$Q$1:$Q$1000,MATCH(A6&amp;B6&amp;C6,'All Group Fixtures'!$A$1:$A$1000&amp;'All Group Fixtures'!$B$1:$B$1000&amp;'All Group Fixtures'!$C$1:$C$1000,0))</f>
        <v/>
      </c>
      <c r="J6" t="str">
        <f t="shared" si="2"/>
        <v/>
      </c>
      <c r="K6" t="str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/>
      </c>
      <c r="L6" s="45" t="s">
        <v>12</v>
      </c>
      <c r="M6" s="42" t="str">
        <f t="shared" si="3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1.33</v>
      </c>
      <c r="O6" s="56" t="str">
        <f t="shared" si="4"/>
        <v/>
      </c>
      <c r="P6" s="45"/>
      <c r="Q6" s="42" t="str">
        <f t="shared" si="5"/>
        <v/>
      </c>
      <c r="R6" s="42" t="str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S6" s="56" t="str">
        <f t="shared" si="6"/>
        <v/>
      </c>
      <c r="T6" s="45"/>
      <c r="U6" s="42" t="str">
        <f t="shared" si="7"/>
        <v/>
      </c>
      <c r="V6" s="42" t="str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W6" s="56" t="str">
        <f t="shared" si="8"/>
        <v/>
      </c>
      <c r="X6" s="45"/>
      <c r="Y6" s="42" t="str">
        <f t="shared" si="9"/>
        <v/>
      </c>
      <c r="Z6" s="42" t="str">
        <f>IF(Y6="","",IF(Y6="favourite",SUMIFS('All Group Fixtures'!$L$2:$L$1000,'All Group Fixtures'!$A$2:$A$1000,$A6,'All Group Fixtures'!$C$2:$C$1000,$C6,'All Group Fixtures'!$B$2:$B$1000,$B6),IF(Y6="outsider",SUMIFS('All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A6" s="56" t="str">
        <f t="shared" si="10"/>
        <v/>
      </c>
      <c r="AB6" s="45"/>
      <c r="AC6" s="42" t="str">
        <f t="shared" si="11"/>
        <v/>
      </c>
      <c r="AD6" s="42" t="str">
        <f>IF(AC6="","",IF(AC6="favourite",SUMIFS('All Group Fixtures'!$L$2:$L$1000,'All Group Fixtures'!$A$2:$A$1000,$A6,'All Group Fixtures'!$C$2:$C$1000,$C6,'All Group Fixtures'!$B$2:$B$1000,$B6),IF(AC6="outsider",SUMIFS('All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E6" s="56" t="str">
        <f t="shared" si="12"/>
        <v/>
      </c>
      <c r="AF6" s="45"/>
      <c r="AG6" s="42" t="str">
        <f t="shared" si="13"/>
        <v/>
      </c>
      <c r="AH6" s="42" t="str">
        <f>IF(AG6="","",IF(AG6="favourite",SUMIFS('All Group Fixtures'!$L$2:$L$1000,'All Group Fixtures'!$A$2:$A$1000,$A6,'All Group Fixtures'!$C$2:$C$1000,$C6,'All Group Fixtures'!$B$2:$B$1000,$B6),IF(AG6="outsider",SUMIFS('All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I6" s="56" t="str">
        <f t="shared" si="14"/>
        <v/>
      </c>
      <c r="AJ6" s="45"/>
      <c r="AK6" s="42" t="str">
        <f t="shared" si="15"/>
        <v/>
      </c>
      <c r="AL6" s="42" t="str">
        <f>IF(AK6="","",IF(AK6="favourite",SUMIFS('All Group Fixtures'!$L$2:$L$1000,'All Group Fixtures'!$A$2:$A$1000,$A6,'All Group Fixtures'!$C$2:$C$1000,$C6,'All Group Fixtures'!$B$2:$B$1000,$B6),IF(AK6="outsider",SUMIFS('All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M6" s="56" t="str">
        <f t="shared" si="16"/>
        <v/>
      </c>
    </row>
    <row r="7" spans="1:39" x14ac:dyDescent="0.2">
      <c r="A7" s="62">
        <v>2018</v>
      </c>
      <c r="B7" s="62">
        <v>37</v>
      </c>
      <c r="C7" s="62">
        <v>3</v>
      </c>
      <c r="D7" s="62" t="s">
        <v>26</v>
      </c>
      <c r="E7" s="62" t="s">
        <v>74</v>
      </c>
      <c r="F7" s="46">
        <f t="shared" si="0"/>
        <v>0.14285714285714285</v>
      </c>
      <c r="G7" s="46">
        <f t="shared" si="0"/>
        <v>0</v>
      </c>
      <c r="H7" s="46">
        <f t="shared" si="1"/>
        <v>0</v>
      </c>
      <c r="I7" t="str">
        <f t="array" ref="I7">INDEX('All Group Fixtures'!$Q$1:$Q$1000,MATCH(A7&amp;B7&amp;C7,'All Group Fixtures'!$A$1:$A$1000&amp;'All Group Fixtures'!$B$1:$B$1000&amp;'All Group Fixtures'!$C$1:$C$1000,0))</f>
        <v/>
      </c>
      <c r="J7" t="str">
        <f t="shared" si="2"/>
        <v/>
      </c>
      <c r="K7" t="str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/>
      </c>
      <c r="L7" s="45" t="s">
        <v>26</v>
      </c>
      <c r="M7" s="42" t="str">
        <f t="shared" si="3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1.62</v>
      </c>
      <c r="O7" s="56" t="str">
        <f t="shared" si="4"/>
        <v/>
      </c>
      <c r="P7" s="45"/>
      <c r="Q7" s="42" t="str">
        <f t="shared" si="5"/>
        <v/>
      </c>
      <c r="R7" s="42" t="str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S7" s="56" t="str">
        <f t="shared" si="6"/>
        <v/>
      </c>
      <c r="T7" s="45"/>
      <c r="U7" s="42" t="str">
        <f t="shared" si="7"/>
        <v/>
      </c>
      <c r="V7" s="42" t="str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W7" s="56" t="str">
        <f t="shared" si="8"/>
        <v/>
      </c>
      <c r="X7" s="45"/>
      <c r="Y7" s="42" t="str">
        <f t="shared" si="9"/>
        <v/>
      </c>
      <c r="Z7" s="42" t="str">
        <f>IF(Y7="","",IF(Y7="favourite",SUMIFS('All Group Fixtures'!$L$2:$L$1000,'All Group Fixtures'!$A$2:$A$1000,$A7,'All Group Fixtures'!$C$2:$C$1000,$C7,'All Group Fixtures'!$B$2:$B$1000,$B7),IF(Y7="outsider",SUMIFS('All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A7" s="56" t="str">
        <f t="shared" si="10"/>
        <v/>
      </c>
      <c r="AB7" s="45"/>
      <c r="AC7" s="42" t="str">
        <f t="shared" si="11"/>
        <v/>
      </c>
      <c r="AD7" s="42" t="str">
        <f>IF(AC7="","",IF(AC7="favourite",SUMIFS('All Group Fixtures'!$L$2:$L$1000,'All Group Fixtures'!$A$2:$A$1000,$A7,'All Group Fixtures'!$C$2:$C$1000,$C7,'All Group Fixtures'!$B$2:$B$1000,$B7),IF(AC7="outsider",SUMIFS('All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E7" s="56" t="str">
        <f t="shared" si="12"/>
        <v/>
      </c>
      <c r="AF7" s="45"/>
      <c r="AG7" s="42" t="str">
        <f t="shared" si="13"/>
        <v/>
      </c>
      <c r="AH7" s="42" t="str">
        <f>IF(AG7="","",IF(AG7="favourite",SUMIFS('All Group Fixtures'!$L$2:$L$1000,'All Group Fixtures'!$A$2:$A$1000,$A7,'All Group Fixtures'!$C$2:$C$1000,$C7,'All Group Fixtures'!$B$2:$B$1000,$B7),IF(AG7="outsider",SUMIFS('All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I7" s="56" t="str">
        <f t="shared" si="14"/>
        <v/>
      </c>
      <c r="AJ7" s="45"/>
      <c r="AK7" s="42" t="str">
        <f t="shared" si="15"/>
        <v/>
      </c>
      <c r="AL7" s="42" t="str">
        <f>IF(AK7="","",IF(AK7="favourite",SUMIFS('All Group Fixtures'!$L$2:$L$1000,'All Group Fixtures'!$A$2:$A$1000,$A7,'All Group Fixtures'!$C$2:$C$1000,$C7,'All Group Fixtures'!$B$2:$B$1000,$B7),IF(AK7="outsider",SUMIFS('All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M7" s="56" t="str">
        <f t="shared" si="16"/>
        <v/>
      </c>
    </row>
    <row r="8" spans="1:39" x14ac:dyDescent="0.2">
      <c r="A8">
        <v>2018</v>
      </c>
      <c r="B8">
        <v>38</v>
      </c>
      <c r="C8">
        <v>3</v>
      </c>
      <c r="D8" t="s">
        <v>89</v>
      </c>
      <c r="E8" t="s">
        <v>15</v>
      </c>
      <c r="F8" s="46">
        <f t="shared" si="0"/>
        <v>0.14285714285714285</v>
      </c>
      <c r="G8" s="46">
        <f t="shared" si="0"/>
        <v>0</v>
      </c>
      <c r="H8" s="46">
        <f t="shared" si="1"/>
        <v>0</v>
      </c>
      <c r="I8" t="str">
        <f t="array" ref="I8">INDEX('All Group Fixtures'!$Q$1:$Q$1000,MATCH(A8&amp;B8&amp;C8,'All Group Fixtures'!$A$1:$A$1000&amp;'All Group Fixtures'!$B$1:$B$1000&amp;'All Group Fixtures'!$C$1:$C$1000,0))</f>
        <v/>
      </c>
      <c r="J8" t="str">
        <f t="shared" si="2"/>
        <v/>
      </c>
      <c r="K8" t="str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/>
      </c>
      <c r="L8" s="45" t="s">
        <v>89</v>
      </c>
      <c r="M8" s="42" t="str">
        <f t="shared" si="3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2.1</v>
      </c>
      <c r="O8" s="56" t="str">
        <f t="shared" si="4"/>
        <v/>
      </c>
      <c r="P8" s="45"/>
      <c r="Q8" s="42" t="str">
        <f t="shared" si="5"/>
        <v/>
      </c>
      <c r="R8" s="42" t="str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S8" s="56" t="str">
        <f t="shared" si="6"/>
        <v/>
      </c>
      <c r="T8" s="45"/>
      <c r="U8" s="42" t="str">
        <f t="shared" si="7"/>
        <v/>
      </c>
      <c r="V8" s="42" t="str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W8" s="56" t="str">
        <f t="shared" si="8"/>
        <v/>
      </c>
      <c r="X8" s="45"/>
      <c r="Y8" s="42" t="str">
        <f t="shared" si="9"/>
        <v/>
      </c>
      <c r="Z8" s="42" t="str">
        <f>IF(Y8="","",IF(Y8="favourite",SUMIFS('All Group Fixtures'!$L$2:$L$1000,'All Group Fixtures'!$A$2:$A$1000,$A8,'All Group Fixtures'!$C$2:$C$1000,$C8,'All Group Fixtures'!$B$2:$B$1000,$B8),IF(Y8="outsider",SUMIFS('All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A8" s="56" t="str">
        <f t="shared" si="10"/>
        <v/>
      </c>
      <c r="AB8" s="45"/>
      <c r="AC8" s="42" t="str">
        <f t="shared" si="11"/>
        <v/>
      </c>
      <c r="AD8" s="42" t="str">
        <f>IF(AC8="","",IF(AC8="favourite",SUMIFS('All Group Fixtures'!$L$2:$L$1000,'All Group Fixtures'!$A$2:$A$1000,$A8,'All Group Fixtures'!$C$2:$C$1000,$C8,'All Group Fixtures'!$B$2:$B$1000,$B8),IF(AC8="outsider",SUMIFS('All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E8" s="56" t="str">
        <f t="shared" si="12"/>
        <v/>
      </c>
      <c r="AF8" s="45"/>
      <c r="AG8" s="42" t="str">
        <f t="shared" si="13"/>
        <v/>
      </c>
      <c r="AH8" s="42" t="str">
        <f>IF(AG8="","",IF(AG8="favourite",SUMIFS('All Group Fixtures'!$L$2:$L$1000,'All Group Fixtures'!$A$2:$A$1000,$A8,'All Group Fixtures'!$C$2:$C$1000,$C8,'All Group Fixtures'!$B$2:$B$1000,$B8),IF(AG8="outsider",SUMIFS('All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I8" s="56" t="str">
        <f t="shared" si="14"/>
        <v/>
      </c>
      <c r="AJ8" s="45"/>
      <c r="AK8" s="42" t="str">
        <f t="shared" si="15"/>
        <v/>
      </c>
      <c r="AL8" s="42" t="str">
        <f>IF(AK8="","",IF(AK8="favourite",SUMIFS('All Group Fixtures'!$L$2:$L$1000,'All Group Fixtures'!$A$2:$A$1000,$A8,'All Group Fixtures'!$C$2:$C$1000,$C8,'All Group Fixtures'!$B$2:$B$1000,$B8),IF(AK8="outsider",SUMIFS('All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M8" s="56" t="str">
        <f t="shared" si="16"/>
        <v/>
      </c>
    </row>
    <row r="9" spans="1:39" x14ac:dyDescent="0.2">
      <c r="A9" s="62">
        <v>2018</v>
      </c>
      <c r="B9" s="62">
        <v>39</v>
      </c>
      <c r="C9" s="62">
        <v>3</v>
      </c>
      <c r="D9" s="62" t="s">
        <v>9</v>
      </c>
      <c r="E9" s="62" t="s">
        <v>90</v>
      </c>
      <c r="F9" s="46">
        <f t="shared" si="0"/>
        <v>0.14285714285714285</v>
      </c>
      <c r="G9" s="46">
        <f t="shared" si="0"/>
        <v>0</v>
      </c>
      <c r="H9" s="46">
        <f t="shared" si="1"/>
        <v>0</v>
      </c>
      <c r="I9" t="str">
        <f t="array" ref="I9">INDEX('All Group Fixtures'!$Q$1:$Q$1000,MATCH(A9&amp;B9&amp;C9,'All Group Fixtures'!$A$1:$A$1000&amp;'All Group Fixtures'!$B$1:$B$1000&amp;'All Group Fixtures'!$C$1:$C$1000,0))</f>
        <v/>
      </c>
      <c r="J9" t="str">
        <f t="shared" si="2"/>
        <v/>
      </c>
      <c r="K9" t="str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/>
      </c>
      <c r="L9" s="45" t="s">
        <v>9</v>
      </c>
      <c r="M9" s="42" t="str">
        <f t="shared" si="3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1.72</v>
      </c>
      <c r="O9" s="56" t="str">
        <f t="shared" si="4"/>
        <v/>
      </c>
      <c r="P9" s="45"/>
      <c r="Q9" s="42" t="str">
        <f t="shared" si="5"/>
        <v/>
      </c>
      <c r="R9" s="42" t="str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S9" s="56" t="str">
        <f t="shared" si="6"/>
        <v/>
      </c>
      <c r="T9" s="45"/>
      <c r="U9" s="42" t="str">
        <f t="shared" si="7"/>
        <v/>
      </c>
      <c r="V9" s="42" t="str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W9" s="56" t="str">
        <f t="shared" si="8"/>
        <v/>
      </c>
      <c r="X9" s="45"/>
      <c r="Y9" s="42" t="str">
        <f t="shared" si="9"/>
        <v/>
      </c>
      <c r="Z9" s="42" t="str">
        <f>IF(Y9="","",IF(Y9="favourite",SUMIFS('All Group Fixtures'!$L$2:$L$1000,'All Group Fixtures'!$A$2:$A$1000,$A9,'All Group Fixtures'!$C$2:$C$1000,$C9,'All Group Fixtures'!$B$2:$B$1000,$B9),IF(Y9="outsider",SUMIFS('All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A9" s="56" t="str">
        <f t="shared" si="10"/>
        <v/>
      </c>
      <c r="AB9" s="45"/>
      <c r="AC9" s="42" t="str">
        <f t="shared" si="11"/>
        <v/>
      </c>
      <c r="AD9" s="42" t="str">
        <f>IF(AC9="","",IF(AC9="favourite",SUMIFS('All Group Fixtures'!$L$2:$L$1000,'All Group Fixtures'!$A$2:$A$1000,$A9,'All Group Fixtures'!$C$2:$C$1000,$C9,'All Group Fixtures'!$B$2:$B$1000,$B9),IF(AC9="outsider",SUMIFS('All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E9" s="56" t="str">
        <f t="shared" si="12"/>
        <v/>
      </c>
      <c r="AF9" s="45"/>
      <c r="AG9" s="42" t="str">
        <f t="shared" si="13"/>
        <v/>
      </c>
      <c r="AH9" s="42" t="str">
        <f>IF(AG9="","",IF(AG9="favourite",SUMIFS('All Group Fixtures'!$L$2:$L$1000,'All Group Fixtures'!$A$2:$A$1000,$A9,'All Group Fixtures'!$C$2:$C$1000,$C9,'All Group Fixtures'!$B$2:$B$1000,$B9),IF(AG9="outsider",SUMIFS('All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I9" s="56" t="str">
        <f t="shared" si="14"/>
        <v/>
      </c>
      <c r="AJ9" s="45"/>
      <c r="AK9" s="42" t="str">
        <f t="shared" si="15"/>
        <v/>
      </c>
      <c r="AL9" s="42" t="str">
        <f>IF(AK9="","",IF(AK9="favourite",SUMIFS('All Group Fixtures'!$L$2:$L$1000,'All Group Fixtures'!$A$2:$A$1000,$A9,'All Group Fixtures'!$C$2:$C$1000,$C9,'All Group Fixtures'!$B$2:$B$1000,$B9),IF(AK9="outsider",SUMIFS('All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M9" s="56" t="str">
        <f t="shared" si="16"/>
        <v/>
      </c>
    </row>
    <row r="10" spans="1:39" x14ac:dyDescent="0.2">
      <c r="A10">
        <v>2018</v>
      </c>
      <c r="B10">
        <v>40</v>
      </c>
      <c r="C10">
        <v>3</v>
      </c>
      <c r="D10" t="s">
        <v>28</v>
      </c>
      <c r="E10" t="s">
        <v>33</v>
      </c>
      <c r="F10" s="46">
        <f t="shared" si="0"/>
        <v>0.14285714285714285</v>
      </c>
      <c r="G10" s="46">
        <f t="shared" si="0"/>
        <v>0</v>
      </c>
      <c r="H10" s="46">
        <f t="shared" si="1"/>
        <v>0</v>
      </c>
      <c r="I10" t="str">
        <f t="array" ref="I10">INDEX('All Group Fixtures'!$Q$1:$Q$1000,MATCH(A10&amp;B10&amp;C10,'All Group Fixtures'!$A$1:$A$1000&amp;'All Group Fixtures'!$B$1:$B$1000&amp;'All Group Fixtures'!$C$1:$C$1000,0))</f>
        <v/>
      </c>
      <c r="J10" t="str">
        <f t="shared" si="2"/>
        <v/>
      </c>
      <c r="K10" t="str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/>
      </c>
      <c r="L10" s="45" t="s">
        <v>28</v>
      </c>
      <c r="M10" s="42" t="str">
        <f t="shared" si="3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1.45</v>
      </c>
      <c r="O10" s="56" t="str">
        <f t="shared" si="4"/>
        <v/>
      </c>
      <c r="P10" s="45"/>
      <c r="Q10" s="42" t="str">
        <f t="shared" si="5"/>
        <v/>
      </c>
      <c r="R10" s="42" t="str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S10" s="56" t="str">
        <f t="shared" si="6"/>
        <v/>
      </c>
      <c r="T10" s="45"/>
      <c r="U10" s="42" t="str">
        <f t="shared" si="7"/>
        <v/>
      </c>
      <c r="V10" s="42" t="str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W10" s="56" t="str">
        <f t="shared" si="8"/>
        <v/>
      </c>
      <c r="X10" s="45"/>
      <c r="Y10" s="42" t="str">
        <f t="shared" si="9"/>
        <v/>
      </c>
      <c r="Z10" s="42" t="str">
        <f>IF(Y10="","",IF(Y10="favourite",SUMIFS('All Group Fixtures'!$L$2:$L$1000,'All Group Fixtures'!$A$2:$A$1000,$A10,'All Group Fixtures'!$C$2:$C$1000,$C10,'All Group Fixtures'!$B$2:$B$1000,$B10),IF(Y10="outsider",SUMIFS('All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A10" s="56" t="str">
        <f t="shared" si="10"/>
        <v/>
      </c>
      <c r="AB10" s="45"/>
      <c r="AC10" s="42" t="str">
        <f t="shared" si="11"/>
        <v/>
      </c>
      <c r="AD10" s="42" t="str">
        <f>IF(AC10="","",IF(AC10="favourite",SUMIFS('All Group Fixtures'!$L$2:$L$1000,'All Group Fixtures'!$A$2:$A$1000,$A10,'All Group Fixtures'!$C$2:$C$1000,$C10,'All Group Fixtures'!$B$2:$B$1000,$B10),IF(AC10="outsider",SUMIFS('All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E10" s="56" t="str">
        <f t="shared" si="12"/>
        <v/>
      </c>
      <c r="AF10" s="45"/>
      <c r="AG10" s="42" t="str">
        <f t="shared" si="13"/>
        <v/>
      </c>
      <c r="AH10" s="42" t="str">
        <f>IF(AG10="","",IF(AG10="favourite",SUMIFS('All Group Fixtures'!$L$2:$L$1000,'All Group Fixtures'!$A$2:$A$1000,$A10,'All Group Fixtures'!$C$2:$C$1000,$C10,'All Group Fixtures'!$B$2:$B$1000,$B10),IF(AG10="outsider",SUMIFS('All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I10" s="56" t="str">
        <f t="shared" si="14"/>
        <v/>
      </c>
      <c r="AJ10" s="45"/>
      <c r="AK10" s="42" t="str">
        <f t="shared" si="15"/>
        <v/>
      </c>
      <c r="AL10" s="42" t="str">
        <f>IF(AK10="","",IF(AK10="favourite",SUMIFS('All Group Fixtures'!$L$2:$L$1000,'All Group Fixtures'!$A$2:$A$1000,$A10,'All Group Fixtures'!$C$2:$C$1000,$C10,'All Group Fixtures'!$B$2:$B$1000,$B10),IF(AK10="outsider",SUMIFS('All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M10" s="56" t="str">
        <f t="shared" si="16"/>
        <v/>
      </c>
    </row>
    <row r="11" spans="1:39" x14ac:dyDescent="0.2">
      <c r="A11">
        <v>2018</v>
      </c>
      <c r="B11">
        <v>41</v>
      </c>
      <c r="C11">
        <v>3</v>
      </c>
      <c r="D11" t="s">
        <v>10</v>
      </c>
      <c r="E11" t="s">
        <v>91</v>
      </c>
      <c r="F11" s="46">
        <f t="shared" si="0"/>
        <v>0.14285714285714285</v>
      </c>
      <c r="G11" s="46">
        <f t="shared" si="0"/>
        <v>0</v>
      </c>
      <c r="H11" s="46">
        <f t="shared" si="1"/>
        <v>0</v>
      </c>
      <c r="I11" t="str">
        <f t="array" ref="I11">INDEX('All Group Fixtures'!$Q$1:$Q$1000,MATCH(A11&amp;B11&amp;C11,'All Group Fixtures'!$A$1:$A$1000&amp;'All Group Fixtures'!$B$1:$B$1000&amp;'All Group Fixtures'!$C$1:$C$1000,0))</f>
        <v/>
      </c>
      <c r="J11" t="str">
        <f t="shared" si="2"/>
        <v/>
      </c>
      <c r="K11" t="str">
        <f>IF(J11="","",IF(J11="favourite",SUMIFS('All Group Fixtures'!$L10:$L1008,'All Group Fixtures'!$A10:$A1008,$A11,'All Group Fixtures'!$C$2:$C$1000,$C11,'All Group Fixtures'!$B$2:$B$1000,$B11),IF(J11="outsider",SUMIFS('All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/>
      </c>
      <c r="L11" s="45" t="s">
        <v>10</v>
      </c>
      <c r="M11" s="42" t="str">
        <f t="shared" si="3"/>
        <v>favourite</v>
      </c>
      <c r="N11" s="42">
        <f>IF(M11="","",IF(M11="favourite",SUMIFS('All Group Fixtures'!$L$2:$L$1000,'All Group Fixtures'!$A$2:$A$1000,$A11,'All Group Fixtures'!$C$2:$C$1000,$C11,'All Group Fixtures'!$B$2:$B$1000,$B11),IF(M11="outsider",SUMIFS('All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2.4</v>
      </c>
      <c r="O11" s="56" t="str">
        <f t="shared" si="4"/>
        <v/>
      </c>
      <c r="P11" s="45"/>
      <c r="Q11" s="42" t="str">
        <f t="shared" si="5"/>
        <v/>
      </c>
      <c r="R11" s="42" t="str">
        <f>IF(Q11="","",IF(Q11="favourite",SUMIFS('All Group Fixtures'!$L$2:$L$1000,'All Group Fixtures'!$A$2:$A$1000,$A11,'All Group Fixtures'!$C$2:$C$1000,$C11,'All Group Fixtures'!$B$2:$B$1000,$B11),IF(Q11="outsider",SUMIFS('All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S11" s="56" t="str">
        <f t="shared" si="6"/>
        <v/>
      </c>
      <c r="T11" s="45"/>
      <c r="U11" s="42" t="str">
        <f t="shared" si="7"/>
        <v/>
      </c>
      <c r="V11" s="42" t="str">
        <f>IF(U11="","",IF(U11="favourite",SUMIFS('All Group Fixtures'!$L$2:$L$1000,'All Group Fixtures'!$A$2:$A$1000,$A11,'All Group Fixtures'!$C$2:$C$1000,$C11,'All Group Fixtures'!$B$2:$B$1000,$B11),IF(U11="outsider",SUMIFS('All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W11" s="56" t="str">
        <f t="shared" si="8"/>
        <v/>
      </c>
      <c r="X11" s="45"/>
      <c r="Y11" s="42" t="str">
        <f t="shared" si="9"/>
        <v/>
      </c>
      <c r="Z11" s="42" t="str">
        <f>IF(Y11="","",IF(Y11="favourite",SUMIFS('All Group Fixtures'!$L$2:$L$1000,'All Group Fixtures'!$A$2:$A$1000,$A11,'All Group Fixtures'!$C$2:$C$1000,$C11,'All Group Fixtures'!$B$2:$B$1000,$B11),IF(Y11="outsider",SUMIFS('All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A11" s="56" t="str">
        <f t="shared" si="10"/>
        <v/>
      </c>
      <c r="AB11" s="45"/>
      <c r="AC11" s="42" t="str">
        <f t="shared" si="11"/>
        <v/>
      </c>
      <c r="AD11" s="42" t="str">
        <f>IF(AC11="","",IF(AC11="favourite",SUMIFS('All Group Fixtures'!$L$2:$L$1000,'All Group Fixtures'!$A$2:$A$1000,$A11,'All Group Fixtures'!$C$2:$C$1000,$C11,'All Group Fixtures'!$B$2:$B$1000,$B11),IF(AC11="outsider",SUMIFS('All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E11" s="56" t="str">
        <f t="shared" si="12"/>
        <v/>
      </c>
      <c r="AF11" s="45"/>
      <c r="AG11" s="42" t="str">
        <f t="shared" si="13"/>
        <v/>
      </c>
      <c r="AH11" s="42" t="str">
        <f>IF(AG11="","",IF(AG11="favourite",SUMIFS('All Group Fixtures'!$L$2:$L$1000,'All Group Fixtures'!$A$2:$A$1000,$A11,'All Group Fixtures'!$C$2:$C$1000,$C11,'All Group Fixtures'!$B$2:$B$1000,$B11),IF(AG11="outsider",SUMIFS('All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I11" s="56" t="str">
        <f t="shared" si="14"/>
        <v/>
      </c>
      <c r="AJ11" s="45"/>
      <c r="AK11" s="42" t="str">
        <f t="shared" si="15"/>
        <v/>
      </c>
      <c r="AL11" s="42" t="str">
        <f>IF(AK11="","",IF(AK11="favourite",SUMIFS('All Group Fixtures'!$L$2:$L$1000,'All Group Fixtures'!$A$2:$A$1000,$A11,'All Group Fixtures'!$C$2:$C$1000,$C11,'All Group Fixtures'!$B$2:$B$1000,$B11),IF(AK11="outsider",SUMIFS('All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M11" s="56" t="str">
        <f t="shared" si="16"/>
        <v/>
      </c>
    </row>
    <row r="12" spans="1:39" x14ac:dyDescent="0.2">
      <c r="A12">
        <v>2018</v>
      </c>
      <c r="B12">
        <v>42</v>
      </c>
      <c r="C12">
        <v>3</v>
      </c>
      <c r="D12" t="s">
        <v>30</v>
      </c>
      <c r="E12" t="s">
        <v>98</v>
      </c>
      <c r="F12" s="46">
        <f t="shared" si="0"/>
        <v>0.14285714285714285</v>
      </c>
      <c r="G12" s="46">
        <f t="shared" si="0"/>
        <v>0</v>
      </c>
      <c r="H12" s="46">
        <f t="shared" si="1"/>
        <v>0</v>
      </c>
      <c r="I12" t="str">
        <f t="array" ref="I12">INDEX('All Group Fixtures'!$Q$1:$Q$1000,MATCH(A12&amp;B12&amp;C12,'All Group Fixtures'!$A$1:$A$1000&amp;'All Group Fixtures'!$B$1:$B$1000&amp;'All Group Fixtures'!$C$1:$C$1000,0))</f>
        <v/>
      </c>
      <c r="J12" t="str">
        <f t="shared" si="2"/>
        <v/>
      </c>
      <c r="K12" t="str">
        <f>IF(J12="","",IF(J12="favourite",SUMIFS('All Group Fixtures'!$L11:$L1009,'All Group Fixtures'!$A11:$A1009,$A12,'All Group Fixtures'!$C$2:$C$1000,$C12,'All Group Fixtures'!$B$2:$B$1000,$B12),IF(J12="outsider",SUMIFS('All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/>
      </c>
      <c r="L12" s="45" t="s">
        <v>30</v>
      </c>
      <c r="M12" s="42" t="str">
        <f t="shared" si="3"/>
        <v>favourite</v>
      </c>
      <c r="N12" s="42">
        <f>IF(M12="","",IF(M12="favourite",SUMIFS('All Group Fixtures'!$L$2:$L$1000,'All Group Fixtures'!$A$2:$A$1000,$A12,'All Group Fixtures'!$C$2:$C$1000,$C12,'All Group Fixtures'!$B$2:$B$1000,$B12),IF(M12="outsider",SUMIFS('All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1.25</v>
      </c>
      <c r="O12" s="56" t="str">
        <f t="shared" si="4"/>
        <v/>
      </c>
      <c r="P12" s="45"/>
      <c r="Q12" s="42" t="str">
        <f t="shared" si="5"/>
        <v/>
      </c>
      <c r="R12" s="42" t="str">
        <f>IF(Q12="","",IF(Q12="favourite",SUMIFS('All Group Fixtures'!$L$2:$L$1000,'All Group Fixtures'!$A$2:$A$1000,$A12,'All Group Fixtures'!$C$2:$C$1000,$C12,'All Group Fixtures'!$B$2:$B$1000,$B12),IF(Q12="outsider",SUMIFS('All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S12" s="56" t="str">
        <f t="shared" si="6"/>
        <v/>
      </c>
      <c r="T12" s="45"/>
      <c r="U12" s="42" t="str">
        <f t="shared" si="7"/>
        <v/>
      </c>
      <c r="V12" s="42" t="str">
        <f>IF(U12="","",IF(U12="favourite",SUMIFS('All Group Fixtures'!$L$2:$L$1000,'All Group Fixtures'!$A$2:$A$1000,$A12,'All Group Fixtures'!$C$2:$C$1000,$C12,'All Group Fixtures'!$B$2:$B$1000,$B12),IF(U12="outsider",SUMIFS('All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W12" s="56" t="str">
        <f t="shared" si="8"/>
        <v/>
      </c>
      <c r="X12" s="45"/>
      <c r="Y12" s="42" t="str">
        <f t="shared" si="9"/>
        <v/>
      </c>
      <c r="Z12" s="42" t="str">
        <f>IF(Y12="","",IF(Y12="favourite",SUMIFS('All Group Fixtures'!$L$2:$L$1000,'All Group Fixtures'!$A$2:$A$1000,$A12,'All Group Fixtures'!$C$2:$C$1000,$C12,'All Group Fixtures'!$B$2:$B$1000,$B12),IF(Y12="outsider",SUMIFS('All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A12" s="56" t="str">
        <f t="shared" si="10"/>
        <v/>
      </c>
      <c r="AB12" s="45"/>
      <c r="AC12" s="42" t="str">
        <f t="shared" si="11"/>
        <v/>
      </c>
      <c r="AD12" s="42" t="str">
        <f>IF(AC12="","",IF(AC12="favourite",SUMIFS('All Group Fixtures'!$L$2:$L$1000,'All Group Fixtures'!$A$2:$A$1000,$A12,'All Group Fixtures'!$C$2:$C$1000,$C12,'All Group Fixtures'!$B$2:$B$1000,$B12),IF(AC12="outsider",SUMIFS('All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E12" s="56" t="str">
        <f t="shared" si="12"/>
        <v/>
      </c>
      <c r="AF12" s="45"/>
      <c r="AG12" s="42" t="str">
        <f t="shared" si="13"/>
        <v/>
      </c>
      <c r="AH12" s="42" t="str">
        <f>IF(AG12="","",IF(AG12="favourite",SUMIFS('All Group Fixtures'!$L$2:$L$1000,'All Group Fixtures'!$A$2:$A$1000,$A12,'All Group Fixtures'!$C$2:$C$1000,$C12,'All Group Fixtures'!$B$2:$B$1000,$B12),IF(AG12="outsider",SUMIFS('All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I12" s="56" t="str">
        <f t="shared" si="14"/>
        <v/>
      </c>
      <c r="AJ12" s="45"/>
      <c r="AK12" s="42" t="str">
        <f t="shared" si="15"/>
        <v/>
      </c>
      <c r="AL12" s="42" t="str">
        <f>IF(AK12="","",IF(AK12="favourite",SUMIFS('All Group Fixtures'!$L$2:$L$1000,'All Group Fixtures'!$A$2:$A$1000,$A12,'All Group Fixtures'!$C$2:$C$1000,$C12,'All Group Fixtures'!$B$2:$B$1000,$B12),IF(AK12="outsider",SUMIFS('All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M12" s="56" t="str">
        <f t="shared" si="16"/>
        <v/>
      </c>
    </row>
    <row r="13" spans="1:39" x14ac:dyDescent="0.2">
      <c r="A13">
        <v>2018</v>
      </c>
      <c r="B13">
        <v>43</v>
      </c>
      <c r="C13">
        <v>3</v>
      </c>
      <c r="D13" t="s">
        <v>8</v>
      </c>
      <c r="E13" t="s">
        <v>73</v>
      </c>
      <c r="F13" s="46">
        <f t="shared" si="0"/>
        <v>0.14285714285714285</v>
      </c>
      <c r="G13" s="46">
        <f t="shared" si="0"/>
        <v>0</v>
      </c>
      <c r="H13" s="46">
        <f t="shared" si="1"/>
        <v>0</v>
      </c>
      <c r="I13" t="str">
        <f t="array" ref="I13">INDEX('All Group Fixtures'!$Q$1:$Q$1000,MATCH(A13&amp;B13&amp;C13,'All Group Fixtures'!$A$1:$A$1000&amp;'All Group Fixtures'!$B$1:$B$1000&amp;'All Group Fixtures'!$C$1:$C$1000,0))</f>
        <v/>
      </c>
      <c r="J13" t="str">
        <f t="shared" si="2"/>
        <v/>
      </c>
      <c r="K13" t="str">
        <f>IF(J13="","",IF(J13="favourite",SUMIFS('All Group Fixtures'!$L12:$L1010,'All Group Fixtures'!$A12:$A1010,$A13,'All Group Fixtures'!$C$2:$C$1000,$C13,'All Group Fixtures'!$B$2:$B$1000,$B13),IF(J13="outsider",SUMIFS('All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/>
      </c>
      <c r="L13" s="45" t="s">
        <v>8</v>
      </c>
      <c r="M13" s="42" t="str">
        <f t="shared" si="3"/>
        <v>favourite</v>
      </c>
      <c r="N13" s="42">
        <f>IF(M13="","",IF(M13="favourite",SUMIFS('All Group Fixtures'!$L$2:$L$1000,'All Group Fixtures'!$A$2:$A$1000,$A13,'All Group Fixtures'!$C$2:$C$1000,$C13,'All Group Fixtures'!$B$2:$B$1000,$B13),IF(M13="outsider",SUMIFS('All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O13" s="56" t="str">
        <f t="shared" si="4"/>
        <v/>
      </c>
      <c r="P13" s="45"/>
      <c r="Q13" s="42" t="str">
        <f t="shared" si="5"/>
        <v/>
      </c>
      <c r="R13" s="42" t="str">
        <f>IF(Q13="","",IF(Q13="favourite",SUMIFS('All Group Fixtures'!$L$2:$L$1000,'All Group Fixtures'!$A$2:$A$1000,$A13,'All Group Fixtures'!$C$2:$C$1000,$C13,'All Group Fixtures'!$B$2:$B$1000,$B13),IF(Q13="outsider",SUMIFS('All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S13" s="56" t="str">
        <f t="shared" si="6"/>
        <v/>
      </c>
      <c r="T13" s="45"/>
      <c r="U13" s="42" t="str">
        <f t="shared" si="7"/>
        <v/>
      </c>
      <c r="V13" s="42" t="str">
        <f>IF(U13="","",IF(U13="favourite",SUMIFS('All Group Fixtures'!$L$2:$L$1000,'All Group Fixtures'!$A$2:$A$1000,$A13,'All Group Fixtures'!$C$2:$C$1000,$C13,'All Group Fixtures'!$B$2:$B$1000,$B13),IF(U13="outsider",SUMIFS('All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W13" s="56" t="str">
        <f t="shared" si="8"/>
        <v/>
      </c>
      <c r="X13" s="45"/>
      <c r="Y13" s="42" t="str">
        <f t="shared" si="9"/>
        <v/>
      </c>
      <c r="Z13" s="42" t="str">
        <f>IF(Y13="","",IF(Y13="favourite",SUMIFS('All Group Fixtures'!$L$2:$L$1000,'All Group Fixtures'!$A$2:$A$1000,$A13,'All Group Fixtures'!$C$2:$C$1000,$C13,'All Group Fixtures'!$B$2:$B$1000,$B13),IF(Y13="outsider",SUMIFS('All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A13" s="56" t="str">
        <f t="shared" si="10"/>
        <v/>
      </c>
      <c r="AB13" s="45"/>
      <c r="AC13" s="42" t="str">
        <f t="shared" si="11"/>
        <v/>
      </c>
      <c r="AD13" s="42" t="str">
        <f>IF(AC13="","",IF(AC13="favourite",SUMIFS('All Group Fixtures'!$L$2:$L$1000,'All Group Fixtures'!$A$2:$A$1000,$A13,'All Group Fixtures'!$C$2:$C$1000,$C13,'All Group Fixtures'!$B$2:$B$1000,$B13),IF(AC13="outsider",SUMIFS('All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E13" s="56" t="str">
        <f t="shared" si="12"/>
        <v/>
      </c>
      <c r="AF13" s="45"/>
      <c r="AG13" s="42" t="str">
        <f t="shared" si="13"/>
        <v/>
      </c>
      <c r="AH13" s="42" t="str">
        <f>IF(AG13="","",IF(AG13="favourite",SUMIFS('All Group Fixtures'!$L$2:$L$1000,'All Group Fixtures'!$A$2:$A$1000,$A13,'All Group Fixtures'!$C$2:$C$1000,$C13,'All Group Fixtures'!$B$2:$B$1000,$B13),IF(AG13="outsider",SUMIFS('All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I13" s="56" t="str">
        <f t="shared" si="14"/>
        <v/>
      </c>
      <c r="AJ13" s="45"/>
      <c r="AK13" s="42" t="str">
        <f t="shared" si="15"/>
        <v/>
      </c>
      <c r="AL13" s="42" t="str">
        <f>IF(AK13="","",IF(AK13="favourite",SUMIFS('All Group Fixtures'!$L$2:$L$1000,'All Group Fixtures'!$A$2:$A$1000,$A13,'All Group Fixtures'!$C$2:$C$1000,$C13,'All Group Fixtures'!$B$2:$B$1000,$B13),IF(AK13="outsider",SUMIFS('All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M13" s="56" t="str">
        <f t="shared" si="16"/>
        <v/>
      </c>
    </row>
    <row r="14" spans="1:39" x14ac:dyDescent="0.2">
      <c r="A14" s="62">
        <v>2018</v>
      </c>
      <c r="B14" s="62">
        <v>44</v>
      </c>
      <c r="C14" s="62">
        <v>3</v>
      </c>
      <c r="D14" s="62" t="s">
        <v>24</v>
      </c>
      <c r="E14" s="62" t="s">
        <v>19</v>
      </c>
      <c r="F14" s="46">
        <f t="shared" si="0"/>
        <v>0.14285714285714285</v>
      </c>
      <c r="G14" s="46">
        <f t="shared" si="0"/>
        <v>0</v>
      </c>
      <c r="H14" s="46">
        <f t="shared" si="1"/>
        <v>0</v>
      </c>
      <c r="I14" t="str">
        <f t="array" ref="I14">INDEX('All Group Fixtures'!$Q$1:$Q$1000,MATCH(A14&amp;B14&amp;C14,'All Group Fixtures'!$A$1:$A$1000&amp;'All Group Fixtures'!$B$1:$B$1000&amp;'All Group Fixtures'!$C$1:$C$1000,0))</f>
        <v/>
      </c>
      <c r="J14" t="str">
        <f t="shared" si="2"/>
        <v/>
      </c>
      <c r="K14" t="str">
        <f>IF(J14="","",IF(J14="favourite",SUMIFS('All Group Fixtures'!$L13:$L1011,'All Group Fixtures'!$A13:$A1011,$A14,'All Group Fixtures'!$C$2:$C$1000,$C14,'All Group Fixtures'!$B$2:$B$1000,$B14),IF(J14="outsider",SUMIFS('All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L14" s="45" t="s">
        <v>24</v>
      </c>
      <c r="M14" s="42" t="str">
        <f t="shared" si="3"/>
        <v>favourite</v>
      </c>
      <c r="N14" s="42">
        <f>IF(M14="","",IF(M14="favourite",SUMIFS('All Group Fixtures'!$L$2:$L$1000,'All Group Fixtures'!$A$2:$A$1000,$A14,'All Group Fixtures'!$C$2:$C$1000,$C14,'All Group Fixtures'!$B$2:$B$1000,$B14),IF(M14="outsider",SUMIFS('All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1.83</v>
      </c>
      <c r="O14" s="56" t="str">
        <f t="shared" si="4"/>
        <v/>
      </c>
      <c r="P14" s="45"/>
      <c r="Q14" s="42" t="str">
        <f t="shared" si="5"/>
        <v/>
      </c>
      <c r="R14" s="42" t="str">
        <f>IF(Q14="","",IF(Q14="favourite",SUMIFS('All Group Fixtures'!$L$2:$L$1000,'All Group Fixtures'!$A$2:$A$1000,$A14,'All Group Fixtures'!$C$2:$C$1000,$C14,'All Group Fixtures'!$B$2:$B$1000,$B14),IF(Q14="outsider",SUMIFS('All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S14" s="56" t="str">
        <f t="shared" si="6"/>
        <v/>
      </c>
      <c r="T14" s="45"/>
      <c r="U14" s="42" t="str">
        <f t="shared" si="7"/>
        <v/>
      </c>
      <c r="V14" s="42" t="str">
        <f>IF(U14="","",IF(U14="favourite",SUMIFS('All Group Fixtures'!$L$2:$L$1000,'All Group Fixtures'!$A$2:$A$1000,$A14,'All Group Fixtures'!$C$2:$C$1000,$C14,'All Group Fixtures'!$B$2:$B$1000,$B14),IF(U14="outsider",SUMIFS('All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W14" s="56" t="str">
        <f t="shared" si="8"/>
        <v/>
      </c>
      <c r="X14" s="45"/>
      <c r="Y14" s="42" t="str">
        <f t="shared" si="9"/>
        <v/>
      </c>
      <c r="Z14" s="42" t="str">
        <f>IF(Y14="","",IF(Y14="favourite",SUMIFS('All Group Fixtures'!$L$2:$L$1000,'All Group Fixtures'!$A$2:$A$1000,$A14,'All Group Fixtures'!$C$2:$C$1000,$C14,'All Group Fixtures'!$B$2:$B$1000,$B14),IF(Y14="outsider",SUMIFS('All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A14" s="56" t="str">
        <f t="shared" si="10"/>
        <v/>
      </c>
      <c r="AB14" s="45"/>
      <c r="AC14" s="42" t="str">
        <f t="shared" si="11"/>
        <v/>
      </c>
      <c r="AD14" s="42" t="str">
        <f>IF(AC14="","",IF(AC14="favourite",SUMIFS('All Group Fixtures'!$L$2:$L$1000,'All Group Fixtures'!$A$2:$A$1000,$A14,'All Group Fixtures'!$C$2:$C$1000,$C14,'All Group Fixtures'!$B$2:$B$1000,$B14),IF(AC14="outsider",SUMIFS('All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E14" s="56" t="str">
        <f t="shared" si="12"/>
        <v/>
      </c>
      <c r="AF14" s="45"/>
      <c r="AG14" s="42" t="str">
        <f t="shared" si="13"/>
        <v/>
      </c>
      <c r="AH14" s="42" t="str">
        <f>IF(AG14="","",IF(AG14="favourite",SUMIFS('All Group Fixtures'!$L$2:$L$1000,'All Group Fixtures'!$A$2:$A$1000,$A14,'All Group Fixtures'!$C$2:$C$1000,$C14,'All Group Fixtures'!$B$2:$B$1000,$B14),IF(AG14="outsider",SUMIFS('All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I14" s="56" t="str">
        <f t="shared" si="14"/>
        <v/>
      </c>
      <c r="AJ14" s="45"/>
      <c r="AK14" s="42" t="str">
        <f t="shared" si="15"/>
        <v/>
      </c>
      <c r="AL14" s="42" t="str">
        <f>IF(AK14="","",IF(AK14="favourite",SUMIFS('All Group Fixtures'!$L$2:$L$1000,'All Group Fixtures'!$A$2:$A$1000,$A14,'All Group Fixtures'!$C$2:$C$1000,$C14,'All Group Fixtures'!$B$2:$B$1000,$B14),IF(AK14="outsider",SUMIFS('All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M14" s="56" t="str">
        <f t="shared" si="16"/>
        <v/>
      </c>
    </row>
    <row r="15" spans="1:39" x14ac:dyDescent="0.2">
      <c r="A15">
        <v>2018</v>
      </c>
      <c r="B15">
        <v>45</v>
      </c>
      <c r="C15">
        <v>3</v>
      </c>
      <c r="D15" t="s">
        <v>94</v>
      </c>
      <c r="E15" t="s">
        <v>23</v>
      </c>
      <c r="F15" s="46">
        <f t="shared" si="0"/>
        <v>0.14285714285714285</v>
      </c>
      <c r="G15" s="46">
        <f t="shared" si="0"/>
        <v>0</v>
      </c>
      <c r="H15" s="46">
        <f t="shared" si="1"/>
        <v>0</v>
      </c>
      <c r="I15" t="str">
        <f t="array" ref="I15">INDEX('All Group Fixtures'!$Q$1:$Q$1000,MATCH(A15&amp;B15&amp;C15,'All Group Fixtures'!$A$1:$A$1000&amp;'All Group Fixtures'!$B$1:$B$1000&amp;'All Group Fixtures'!$C$1:$C$1000,0))</f>
        <v/>
      </c>
      <c r="J15" t="str">
        <f t="shared" si="2"/>
        <v/>
      </c>
      <c r="K15" t="str">
        <f>IF(J15="","",IF(J15="favourite",SUMIFS('All Group Fixtures'!$L14:$L1012,'All Group Fixtures'!$A14:$A1012,$A15,'All Group Fixtures'!$C$2:$C$1000,$C15,'All Group Fixtures'!$B$2:$B$1000,$B15),IF(J15="outsider",SUMIFS('All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L15" s="45" t="s">
        <v>94</v>
      </c>
      <c r="M15" s="42" t="str">
        <f t="shared" si="3"/>
        <v>favourite</v>
      </c>
      <c r="N15" s="42">
        <f>IF(M15="","",IF(M15="favourite",SUMIFS('All Group Fixtures'!$L$2:$L$1000,'All Group Fixtures'!$A$2:$A$1000,$A15,'All Group Fixtures'!$C$2:$C$1000,$C15,'All Group Fixtures'!$B$2:$B$1000,$B15),IF(M15="outsider",SUMIFS('All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1.83</v>
      </c>
      <c r="O15" s="56" t="str">
        <f t="shared" si="4"/>
        <v/>
      </c>
      <c r="P15" s="45"/>
      <c r="Q15" s="42" t="str">
        <f t="shared" si="5"/>
        <v/>
      </c>
      <c r="R15" s="42" t="str">
        <f>IF(Q15="","",IF(Q15="favourite",SUMIFS('All Group Fixtures'!$L$2:$L$1000,'All Group Fixtures'!$A$2:$A$1000,$A15,'All Group Fixtures'!$C$2:$C$1000,$C15,'All Group Fixtures'!$B$2:$B$1000,$B15),IF(Q15="outsider",SUMIFS('All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S15" s="56" t="str">
        <f t="shared" si="6"/>
        <v/>
      </c>
      <c r="T15" s="45"/>
      <c r="U15" s="42" t="str">
        <f t="shared" si="7"/>
        <v/>
      </c>
      <c r="V15" s="42" t="str">
        <f>IF(U15="","",IF(U15="favourite",SUMIFS('All Group Fixtures'!$L$2:$L$1000,'All Group Fixtures'!$A$2:$A$1000,$A15,'All Group Fixtures'!$C$2:$C$1000,$C15,'All Group Fixtures'!$B$2:$B$1000,$B15),IF(U15="outsider",SUMIFS('All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W15" s="56" t="str">
        <f t="shared" si="8"/>
        <v/>
      </c>
      <c r="X15" s="45"/>
      <c r="Y15" s="42" t="str">
        <f t="shared" si="9"/>
        <v/>
      </c>
      <c r="Z15" s="42" t="str">
        <f>IF(Y15="","",IF(Y15="favourite",SUMIFS('All Group Fixtures'!$L$2:$L$1000,'All Group Fixtures'!$A$2:$A$1000,$A15,'All Group Fixtures'!$C$2:$C$1000,$C15,'All Group Fixtures'!$B$2:$B$1000,$B15),IF(Y15="outsider",SUMIFS('All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A15" s="56" t="str">
        <f t="shared" si="10"/>
        <v/>
      </c>
      <c r="AB15" s="45"/>
      <c r="AC15" s="42" t="str">
        <f t="shared" si="11"/>
        <v/>
      </c>
      <c r="AD15" s="42" t="str">
        <f>IF(AC15="","",IF(AC15="favourite",SUMIFS('All Group Fixtures'!$L$2:$L$1000,'All Group Fixtures'!$A$2:$A$1000,$A15,'All Group Fixtures'!$C$2:$C$1000,$C15,'All Group Fixtures'!$B$2:$B$1000,$B15),IF(AC15="outsider",SUMIFS('All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E15" s="56" t="str">
        <f t="shared" si="12"/>
        <v/>
      </c>
      <c r="AF15" s="45"/>
      <c r="AG15" s="42" t="str">
        <f t="shared" si="13"/>
        <v/>
      </c>
      <c r="AH15" s="42" t="str">
        <f>IF(AG15="","",IF(AG15="favourite",SUMIFS('All Group Fixtures'!$L$2:$L$1000,'All Group Fixtures'!$A$2:$A$1000,$A15,'All Group Fixtures'!$C$2:$C$1000,$C15,'All Group Fixtures'!$B$2:$B$1000,$B15),IF(AG15="outsider",SUMIFS('All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I15" s="56" t="str">
        <f t="shared" si="14"/>
        <v/>
      </c>
      <c r="AJ15" s="45"/>
      <c r="AK15" s="42" t="str">
        <f t="shared" si="15"/>
        <v/>
      </c>
      <c r="AL15" s="42" t="str">
        <f>IF(AK15="","",IF(AK15="favourite",SUMIFS('All Group Fixtures'!$L$2:$L$1000,'All Group Fixtures'!$A$2:$A$1000,$A15,'All Group Fixtures'!$C$2:$C$1000,$C15,'All Group Fixtures'!$B$2:$B$1000,$B15),IF(AK15="outsider",SUMIFS('All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M15" s="56" t="str">
        <f t="shared" si="16"/>
        <v/>
      </c>
    </row>
    <row r="16" spans="1:39" x14ac:dyDescent="0.2">
      <c r="A16">
        <v>2018</v>
      </c>
      <c r="B16">
        <v>46</v>
      </c>
      <c r="C16">
        <v>3</v>
      </c>
      <c r="D16" t="s">
        <v>16</v>
      </c>
      <c r="E16" t="s">
        <v>95</v>
      </c>
      <c r="F16" s="46">
        <f t="shared" si="0"/>
        <v>0.14285714285714285</v>
      </c>
      <c r="G16" s="46">
        <f t="shared" si="0"/>
        <v>0</v>
      </c>
      <c r="H16" s="46">
        <f t="shared" si="1"/>
        <v>0</v>
      </c>
      <c r="I16" t="str">
        <f t="array" ref="I16">INDEX('All Group Fixtures'!$Q$1:$Q$1000,MATCH(A16&amp;B16&amp;C16,'All Group Fixtures'!$A$1:$A$1000&amp;'All Group Fixtures'!$B$1:$B$1000&amp;'All Group Fixtures'!$C$1:$C$1000,0))</f>
        <v/>
      </c>
      <c r="J16" t="str">
        <f t="shared" si="2"/>
        <v/>
      </c>
      <c r="K16" t="str">
        <f>IF(J16="","",IF(J16="favourite",SUMIFS('All Group Fixtures'!$L15:$L1013,'All Group Fixtures'!$A15:$A1013,$A16,'All Group Fixtures'!$C$2:$C$1000,$C16,'All Group Fixtures'!$B$2:$B$1000,$B16),IF(J16="outsider",SUMIFS('All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L16" s="45" t="s">
        <v>16</v>
      </c>
      <c r="M16" s="42" t="str">
        <f t="shared" si="3"/>
        <v>favourite</v>
      </c>
      <c r="N16" s="42">
        <f>IF(M16="","",IF(M16="favourite",SUMIFS('All Group Fixtures'!$L$2:$L$1000,'All Group Fixtures'!$A$2:$A$1000,$A16,'All Group Fixtures'!$C$2:$C$1000,$C16,'All Group Fixtures'!$B$2:$B$1000,$B16),IF(M16="outsider",SUMIFS('All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O16" s="56" t="str">
        <f t="shared" si="4"/>
        <v/>
      </c>
      <c r="P16" s="45"/>
      <c r="Q16" s="42" t="str">
        <f t="shared" si="5"/>
        <v/>
      </c>
      <c r="R16" s="42" t="str">
        <f>IF(Q16="","",IF(Q16="favourite",SUMIFS('All Group Fixtures'!$L$2:$L$1000,'All Group Fixtures'!$A$2:$A$1000,$A16,'All Group Fixtures'!$C$2:$C$1000,$C16,'All Group Fixtures'!$B$2:$B$1000,$B16),IF(Q16="outsider",SUMIFS('All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S16" s="56" t="str">
        <f t="shared" si="6"/>
        <v/>
      </c>
      <c r="T16" s="45"/>
      <c r="U16" s="42" t="str">
        <f t="shared" si="7"/>
        <v/>
      </c>
      <c r="V16" s="42" t="str">
        <f>IF(U16="","",IF(U16="favourite",SUMIFS('All Group Fixtures'!$L$2:$L$1000,'All Group Fixtures'!$A$2:$A$1000,$A16,'All Group Fixtures'!$C$2:$C$1000,$C16,'All Group Fixtures'!$B$2:$B$1000,$B16),IF(U16="outsider",SUMIFS('All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W16" s="56" t="str">
        <f t="shared" si="8"/>
        <v/>
      </c>
      <c r="X16" s="45"/>
      <c r="Y16" s="42" t="str">
        <f t="shared" si="9"/>
        <v/>
      </c>
      <c r="Z16" s="42" t="str">
        <f>IF(Y16="","",IF(Y16="favourite",SUMIFS('All Group Fixtures'!$L$2:$L$1000,'All Group Fixtures'!$A$2:$A$1000,$A16,'All Group Fixtures'!$C$2:$C$1000,$C16,'All Group Fixtures'!$B$2:$B$1000,$B16),IF(Y16="outsider",SUMIFS('All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A16" s="56" t="str">
        <f t="shared" si="10"/>
        <v/>
      </c>
      <c r="AB16" s="45"/>
      <c r="AC16" s="42" t="str">
        <f t="shared" si="11"/>
        <v/>
      </c>
      <c r="AD16" s="42" t="str">
        <f>IF(AC16="","",IF(AC16="favourite",SUMIFS('All Group Fixtures'!$L$2:$L$1000,'All Group Fixtures'!$A$2:$A$1000,$A16,'All Group Fixtures'!$C$2:$C$1000,$C16,'All Group Fixtures'!$B$2:$B$1000,$B16),IF(AC16="outsider",SUMIFS('All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E16" s="56" t="str">
        <f t="shared" si="12"/>
        <v/>
      </c>
      <c r="AF16" s="45"/>
      <c r="AG16" s="42" t="str">
        <f t="shared" si="13"/>
        <v/>
      </c>
      <c r="AH16" s="42" t="str">
        <f>IF(AG16="","",IF(AG16="favourite",SUMIFS('All Group Fixtures'!$L$2:$L$1000,'All Group Fixtures'!$A$2:$A$1000,$A16,'All Group Fixtures'!$C$2:$C$1000,$C16,'All Group Fixtures'!$B$2:$B$1000,$B16),IF(AG16="outsider",SUMIFS('All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I16" s="56" t="str">
        <f t="shared" si="14"/>
        <v/>
      </c>
      <c r="AJ16" s="45"/>
      <c r="AK16" s="42" t="str">
        <f t="shared" si="15"/>
        <v/>
      </c>
      <c r="AL16" s="42" t="str">
        <f>IF(AK16="","",IF(AK16="favourite",SUMIFS('All Group Fixtures'!$L$2:$L$1000,'All Group Fixtures'!$A$2:$A$1000,$A16,'All Group Fixtures'!$C$2:$C$1000,$C16,'All Group Fixtures'!$B$2:$B$1000,$B16),IF(AK16="outsider",SUMIFS('All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M16" s="56" t="str">
        <f t="shared" si="16"/>
        <v/>
      </c>
    </row>
    <row r="17" spans="1:39" x14ac:dyDescent="0.2">
      <c r="A17" s="62">
        <v>2018</v>
      </c>
      <c r="B17" s="62">
        <v>47</v>
      </c>
      <c r="C17" s="62">
        <v>3</v>
      </c>
      <c r="D17" s="62" t="s">
        <v>36</v>
      </c>
      <c r="E17" s="62" t="s">
        <v>20</v>
      </c>
      <c r="F17" s="46">
        <f t="shared" si="0"/>
        <v>0.14285714285714285</v>
      </c>
      <c r="G17" s="46">
        <f t="shared" si="0"/>
        <v>0</v>
      </c>
      <c r="H17" s="46">
        <f t="shared" si="1"/>
        <v>0</v>
      </c>
      <c r="I17" t="str">
        <f t="array" ref="I17">INDEX('All Group Fixtures'!$Q$1:$Q$1000,MATCH(A17&amp;B17&amp;C17,'All Group Fixtures'!$A$1:$A$1000&amp;'All Group Fixtures'!$B$1:$B$1000&amp;'All Group Fixtures'!$C$1:$C$1000,0))</f>
        <v/>
      </c>
      <c r="J17" t="str">
        <f t="shared" si="2"/>
        <v/>
      </c>
      <c r="K17" t="str">
        <f>IF(J17="","",IF(J17="favourite",SUMIFS('All Group Fixtures'!$L16:$L1014,'All Group Fixtures'!$A16:$A1014,$A17,'All Group Fixtures'!$C$2:$C$1000,$C17,'All Group Fixtures'!$B$2:$B$1000,$B17),IF(J17="outsider",SUMIFS('All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L17" s="45" t="s">
        <v>36</v>
      </c>
      <c r="M17" s="42" t="str">
        <f t="shared" si="3"/>
        <v>favourite</v>
      </c>
      <c r="N17" s="42">
        <f>IF(M17="","",IF(M17="favourite",SUMIFS('All Group Fixtures'!$L$2:$L$1000,'All Group Fixtures'!$A$2:$A$1000,$A17,'All Group Fixtures'!$C$2:$C$1000,$C17,'All Group Fixtures'!$B$2:$B$1000,$B17),IF(M17="outsider",SUMIFS('All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O17" s="56" t="str">
        <f t="shared" si="4"/>
        <v/>
      </c>
      <c r="P17" s="45"/>
      <c r="Q17" s="42" t="str">
        <f t="shared" si="5"/>
        <v/>
      </c>
      <c r="R17" s="42" t="str">
        <f>IF(Q17="","",IF(Q17="favourite",SUMIFS('All Group Fixtures'!$L$2:$L$1000,'All Group Fixtures'!$A$2:$A$1000,$A17,'All Group Fixtures'!$C$2:$C$1000,$C17,'All Group Fixtures'!$B$2:$B$1000,$B17),IF(Q17="outsider",SUMIFS('All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S17" s="56" t="str">
        <f t="shared" si="6"/>
        <v/>
      </c>
      <c r="T17" s="45"/>
      <c r="U17" s="42" t="str">
        <f t="shared" si="7"/>
        <v/>
      </c>
      <c r="V17" s="42" t="str">
        <f>IF(U17="","",IF(U17="favourite",SUMIFS('All Group Fixtures'!$L$2:$L$1000,'All Group Fixtures'!$A$2:$A$1000,$A17,'All Group Fixtures'!$C$2:$C$1000,$C17,'All Group Fixtures'!$B$2:$B$1000,$B17),IF(U17="outsider",SUMIFS('All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W17" s="56" t="str">
        <f t="shared" si="8"/>
        <v/>
      </c>
      <c r="X17" s="45"/>
      <c r="Y17" s="42" t="str">
        <f t="shared" si="9"/>
        <v/>
      </c>
      <c r="Z17" s="42" t="str">
        <f>IF(Y17="","",IF(Y17="favourite",SUMIFS('All Group Fixtures'!$L$2:$L$1000,'All Group Fixtures'!$A$2:$A$1000,$A17,'All Group Fixtures'!$C$2:$C$1000,$C17,'All Group Fixtures'!$B$2:$B$1000,$B17),IF(Y17="outsider",SUMIFS('All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A17" s="56" t="str">
        <f t="shared" si="10"/>
        <v/>
      </c>
      <c r="AB17" s="45"/>
      <c r="AC17" s="42" t="str">
        <f t="shared" si="11"/>
        <v/>
      </c>
      <c r="AD17" s="42" t="str">
        <f>IF(AC17="","",IF(AC17="favourite",SUMIFS('All Group Fixtures'!$L$2:$L$1000,'All Group Fixtures'!$A$2:$A$1000,$A17,'All Group Fixtures'!$C$2:$C$1000,$C17,'All Group Fixtures'!$B$2:$B$1000,$B17),IF(AC17="outsider",SUMIFS('All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E17" s="56" t="str">
        <f t="shared" si="12"/>
        <v/>
      </c>
      <c r="AF17" s="45"/>
      <c r="AG17" s="42" t="str">
        <f t="shared" si="13"/>
        <v/>
      </c>
      <c r="AH17" s="42" t="str">
        <f>IF(AG17="","",IF(AG17="favourite",SUMIFS('All Group Fixtures'!$L$2:$L$1000,'All Group Fixtures'!$A$2:$A$1000,$A17,'All Group Fixtures'!$C$2:$C$1000,$C17,'All Group Fixtures'!$B$2:$B$1000,$B17),IF(AG17="outsider",SUMIFS('All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I17" s="56" t="str">
        <f t="shared" si="14"/>
        <v/>
      </c>
      <c r="AJ17" s="45"/>
      <c r="AK17" s="42" t="str">
        <f t="shared" si="15"/>
        <v/>
      </c>
      <c r="AL17" s="42" t="str">
        <f>IF(AK17="","",IF(AK17="favourite",SUMIFS('All Group Fixtures'!$L$2:$L$1000,'All Group Fixtures'!$A$2:$A$1000,$A17,'All Group Fixtures'!$C$2:$C$1000,$C17,'All Group Fixtures'!$B$2:$B$1000,$B17),IF(AK17="outsider",SUMIFS('All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M17" s="56" t="str">
        <f t="shared" si="16"/>
        <v/>
      </c>
    </row>
    <row r="18" spans="1:39" x14ac:dyDescent="0.2">
      <c r="A18">
        <v>2018</v>
      </c>
      <c r="B18">
        <v>48</v>
      </c>
      <c r="C18">
        <v>3</v>
      </c>
      <c r="D18" t="s">
        <v>93</v>
      </c>
      <c r="E18" t="s">
        <v>92</v>
      </c>
      <c r="F18" s="46">
        <f t="shared" si="0"/>
        <v>0.14285714285714285</v>
      </c>
      <c r="G18" s="46">
        <f t="shared" si="0"/>
        <v>0</v>
      </c>
      <c r="H18" s="46">
        <f t="shared" si="1"/>
        <v>0</v>
      </c>
      <c r="I18" t="str">
        <f t="array" ref="I18">INDEX('All Group Fixtures'!$Q$1:$Q$1000,MATCH(A18&amp;B18&amp;C18,'All Group Fixtures'!$A$1:$A$1000&amp;'All Group Fixtures'!$B$1:$B$1000&amp;'All Group Fixtures'!$C$1:$C$1000,0))</f>
        <v/>
      </c>
      <c r="J18" t="str">
        <f t="shared" si="2"/>
        <v/>
      </c>
      <c r="K18" t="str">
        <f>IF(J18="","",IF(J18="favourite",SUMIFS('All Group Fixtures'!$L17:$L1015,'All Group Fixtures'!$A17:$A1015,$A18,'All Group Fixtures'!$C$2:$C$1000,$C18,'All Group Fixtures'!$B$2:$B$1000,$B18),IF(J18="outsider",SUMIFS('All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L18" s="45" t="s">
        <v>93</v>
      </c>
      <c r="M18" s="42" t="str">
        <f t="shared" si="3"/>
        <v>favourite</v>
      </c>
      <c r="N18" s="42">
        <f>IF(M18="","",IF(M18="favourite",SUMIFS('All Group Fixtures'!$L$2:$L$1000,'All Group Fixtures'!$A$2:$A$1000,$A18,'All Group Fixtures'!$C$2:$C$1000,$C18,'All Group Fixtures'!$B$2:$B$1000,$B18),IF(M18="outsider",SUMIFS('All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2.1</v>
      </c>
      <c r="O18" s="56" t="str">
        <f t="shared" si="4"/>
        <v/>
      </c>
      <c r="P18" s="45"/>
      <c r="Q18" s="42" t="str">
        <f t="shared" si="5"/>
        <v/>
      </c>
      <c r="R18" s="42" t="str">
        <f>IF(Q18="","",IF(Q18="favourite",SUMIFS('All Group Fixtures'!$L$2:$L$1000,'All Group Fixtures'!$A$2:$A$1000,$A18,'All Group Fixtures'!$C$2:$C$1000,$C18,'All Group Fixtures'!$B$2:$B$1000,$B18),IF(Q18="outsider",SUMIFS('All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S18" s="56" t="str">
        <f t="shared" si="6"/>
        <v/>
      </c>
      <c r="T18" s="45"/>
      <c r="U18" s="42" t="str">
        <f t="shared" si="7"/>
        <v/>
      </c>
      <c r="V18" s="42" t="str">
        <f>IF(U18="","",IF(U18="favourite",SUMIFS('All Group Fixtures'!$L$2:$L$1000,'All Group Fixtures'!$A$2:$A$1000,$A18,'All Group Fixtures'!$C$2:$C$1000,$C18,'All Group Fixtures'!$B$2:$B$1000,$B18),IF(U18="outsider",SUMIFS('All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W18" s="56" t="str">
        <f t="shared" si="8"/>
        <v/>
      </c>
      <c r="X18" s="45"/>
      <c r="Y18" s="42" t="str">
        <f t="shared" si="9"/>
        <v/>
      </c>
      <c r="Z18" s="42" t="str">
        <f>IF(Y18="","",IF(Y18="favourite",SUMIFS('All Group Fixtures'!$L$2:$L$1000,'All Group Fixtures'!$A$2:$A$1000,$A18,'All Group Fixtures'!$C$2:$C$1000,$C18,'All Group Fixtures'!$B$2:$B$1000,$B18),IF(Y18="outsider",SUMIFS('All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A18" s="56" t="str">
        <f t="shared" si="10"/>
        <v/>
      </c>
      <c r="AB18" s="45"/>
      <c r="AC18" s="42" t="str">
        <f t="shared" si="11"/>
        <v/>
      </c>
      <c r="AD18" s="42" t="str">
        <f>IF(AC18="","",IF(AC18="favourite",SUMIFS('All Group Fixtures'!$L$2:$L$1000,'All Group Fixtures'!$A$2:$A$1000,$A18,'All Group Fixtures'!$C$2:$C$1000,$C18,'All Group Fixtures'!$B$2:$B$1000,$B18),IF(AC18="outsider",SUMIFS('All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E18" s="56" t="str">
        <f t="shared" si="12"/>
        <v/>
      </c>
      <c r="AF18" s="45"/>
      <c r="AG18" s="42" t="str">
        <f t="shared" si="13"/>
        <v/>
      </c>
      <c r="AH18" s="42" t="str">
        <f>IF(AG18="","",IF(AG18="favourite",SUMIFS('All Group Fixtures'!$L$2:$L$1000,'All Group Fixtures'!$A$2:$A$1000,$A18,'All Group Fixtures'!$C$2:$C$1000,$C18,'All Group Fixtures'!$B$2:$B$1000,$B18),IF(AG18="outsider",SUMIFS('All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I18" s="56" t="str">
        <f t="shared" si="14"/>
        <v/>
      </c>
      <c r="AJ18" s="45"/>
      <c r="AK18" s="42" t="str">
        <f t="shared" si="15"/>
        <v/>
      </c>
      <c r="AL18" s="42" t="str">
        <f>IF(AK18="","",IF(AK18="favourite",SUMIFS('All Group Fixtures'!$L$2:$L$1000,'All Group Fixtures'!$A$2:$A$1000,$A18,'All Group Fixtures'!$C$2:$C$1000,$C18,'All Group Fixtures'!$B$2:$B$1000,$B18),IF(AK18="outsider",SUMIFS('All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M18" s="56" t="str">
        <f t="shared" si="16"/>
        <v/>
      </c>
    </row>
    <row r="19" spans="1:39" x14ac:dyDescent="0.2">
      <c r="E19" s="80" t="s">
        <v>150</v>
      </c>
      <c r="F19" s="80"/>
      <c r="G19" s="80"/>
      <c r="L19" s="41"/>
      <c r="M19" s="42"/>
      <c r="N19" s="42"/>
      <c r="O19" s="49"/>
      <c r="P19" s="41"/>
      <c r="Q19" s="42"/>
      <c r="R19" s="42"/>
      <c r="S19" s="56"/>
      <c r="T19" s="41"/>
      <c r="U19" s="42"/>
      <c r="V19" s="42"/>
      <c r="W19" s="56"/>
      <c r="X19" s="41"/>
      <c r="Y19" s="42"/>
      <c r="Z19" s="42"/>
      <c r="AA19" s="56"/>
      <c r="AB19" s="41"/>
      <c r="AC19" s="42"/>
      <c r="AD19" s="42"/>
      <c r="AE19" s="56"/>
      <c r="AF19" s="41"/>
      <c r="AG19" s="42"/>
      <c r="AH19" s="42"/>
      <c r="AI19" s="56"/>
      <c r="AJ19" s="41"/>
      <c r="AK19" s="42"/>
      <c r="AL19" s="42"/>
      <c r="AM19" s="56"/>
    </row>
    <row r="20" spans="1:39" x14ac:dyDescent="0.2">
      <c r="A20" t="s">
        <v>135</v>
      </c>
      <c r="B20">
        <f>COUNTA(B3:B18)</f>
        <v>16</v>
      </c>
      <c r="E20" t="s">
        <v>45</v>
      </c>
      <c r="F20" s="33">
        <f>COUNTIF(J3:J18,"favourite")</f>
        <v>0</v>
      </c>
      <c r="G20" s="46" t="e">
        <f>F20/$F$23</f>
        <v>#DIV/0!</v>
      </c>
      <c r="L20" s="41" t="s">
        <v>145</v>
      </c>
      <c r="M20" s="42">
        <f>COUNTIF(M$3:M$18,"favourite")</f>
        <v>16</v>
      </c>
      <c r="N20" s="42">
        <f>M20/$B$20</f>
        <v>1</v>
      </c>
      <c r="O20" s="42"/>
      <c r="P20" s="41" t="s">
        <v>145</v>
      </c>
      <c r="Q20" s="42">
        <f>COUNTIF(Q$3:Q$18,"favourite")</f>
        <v>0</v>
      </c>
      <c r="R20" s="42">
        <f>Q20/$B$20</f>
        <v>0</v>
      </c>
      <c r="S20" s="42"/>
      <c r="T20" s="41" t="s">
        <v>145</v>
      </c>
      <c r="U20" s="42">
        <f>COUNTIF(U$3:U$18,"favourite")</f>
        <v>0</v>
      </c>
      <c r="V20" s="42">
        <f>U20/$B$20</f>
        <v>0</v>
      </c>
      <c r="W20" s="42"/>
      <c r="X20" s="41" t="s">
        <v>145</v>
      </c>
      <c r="Y20" s="42">
        <f>COUNTIF(Y$3:Y$18,"favourite")</f>
        <v>0</v>
      </c>
      <c r="Z20" s="42">
        <f>Y20/$B$20</f>
        <v>0</v>
      </c>
      <c r="AA20" s="42"/>
      <c r="AB20" s="41" t="s">
        <v>145</v>
      </c>
      <c r="AC20" s="42">
        <f>COUNTIF(AC$3:AC$18,"favourite")</f>
        <v>0</v>
      </c>
      <c r="AD20" s="42">
        <f>AC20/$B$20</f>
        <v>0</v>
      </c>
      <c r="AE20" s="42"/>
      <c r="AF20" s="41" t="s">
        <v>145</v>
      </c>
      <c r="AG20" s="42">
        <f>COUNTIF(AG$3:AG$18,"favourite")</f>
        <v>0</v>
      </c>
      <c r="AH20" s="42">
        <f>AG20/$B$20</f>
        <v>0</v>
      </c>
      <c r="AI20" s="42"/>
      <c r="AJ20" s="41" t="s">
        <v>145</v>
      </c>
      <c r="AK20" s="42">
        <f>COUNTIF(AK$3:AK$18,"favourite")</f>
        <v>0</v>
      </c>
      <c r="AL20" s="42">
        <f>AK20/$B$20</f>
        <v>0</v>
      </c>
      <c r="AM20" s="43"/>
    </row>
    <row r="21" spans="1:39" x14ac:dyDescent="0.2">
      <c r="A21" t="s">
        <v>127</v>
      </c>
      <c r="B21" s="34">
        <f>COUNTA(L1:ZZ1)/2</f>
        <v>7</v>
      </c>
      <c r="E21" t="s">
        <v>46</v>
      </c>
      <c r="F21" s="33">
        <f>COUNTIF(J3:J18,"outsider")</f>
        <v>0</v>
      </c>
      <c r="G21" s="46" t="e">
        <f>F21/$F$23</f>
        <v>#DIV/0!</v>
      </c>
      <c r="L21" s="41" t="s">
        <v>146</v>
      </c>
      <c r="M21" s="42">
        <f>COUNTIF(M$3:M$18,"outsider")</f>
        <v>0</v>
      </c>
      <c r="N21" s="42">
        <f>M21/$B$20</f>
        <v>0</v>
      </c>
      <c r="O21" s="42"/>
      <c r="P21" s="41" t="s">
        <v>146</v>
      </c>
      <c r="Q21" s="42">
        <f>COUNTIF(Q$3:Q$18,"outsider")</f>
        <v>0</v>
      </c>
      <c r="R21" s="42">
        <f>Q21/$B$20</f>
        <v>0</v>
      </c>
      <c r="S21" s="42"/>
      <c r="T21" s="41" t="s">
        <v>146</v>
      </c>
      <c r="U21" s="42">
        <f>COUNTIF(U$3:U$18,"outsider")</f>
        <v>0</v>
      </c>
      <c r="V21" s="42">
        <f>U21/$B$20</f>
        <v>0</v>
      </c>
      <c r="W21" s="42"/>
      <c r="X21" s="41" t="s">
        <v>146</v>
      </c>
      <c r="Y21" s="42">
        <f>COUNTIF(Y$3:Y$18,"outsider")</f>
        <v>0</v>
      </c>
      <c r="Z21" s="42">
        <f>Y21/$B$20</f>
        <v>0</v>
      </c>
      <c r="AA21" s="42"/>
      <c r="AB21" s="41" t="s">
        <v>146</v>
      </c>
      <c r="AC21" s="42">
        <f>COUNTIF(AC$3:AC$18,"outsider")</f>
        <v>0</v>
      </c>
      <c r="AD21" s="42">
        <f>AC21/$B$20</f>
        <v>0</v>
      </c>
      <c r="AE21" s="42"/>
      <c r="AF21" s="41" t="s">
        <v>146</v>
      </c>
      <c r="AG21" s="42">
        <f>COUNTIF(AG$3:AG$18,"outsider")</f>
        <v>0</v>
      </c>
      <c r="AH21" s="42">
        <f>AG21/$B$20</f>
        <v>0</v>
      </c>
      <c r="AI21" s="42"/>
      <c r="AJ21" s="41" t="s">
        <v>146</v>
      </c>
      <c r="AK21" s="42">
        <f>COUNTIF(AK$3:AK$18,"outsider")</f>
        <v>0</v>
      </c>
      <c r="AL21" s="42">
        <f>AK21/$B$20</f>
        <v>0</v>
      </c>
      <c r="AM21" s="43"/>
    </row>
    <row r="22" spans="1:39" x14ac:dyDescent="0.2">
      <c r="A22" t="s">
        <v>128</v>
      </c>
      <c r="B22" s="34">
        <f>POWER(3,B20)</f>
        <v>43046721</v>
      </c>
      <c r="E22" t="s">
        <v>42</v>
      </c>
      <c r="F22" s="33">
        <f>COUNTIF(J3:J18,"draw")</f>
        <v>0</v>
      </c>
      <c r="G22" s="46" t="e">
        <f>F22/$F$23</f>
        <v>#DIV/0!</v>
      </c>
      <c r="L22" s="41" t="s">
        <v>147</v>
      </c>
      <c r="M22" s="42">
        <f>COUNTIF(M$3:M$18,"draw")</f>
        <v>0</v>
      </c>
      <c r="N22" s="42">
        <f>M22/$B$20</f>
        <v>0</v>
      </c>
      <c r="O22" s="42"/>
      <c r="P22" s="41" t="s">
        <v>147</v>
      </c>
      <c r="Q22" s="42">
        <f>COUNTIF(Q$3:Q$18,"draw")</f>
        <v>0</v>
      </c>
      <c r="R22" s="42">
        <f>Q22/$B$20</f>
        <v>0</v>
      </c>
      <c r="S22" s="42"/>
      <c r="T22" s="41" t="s">
        <v>147</v>
      </c>
      <c r="U22" s="42">
        <f>COUNTIF(U$3:U$18,"draw")</f>
        <v>0</v>
      </c>
      <c r="V22" s="42">
        <f>U22/$B$20</f>
        <v>0</v>
      </c>
      <c r="W22" s="42"/>
      <c r="X22" s="41" t="s">
        <v>147</v>
      </c>
      <c r="Y22" s="42">
        <f>COUNTIF(Y$3:Y$18,"draw")</f>
        <v>0</v>
      </c>
      <c r="Z22" s="42">
        <f>Y22/$B$20</f>
        <v>0</v>
      </c>
      <c r="AA22" s="42"/>
      <c r="AB22" s="41" t="s">
        <v>147</v>
      </c>
      <c r="AC22" s="42">
        <f>COUNTIF(AC$3:AC$18,"draw")</f>
        <v>0</v>
      </c>
      <c r="AD22" s="42">
        <f>AC22/$B$20</f>
        <v>0</v>
      </c>
      <c r="AE22" s="42"/>
      <c r="AF22" s="41" t="s">
        <v>147</v>
      </c>
      <c r="AG22" s="42">
        <f>COUNTIF(AG$3:AG$18,"draw")</f>
        <v>0</v>
      </c>
      <c r="AH22" s="42">
        <f>AG22/$B$20</f>
        <v>0</v>
      </c>
      <c r="AI22" s="42"/>
      <c r="AJ22" s="41" t="s">
        <v>147</v>
      </c>
      <c r="AK22" s="42">
        <f>COUNTIF(AK$3:AK$18,"draw")</f>
        <v>0</v>
      </c>
      <c r="AL22" s="42">
        <f>AK22/$B$20</f>
        <v>0</v>
      </c>
      <c r="AM22" s="43"/>
    </row>
    <row r="23" spans="1:39" x14ac:dyDescent="0.2">
      <c r="A23" t="s">
        <v>129</v>
      </c>
      <c r="B23" s="36">
        <f>B21/B22</f>
        <v>1.6261401187793143E-7</v>
      </c>
      <c r="E23" t="s">
        <v>138</v>
      </c>
      <c r="F23">
        <f>SUMPRODUCT(--(LEN(I3:I18)&gt;0))</f>
        <v>0</v>
      </c>
      <c r="L23" s="64" t="s">
        <v>148</v>
      </c>
      <c r="M23" s="96">
        <f>PRODUCT(N3:N18)</f>
        <v>7939.6475161879953</v>
      </c>
      <c r="N23" s="96"/>
      <c r="O23" s="66"/>
      <c r="P23" s="64" t="s">
        <v>148</v>
      </c>
      <c r="Q23" s="96">
        <f>PRODUCT(R3:R18)</f>
        <v>0</v>
      </c>
      <c r="R23" s="96"/>
      <c r="S23" s="66"/>
      <c r="T23" s="64" t="s">
        <v>148</v>
      </c>
      <c r="U23" s="96">
        <f>PRODUCT(V3:V18)</f>
        <v>0</v>
      </c>
      <c r="V23" s="96"/>
      <c r="W23" s="66"/>
      <c r="X23" s="64" t="s">
        <v>148</v>
      </c>
      <c r="Y23" s="96">
        <f>PRODUCT(Z3:Z18)</f>
        <v>0</v>
      </c>
      <c r="Z23" s="96"/>
      <c r="AA23" s="66"/>
      <c r="AB23" s="64" t="s">
        <v>148</v>
      </c>
      <c r="AC23" s="96">
        <f>PRODUCT(AD3:AD18)</f>
        <v>0</v>
      </c>
      <c r="AD23" s="96"/>
      <c r="AE23" s="66"/>
      <c r="AF23" s="64" t="s">
        <v>148</v>
      </c>
      <c r="AG23" s="96">
        <f>PRODUCT(AH3:AH18)</f>
        <v>0</v>
      </c>
      <c r="AH23" s="96"/>
      <c r="AI23" s="66"/>
      <c r="AJ23" s="64" t="s">
        <v>148</v>
      </c>
      <c r="AK23" s="97">
        <f>PRODUCT(AL3:AL18)</f>
        <v>0</v>
      </c>
      <c r="AL23" s="97"/>
      <c r="AM23" s="65"/>
    </row>
    <row r="24" spans="1:39" x14ac:dyDescent="0.2">
      <c r="A24" t="s">
        <v>131</v>
      </c>
      <c r="B24" s="34">
        <f>COUNTIF(L25:ZZ25,"BET LOST")</f>
        <v>0</v>
      </c>
      <c r="C24">
        <f>B24/B$21</f>
        <v>0</v>
      </c>
      <c r="E24" t="s">
        <v>106</v>
      </c>
      <c r="F24" s="67">
        <f>PRODUCT(K3:K18)</f>
        <v>0</v>
      </c>
      <c r="L24" s="41"/>
      <c r="M24" s="44"/>
      <c r="N24" s="44"/>
      <c r="O24" s="49"/>
      <c r="P24" s="41"/>
      <c r="Q24" s="44"/>
      <c r="R24" s="44"/>
      <c r="S24" s="56"/>
      <c r="T24" s="41"/>
      <c r="U24" s="44"/>
      <c r="V24" s="44"/>
      <c r="W24" s="56"/>
      <c r="X24" s="41"/>
      <c r="Y24" s="44"/>
      <c r="Z24" s="44"/>
      <c r="AA24" s="56"/>
      <c r="AB24" s="41"/>
      <c r="AC24" s="44"/>
      <c r="AD24" s="44"/>
      <c r="AE24" s="56"/>
      <c r="AF24" s="41"/>
      <c r="AG24" s="44"/>
      <c r="AH24" s="44"/>
      <c r="AI24" s="56"/>
      <c r="AJ24" s="41"/>
      <c r="AK24" s="44"/>
      <c r="AL24" s="44"/>
      <c r="AM24" s="56"/>
    </row>
    <row r="25" spans="1:39" x14ac:dyDescent="0.2">
      <c r="A25" t="s">
        <v>132</v>
      </c>
      <c r="B25" s="35">
        <f>B21-B24-B26</f>
        <v>7</v>
      </c>
      <c r="C25">
        <f>B25/B$21</f>
        <v>1</v>
      </c>
      <c r="G25" s="37"/>
      <c r="L25" s="85" t="str">
        <f>IF(COUNTIF(O3:O18,"L") &gt; 0,"BET LOST",IF(COUNTIF(O3:O18,"W")=16,"FUCK OFF…..YOU WON",""))</f>
        <v/>
      </c>
      <c r="M25" s="86"/>
      <c r="N25" s="86"/>
      <c r="O25" s="87"/>
      <c r="P25" s="85" t="str">
        <f>IF(COUNTIF(S3:S18,"L") &gt; 0,"BET LOST",IF(COUNTIF(S3:S18,"W")=16,"FUCK OFF…..YOU WON",""))</f>
        <v/>
      </c>
      <c r="Q25" s="86"/>
      <c r="R25" s="86"/>
      <c r="S25" s="87"/>
      <c r="T25" s="85" t="str">
        <f>IF(COUNTIF(W3:W18,"L") &gt; 0,"BET LOST",IF(COUNTIF(W3:W18,"W")=16,"FUCK OFF…..YOU WON",""))</f>
        <v/>
      </c>
      <c r="U25" s="86"/>
      <c r="V25" s="86"/>
      <c r="W25" s="87"/>
      <c r="X25" s="85" t="str">
        <f>IF(COUNTIF(AA3:AA18,"L") &gt; 0,"BET LOST",IF(COUNTIF(AA3:AA18,"W")=16,"FUCK OFF…..YOU WON",""))</f>
        <v/>
      </c>
      <c r="Y25" s="86"/>
      <c r="Z25" s="86"/>
      <c r="AA25" s="87"/>
      <c r="AB25" s="85" t="str">
        <f>IF(COUNTIF(AE3:AE18,"L") &gt; 0,"BET LOST",IF(COUNTIF(AE3:AE18,"W")=16,"FUCK OFF…..YOU WON",""))</f>
        <v/>
      </c>
      <c r="AC25" s="86"/>
      <c r="AD25" s="86"/>
      <c r="AE25" s="87"/>
      <c r="AF25" s="85" t="str">
        <f>IF(COUNTIF(AI3:AI18,"L") &gt; 0,"BET LOST",IF(COUNTIF(AI3:AI18,"W")=16,"FUCK OFF…..YOU WON",""))</f>
        <v/>
      </c>
      <c r="AG25" s="86"/>
      <c r="AH25" s="86"/>
      <c r="AI25" s="87"/>
      <c r="AJ25" s="85" t="str">
        <f>IF(COUNTIF(AM3:AM18,"L") &gt; 0,"BET LOST",IF(COUNTIF(AM3:AM18,"W")=16,"FUCK OFF…..YOU WON",""))</f>
        <v/>
      </c>
      <c r="AK25" s="86"/>
      <c r="AL25" s="86"/>
      <c r="AM25" s="87"/>
    </row>
    <row r="26" spans="1:39" x14ac:dyDescent="0.2">
      <c r="A26" t="s">
        <v>133</v>
      </c>
      <c r="B26" s="34">
        <f>COUNTIF(L25:BC25,"FUCK OFF…..YOU WON")</f>
        <v>0</v>
      </c>
      <c r="C26">
        <f>B26/B$21</f>
        <v>0</v>
      </c>
      <c r="L26" s="41"/>
      <c r="M26" s="42"/>
      <c r="N26" s="42"/>
      <c r="O26" s="49"/>
      <c r="P26" s="41"/>
      <c r="Q26" s="42"/>
      <c r="R26" s="42"/>
      <c r="S26" s="56"/>
      <c r="T26" s="41"/>
      <c r="U26" s="42"/>
      <c r="V26" s="42"/>
      <c r="W26" s="56"/>
      <c r="X26" s="41"/>
      <c r="Y26" s="42"/>
      <c r="Z26" s="42"/>
      <c r="AA26" s="56"/>
      <c r="AB26" s="41"/>
      <c r="AC26" s="42"/>
      <c r="AD26" s="42"/>
      <c r="AE26" s="56"/>
      <c r="AF26" s="41"/>
      <c r="AG26" s="42"/>
      <c r="AH26" s="42"/>
      <c r="AI26" s="56"/>
      <c r="AJ26" s="41"/>
      <c r="AK26" s="42"/>
      <c r="AL26" s="42"/>
      <c r="AM26" s="56"/>
    </row>
    <row r="27" spans="1:39" x14ac:dyDescent="0.2">
      <c r="L27" s="85" t="s">
        <v>134</v>
      </c>
      <c r="M27" s="86"/>
      <c r="N27" s="86"/>
      <c r="O27" s="87"/>
      <c r="P27" s="85" t="s">
        <v>134</v>
      </c>
      <c r="Q27" s="86"/>
      <c r="R27" s="86"/>
      <c r="S27" s="87"/>
      <c r="T27" s="85" t="s">
        <v>134</v>
      </c>
      <c r="U27" s="86"/>
      <c r="V27" s="86"/>
      <c r="W27" s="87"/>
      <c r="X27" s="85" t="s">
        <v>134</v>
      </c>
      <c r="Y27" s="86"/>
      <c r="Z27" s="86"/>
      <c r="AA27" s="87"/>
      <c r="AB27" s="85" t="s">
        <v>134</v>
      </c>
      <c r="AC27" s="86"/>
      <c r="AD27" s="86"/>
      <c r="AE27" s="87"/>
      <c r="AF27" s="85" t="s">
        <v>134</v>
      </c>
      <c r="AG27" s="86"/>
      <c r="AH27" s="86"/>
      <c r="AI27" s="87"/>
      <c r="AJ27" s="85" t="s">
        <v>134</v>
      </c>
      <c r="AK27" s="86"/>
      <c r="AL27" s="86"/>
      <c r="AM27" s="87"/>
    </row>
    <row r="28" spans="1:39" x14ac:dyDescent="0.2">
      <c r="L28" s="47" t="s">
        <v>51</v>
      </c>
      <c r="M28" s="48">
        <f>COUNTIF(O3:O18,"W")</f>
        <v>0</v>
      </c>
      <c r="N28" s="55"/>
      <c r="O28" s="49">
        <f>M28/$B$20</f>
        <v>0</v>
      </c>
      <c r="P28" s="54" t="s">
        <v>51</v>
      </c>
      <c r="Q28" s="55">
        <f>COUNTIF(S3:S18,"W")</f>
        <v>0</v>
      </c>
      <c r="R28" s="55"/>
      <c r="S28" s="56">
        <f>Q28/$B$20</f>
        <v>0</v>
      </c>
      <c r="T28" s="54" t="s">
        <v>51</v>
      </c>
      <c r="U28" s="55">
        <f>COUNTIF(W3:W18,"W")</f>
        <v>0</v>
      </c>
      <c r="V28" s="55"/>
      <c r="W28" s="56">
        <f>U28/$B$20</f>
        <v>0</v>
      </c>
      <c r="X28" s="54" t="s">
        <v>51</v>
      </c>
      <c r="Y28" s="55">
        <f>COUNTIF(AA3:AA18,"W")</f>
        <v>0</v>
      </c>
      <c r="Z28" s="55"/>
      <c r="AA28" s="56">
        <f>Y28/$B$20</f>
        <v>0</v>
      </c>
      <c r="AB28" s="54" t="s">
        <v>51</v>
      </c>
      <c r="AC28" s="55">
        <f>COUNTIF(AE3:AE18,"W")</f>
        <v>0</v>
      </c>
      <c r="AD28" s="55"/>
      <c r="AE28" s="56">
        <f>AC28/$B$20</f>
        <v>0</v>
      </c>
      <c r="AF28" s="54" t="s">
        <v>51</v>
      </c>
      <c r="AG28" s="55">
        <f>COUNTIF(AI3:AI18,"W")</f>
        <v>0</v>
      </c>
      <c r="AH28" s="55"/>
      <c r="AI28" s="56">
        <f>AG28/$B$20</f>
        <v>0</v>
      </c>
      <c r="AJ28" s="54" t="s">
        <v>51</v>
      </c>
      <c r="AK28" s="55">
        <f>COUNTIF(AM3:AM18,"W")</f>
        <v>0</v>
      </c>
      <c r="AL28" s="55"/>
      <c r="AM28" s="56">
        <f>AK28/$B$20</f>
        <v>0</v>
      </c>
    </row>
    <row r="29" spans="1:39" x14ac:dyDescent="0.2">
      <c r="A29" s="1">
        <v>1998</v>
      </c>
      <c r="B29" s="53" t="s">
        <v>144</v>
      </c>
      <c r="C29" s="1">
        <v>3</v>
      </c>
      <c r="E29" s="1">
        <v>2002</v>
      </c>
      <c r="F29" s="69" t="s">
        <v>144</v>
      </c>
      <c r="G29" s="1">
        <v>3</v>
      </c>
      <c r="L29" s="47" t="s">
        <v>53</v>
      </c>
      <c r="M29" s="48">
        <f>COUNTIF(O3:O18,"L")</f>
        <v>0</v>
      </c>
      <c r="N29" s="55"/>
      <c r="O29" s="49">
        <f>M29/$B$20</f>
        <v>0</v>
      </c>
      <c r="P29" s="54" t="s">
        <v>53</v>
      </c>
      <c r="Q29" s="55">
        <f>COUNTIF(S3:S18,"L")</f>
        <v>0</v>
      </c>
      <c r="R29" s="55"/>
      <c r="S29" s="56">
        <f>Q29/$B$20</f>
        <v>0</v>
      </c>
      <c r="T29" s="54" t="s">
        <v>53</v>
      </c>
      <c r="U29" s="55">
        <f>COUNTIF(W3:W18,"L")</f>
        <v>0</v>
      </c>
      <c r="V29" s="55"/>
      <c r="W29" s="56">
        <f>U29/$B$20</f>
        <v>0</v>
      </c>
      <c r="X29" s="54" t="s">
        <v>53</v>
      </c>
      <c r="Y29" s="55">
        <f>COUNTIF(AA3:AA18,"L")</f>
        <v>0</v>
      </c>
      <c r="Z29" s="55"/>
      <c r="AA29" s="56">
        <f>Y29/$B$20</f>
        <v>0</v>
      </c>
      <c r="AB29" s="54" t="s">
        <v>53</v>
      </c>
      <c r="AC29" s="55">
        <f>COUNTIF(AE3:AE18,"L")</f>
        <v>0</v>
      </c>
      <c r="AD29" s="55"/>
      <c r="AE29" s="56">
        <f>AC29/$B$20</f>
        <v>0</v>
      </c>
      <c r="AF29" s="54" t="s">
        <v>53</v>
      </c>
      <c r="AG29" s="55">
        <f>COUNTIF(AI3:AI18,"L")</f>
        <v>0</v>
      </c>
      <c r="AH29" s="55"/>
      <c r="AI29" s="56">
        <f>AG29/$B$20</f>
        <v>0</v>
      </c>
      <c r="AJ29" s="54" t="s">
        <v>53</v>
      </c>
      <c r="AK29" s="55">
        <f>COUNTIF(AM3:AM18,"L")</f>
        <v>0</v>
      </c>
      <c r="AL29" s="55"/>
      <c r="AM29" s="56">
        <f>AK29/$B$20</f>
        <v>0</v>
      </c>
    </row>
    <row r="30" spans="1:39" x14ac:dyDescent="0.2">
      <c r="A30" t="s">
        <v>45</v>
      </c>
      <c r="B30">
        <f t="array" ref="B30">COUNTIFS('All Group Fixtures'!$A$2:$A$1048,A29,'All Group Fixtures'!$P$2:$P$1048,"favourite",'All Group Fixtures'!$C$2:$C$1048,C29)</f>
        <v>7</v>
      </c>
      <c r="C30">
        <f>B30/B33</f>
        <v>0.4375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L30" s="47" t="s">
        <v>136</v>
      </c>
      <c r="M30" s="48">
        <f>COUNTIF(O3:O18,"")</f>
        <v>16</v>
      </c>
      <c r="N30" s="55"/>
      <c r="O30" s="49">
        <f>M30/$B$20</f>
        <v>1</v>
      </c>
      <c r="P30" s="54" t="s">
        <v>136</v>
      </c>
      <c r="Q30" s="55">
        <f>COUNTIF(S3:S18,"")</f>
        <v>16</v>
      </c>
      <c r="R30" s="55"/>
      <c r="S30" s="56">
        <f>Q30/$B$20</f>
        <v>1</v>
      </c>
      <c r="T30" s="54" t="s">
        <v>136</v>
      </c>
      <c r="U30" s="55">
        <f>COUNTIF(W3:W18,"")</f>
        <v>16</v>
      </c>
      <c r="V30" s="55"/>
      <c r="W30" s="56">
        <f>U30/$B$20</f>
        <v>1</v>
      </c>
      <c r="X30" s="54" t="s">
        <v>136</v>
      </c>
      <c r="Y30" s="55">
        <f>COUNTIF(AA3:AA18,"")</f>
        <v>16</v>
      </c>
      <c r="Z30" s="55"/>
      <c r="AA30" s="56">
        <f>Y30/$B$20</f>
        <v>1</v>
      </c>
      <c r="AB30" s="54" t="s">
        <v>136</v>
      </c>
      <c r="AC30" s="55">
        <f>COUNTIF(AE3:AE18,"")</f>
        <v>16</v>
      </c>
      <c r="AD30" s="55"/>
      <c r="AE30" s="56">
        <f>AC30/$B$20</f>
        <v>1</v>
      </c>
      <c r="AF30" s="54" t="s">
        <v>136</v>
      </c>
      <c r="AG30" s="55">
        <f>COUNTIF(AI3:AI18,"")</f>
        <v>16</v>
      </c>
      <c r="AH30" s="55"/>
      <c r="AI30" s="56">
        <f>AG30/$B$20</f>
        <v>1</v>
      </c>
      <c r="AJ30" s="54" t="s">
        <v>136</v>
      </c>
      <c r="AK30" s="55">
        <f>COUNTIF(AM3:AM18,"")</f>
        <v>16</v>
      </c>
      <c r="AL30" s="55"/>
      <c r="AM30" s="56">
        <f>AK30/$B$20</f>
        <v>1</v>
      </c>
    </row>
    <row r="31" spans="1:39" x14ac:dyDescent="0.2">
      <c r="A31" t="s">
        <v>46</v>
      </c>
      <c r="B31">
        <f t="array" ref="B31">COUNTIFS('All Group Fixtures'!$A$2:$A$1048,A29,'All Group Fixtures'!$P$2:$P$1048,"outsider",'All Group Fixtures'!$C$2:$C$1048,C29)</f>
        <v>4</v>
      </c>
      <c r="C31">
        <f>B31/B33</f>
        <v>0.25</v>
      </c>
      <c r="E31" t="s">
        <v>46</v>
      </c>
      <c r="F31">
        <f t="array" ref="F31">COUNTIFS('All Group Fixtures'!$A$2:$A$1048,E29,'All Group Fixtures'!$P$2:$P$1048,"outsider",'All Group Fixtures'!$C$2:$C$1048,G29)</f>
        <v>5</v>
      </c>
      <c r="G31">
        <f>F31/F33</f>
        <v>0.3125</v>
      </c>
      <c r="L31" s="41"/>
      <c r="M31" s="71"/>
      <c r="N31" s="42"/>
      <c r="O31" s="43"/>
      <c r="P31" s="41"/>
      <c r="Q31" s="71"/>
      <c r="R31" s="42"/>
      <c r="S31" s="43"/>
      <c r="T31" s="41"/>
      <c r="U31" s="71"/>
      <c r="V31" s="42"/>
      <c r="W31" s="43"/>
      <c r="X31" s="41"/>
      <c r="Y31" s="71"/>
      <c r="Z31" s="42"/>
      <c r="AA31" s="43"/>
      <c r="AB31" s="41"/>
      <c r="AC31" s="71"/>
      <c r="AD31" s="42"/>
      <c r="AE31" s="43"/>
      <c r="AF31" s="41"/>
      <c r="AG31" s="71"/>
      <c r="AH31" s="42"/>
      <c r="AI31" s="43"/>
      <c r="AJ31" s="41"/>
      <c r="AK31" s="71"/>
      <c r="AL31" s="42"/>
      <c r="AM31" s="43"/>
    </row>
    <row r="32" spans="1:39" x14ac:dyDescent="0.2">
      <c r="A32" t="s">
        <v>42</v>
      </c>
      <c r="B32">
        <f t="array" ref="B32">COUNTIFS('All Group Fixtures'!$A$2:$A$1048,A29,'All Group Fixtures'!$P$2:$P$1048,"draw",'All Group Fixtures'!$C$2:$C$1048,C29)</f>
        <v>5</v>
      </c>
      <c r="C32">
        <f>B32/B33</f>
        <v>0.3125</v>
      </c>
      <c r="E32" t="s">
        <v>42</v>
      </c>
      <c r="F32">
        <f t="array" ref="F32">COUNTIFS('All Group Fixtures'!$A$2:$A$1048,E29,'All Group Fixtures'!$P$2:$P$1048,"draw",'All Group Fixtures'!$C$2:$C$1048,G29)</f>
        <v>4</v>
      </c>
      <c r="G32">
        <f>F32/F33</f>
        <v>0.25</v>
      </c>
      <c r="L32" s="85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86"/>
      <c r="N32" s="86"/>
      <c r="O32" s="87"/>
      <c r="P32" s="85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/>
      </c>
      <c r="Q32" s="86"/>
      <c r="R32" s="86"/>
      <c r="S32" s="87"/>
      <c r="T32" s="85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/>
      </c>
      <c r="U32" s="86"/>
      <c r="V32" s="86"/>
      <c r="W32" s="87"/>
      <c r="X32" s="85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/>
      </c>
      <c r="Y32" s="86"/>
      <c r="Z32" s="86"/>
      <c r="AA32" s="87"/>
      <c r="AB32" s="85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/>
      </c>
      <c r="AC32" s="86"/>
      <c r="AD32" s="86"/>
      <c r="AE32" s="87"/>
      <c r="AF32" s="85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/>
      </c>
      <c r="AG32" s="86"/>
      <c r="AH32" s="86"/>
      <c r="AI32" s="87"/>
      <c r="AJ32" s="85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/>
      </c>
      <c r="AK32" s="86"/>
      <c r="AL32" s="86"/>
      <c r="AM32" s="87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98">
        <f t="array" ref="B34">PRODUCT(IF(('All Group Fixtures'!$A$2:$A$1000=A29)*('All Group Fixtures'!$C$2:$C$1000=C29),'All Group Fixtures'!$L$2:$L$1000))</f>
        <v>1019.9866713822777</v>
      </c>
      <c r="C34" s="98"/>
      <c r="E34" t="s">
        <v>141</v>
      </c>
      <c r="F34" s="98">
        <f t="array" ref="F34">PRODUCT(IF(('All Group Fixtures'!$A$2:$A$1000=E29)*('All Group Fixtures'!$C$2:$C$1000=G29),'All Group Fixtures'!$L$2:$L$1000))</f>
        <v>6417.1856622932073</v>
      </c>
      <c r="G34" s="98"/>
    </row>
    <row r="35" spans="1:7" x14ac:dyDescent="0.2">
      <c r="A35" t="s">
        <v>142</v>
      </c>
      <c r="B35" s="98">
        <f t="array" ref="B35">PRODUCT(IF(('All Group Fixtures'!$A$2:$A$1000=A29)*('All Group Fixtures'!$C$2:$C$1000=C29),'All Group Fixtures'!$N$2:$N$1000))</f>
        <v>2135597362527.2175</v>
      </c>
      <c r="C35" s="98"/>
      <c r="E35" t="s">
        <v>142</v>
      </c>
      <c r="F35" s="98">
        <f t="array" ref="F35">PRODUCT(IF(('All Group Fixtures'!$A$2:$A$1000=E29)*('All Group Fixtures'!$C$2:$C$1000=G29),'All Group Fixtures'!$N$2:$N$1000))</f>
        <v>518318982530.20654</v>
      </c>
      <c r="G35" s="98"/>
    </row>
    <row r="36" spans="1:7" x14ac:dyDescent="0.2">
      <c r="A36" t="s">
        <v>143</v>
      </c>
      <c r="B36" s="98">
        <f t="array" ref="B36">PRODUCT(IF(('All Group Fixtures'!$A$2:$A$1000=A29)*('All Group Fixtures'!$C$2:$C$1000=C29),'All Group Fixtures'!$R$2:$R$1000))</f>
        <v>2201861.6941615432</v>
      </c>
      <c r="C36" s="98"/>
      <c r="E36" t="s">
        <v>143</v>
      </c>
      <c r="F36" s="98">
        <f t="array" ref="F36">PRODUCT(IF(('All Group Fixtures'!$A$2:$A$1000=E29)*('All Group Fixtures'!$C$2:$C$1000=G29),'All Group Fixtures'!$R$2:$R$1000))</f>
        <v>7117391.8441120703</v>
      </c>
      <c r="G36" s="98"/>
    </row>
    <row r="39" spans="1:7" x14ac:dyDescent="0.2">
      <c r="A39" s="1">
        <v>2006</v>
      </c>
      <c r="B39" s="53" t="s">
        <v>144</v>
      </c>
      <c r="C39" s="1">
        <v>3</v>
      </c>
      <c r="E39" s="1">
        <v>2010</v>
      </c>
      <c r="F39" s="53" t="s">
        <v>144</v>
      </c>
      <c r="G39" s="1">
        <v>3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12</v>
      </c>
      <c r="C40">
        <f>B40/B43</f>
        <v>0.75</v>
      </c>
      <c r="E40" t="s">
        <v>45</v>
      </c>
      <c r="F40">
        <f t="array" ref="F40">COUNTIFS('All Group Fixtures'!$A$2:$A$1048,E39,'All Group Fixtures'!$P$2:$P$1048,"favourite",'All Group Fixtures'!$C$2:$C$1048,G39)</f>
        <v>8</v>
      </c>
      <c r="G40">
        <f>F40/F43</f>
        <v>0.5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0</v>
      </c>
      <c r="C41">
        <f>B41/B43</f>
        <v>0</v>
      </c>
      <c r="E41" t="s">
        <v>46</v>
      </c>
      <c r="F41">
        <f t="array" ref="F41">COUNTIFS('All Group Fixtures'!$A$2:$A$1048,E39,'All Group Fixtures'!$P$2:$P$1048,"outsider",'All Group Fixtures'!$C$2:$C$1048,G39)</f>
        <v>4</v>
      </c>
      <c r="G41">
        <f>F41/F43</f>
        <v>0.25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4</v>
      </c>
      <c r="C42">
        <f>B42/B43</f>
        <v>0.25</v>
      </c>
      <c r="E42" t="s">
        <v>42</v>
      </c>
      <c r="F42">
        <f t="array" ref="F42">COUNTIFS('All Group Fixtures'!$A$2:$A$1048,E39,'All Group Fixtures'!$P$2:$P$1048,"draw",'All Group Fixtures'!$C$2:$C$1048,G39)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98">
        <f t="array" ref="B44">PRODUCT(IF(('All Group Fixtures'!$A$2:$A$1000=A39)*('All Group Fixtures'!$C$2:$C$1000=C39),'All Group Fixtures'!$L$2:$L$1000))</f>
        <v>7948.3274128669782</v>
      </c>
      <c r="C44" s="98"/>
      <c r="E44" t="s">
        <v>141</v>
      </c>
      <c r="F44" s="98">
        <f t="array" ref="F44">PRODUCT(IF(('All Group Fixtures'!$A$2:$A$1000=E39)*('All Group Fixtures'!$C$2:$C$1000=G39),'All Group Fixtures'!$L$2:$L$1000))</f>
        <v>12122.292885880268</v>
      </c>
      <c r="G44" s="98"/>
    </row>
    <row r="45" spans="1:7" x14ac:dyDescent="0.2">
      <c r="A45" t="s">
        <v>142</v>
      </c>
      <c r="B45" s="98">
        <f t="array" ref="B45">PRODUCT(IF(('All Group Fixtures'!$A$2:$A$1000=A39)*('All Group Fixtures'!$C$2:$C$1000=C39),'All Group Fixtures'!$N$2:$N$1000))</f>
        <v>12058754396.742079</v>
      </c>
      <c r="C45" s="98"/>
      <c r="E45" t="s">
        <v>142</v>
      </c>
      <c r="F45" s="98">
        <f t="array" ref="F45">PRODUCT(IF(('All Group Fixtures'!$A$2:$A$1000=E39)*('All Group Fixtures'!$C$2:$C$1000=G39),'All Group Fixtures'!$N$2:$N$1000))</f>
        <v>625924455702.64221</v>
      </c>
      <c r="G45" s="98"/>
    </row>
    <row r="46" spans="1:7" x14ac:dyDescent="0.2">
      <c r="A46" t="s">
        <v>143</v>
      </c>
      <c r="B46" s="98">
        <f t="array" ref="B46">PRODUCT(IF(('All Group Fixtures'!$A$2:$A$1000=A39)*('All Group Fixtures'!$C$2:$C$1000=C39),'All Group Fixtures'!$R$2:$R$1000))</f>
        <v>24692.968494165525</v>
      </c>
      <c r="C46" s="98"/>
      <c r="E46" t="s">
        <v>143</v>
      </c>
      <c r="F46" s="98">
        <f t="array" ref="F46">PRODUCT(IF(('All Group Fixtures'!$A$2:$A$1000=E39)*('All Group Fixtures'!$C$2:$C$1000=G39),'All Group Fixtures'!$R$2:$R$1000))</f>
        <v>4586134.9345052075</v>
      </c>
      <c r="G46" s="98"/>
    </row>
    <row r="49" spans="1:7" x14ac:dyDescent="0.2">
      <c r="A49" s="1">
        <v>2014</v>
      </c>
      <c r="B49" s="53" t="s">
        <v>144</v>
      </c>
      <c r="C49" s="1">
        <v>3</v>
      </c>
      <c r="E49" s="1">
        <v>2018</v>
      </c>
      <c r="F49" s="53" t="s">
        <v>144</v>
      </c>
      <c r="G49" s="1">
        <v>3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10</v>
      </c>
      <c r="C50">
        <f>B50/B53</f>
        <v>0.625</v>
      </c>
      <c r="E50" t="s">
        <v>45</v>
      </c>
      <c r="F50">
        <f t="array" ref="F50">COUNTIFS('All Group Fixtures'!$A$2:$A$1048,E49,'All Group Fixtures'!$P$2:$P$1048,"favourite",'All Group Fixtures'!$C$2:$C$1048,G49)</f>
        <v>0</v>
      </c>
      <c r="G50" t="e">
        <f>F50/F53</f>
        <v>#DIV/0!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3</v>
      </c>
      <c r="C51">
        <f>B51/B53</f>
        <v>0.1875</v>
      </c>
      <c r="E51" t="s">
        <v>46</v>
      </c>
      <c r="F51">
        <f t="array" ref="F51">COUNTIFS('All Group Fixtures'!$A$2:$A$1048,E49,'All Group Fixtures'!$P$2:$P$1048,"outsider",'All Group Fixtures'!$C$2:$C$1048,G49)</f>
        <v>0</v>
      </c>
      <c r="G51" t="e">
        <f>F51/F53</f>
        <v>#DIV/0!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3</v>
      </c>
      <c r="C52">
        <f>B52/B53</f>
        <v>0.1875</v>
      </c>
      <c r="E52" t="s">
        <v>42</v>
      </c>
      <c r="F52">
        <f t="array" ref="F52">COUNTIFS('All Group Fixtures'!$A$2:$A$1048,E49,'All Group Fixtures'!$P$2:$P$1048,"draw",'All Group Fixtures'!$C$2:$C$1048,G49)</f>
        <v>0</v>
      </c>
      <c r="G52" t="e">
        <f>F52/F53</f>
        <v>#DIV/0!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0</v>
      </c>
      <c r="G53" s="1" t="e">
        <f>SUM(G50:G52)</f>
        <v>#DIV/0!</v>
      </c>
    </row>
    <row r="54" spans="1:7" x14ac:dyDescent="0.2">
      <c r="A54" t="s">
        <v>141</v>
      </c>
      <c r="B54" s="98">
        <f t="array" ref="B54">PRODUCT(IF(('All Group Fixtures'!$A$2:$A$1000=A49)*('All Group Fixtures'!$C$2:$C$1000=C49),'All Group Fixtures'!$L$2:$L$1000))</f>
        <v>16346.745614566178</v>
      </c>
      <c r="C54" s="98"/>
      <c r="E54" t="s">
        <v>141</v>
      </c>
      <c r="F54" s="98">
        <f t="array" ref="F54">PRODUCT(IF(('All Group Fixtures'!$A$2:$A$1000=E49)*('All Group Fixtures'!$C$2:$C$1000=G49),'All Group Fixtures'!$L$2:$L$1000))</f>
        <v>7939.6475161879953</v>
      </c>
      <c r="G54" s="98"/>
    </row>
    <row r="55" spans="1:7" x14ac:dyDescent="0.2">
      <c r="A55" t="s">
        <v>142</v>
      </c>
      <c r="B55" s="98">
        <f t="array" ref="B55">PRODUCT(IF(('All Group Fixtures'!$A$2:$A$1000=A49)*('All Group Fixtures'!$C$2:$C$1000=C49),'All Group Fixtures'!$N$2:$N$1000))</f>
        <v>161539096785.84375</v>
      </c>
      <c r="C55" s="98"/>
      <c r="E55" t="s">
        <v>142</v>
      </c>
      <c r="F55" s="98">
        <f t="array" ref="F55">PRODUCT(IF(('All Group Fixtures'!$A$2:$A$1000=E49)*('All Group Fixtures'!$C$2:$C$1000=G49),'All Group Fixtures'!$N$2:$N$1000))</f>
        <v>197550697979.38635</v>
      </c>
      <c r="G55" s="98"/>
    </row>
    <row r="56" spans="1:7" x14ac:dyDescent="0.2">
      <c r="A56" t="s">
        <v>143</v>
      </c>
      <c r="B56" s="98">
        <f t="array" ref="B56">PRODUCT(IF(('All Group Fixtures'!$A$2:$A$1000=A49)*('All Group Fixtures'!$C$2:$C$1000=C49),'All Group Fixtures'!$R$2:$R$1000))</f>
        <v>413458.86503886204</v>
      </c>
      <c r="C56" s="98"/>
      <c r="E56" t="s">
        <v>143</v>
      </c>
      <c r="F56" s="98">
        <f t="array" ref="F56">PRODUCT(IF(($F$23=$B$20)*('All Group Fixtures'!$A$2:$A$1000=E49)*('All Group Fixtures'!$C$2:$C$1000=G49),'All Group Fixtures'!$R$2:$R$1000))</f>
        <v>0</v>
      </c>
      <c r="G56" s="98"/>
    </row>
  </sheetData>
  <mergeCells count="72">
    <mergeCell ref="AJ27:AM27"/>
    <mergeCell ref="L27:O27"/>
    <mergeCell ref="P27:S27"/>
    <mergeCell ref="T27:W27"/>
    <mergeCell ref="X27:AA27"/>
    <mergeCell ref="AB27:AE27"/>
    <mergeCell ref="AF27:AI27"/>
    <mergeCell ref="AJ1:AK1"/>
    <mergeCell ref="AL1:AM1"/>
    <mergeCell ref="AF25:AI25"/>
    <mergeCell ref="AJ25:AM25"/>
    <mergeCell ref="M23:N23"/>
    <mergeCell ref="Q23:R23"/>
    <mergeCell ref="L25:O25"/>
    <mergeCell ref="P25:S25"/>
    <mergeCell ref="T25:W25"/>
    <mergeCell ref="X25:AA25"/>
    <mergeCell ref="AB25:AE25"/>
    <mergeCell ref="Z1:AA1"/>
    <mergeCell ref="AB1:AC1"/>
    <mergeCell ref="AD1:AE1"/>
    <mergeCell ref="AF1:AG1"/>
    <mergeCell ref="AH1:AI1"/>
    <mergeCell ref="P1:Q1"/>
    <mergeCell ref="R1:S1"/>
    <mergeCell ref="T1:U1"/>
    <mergeCell ref="V1:W1"/>
    <mergeCell ref="X1:Y1"/>
    <mergeCell ref="A1:A2"/>
    <mergeCell ref="B1:B2"/>
    <mergeCell ref="C1:C2"/>
    <mergeCell ref="D1:D2"/>
    <mergeCell ref="E1:E2"/>
    <mergeCell ref="B34:C34"/>
    <mergeCell ref="B35:C35"/>
    <mergeCell ref="B36:C36"/>
    <mergeCell ref="B44:C44"/>
    <mergeCell ref="F44:G44"/>
    <mergeCell ref="F34:G34"/>
    <mergeCell ref="F35:G35"/>
    <mergeCell ref="F36:G36"/>
    <mergeCell ref="B55:C55"/>
    <mergeCell ref="F55:G55"/>
    <mergeCell ref="B56:C56"/>
    <mergeCell ref="F56:G56"/>
    <mergeCell ref="B45:C45"/>
    <mergeCell ref="F45:G45"/>
    <mergeCell ref="B46:C46"/>
    <mergeCell ref="F46:G46"/>
    <mergeCell ref="B54:C54"/>
    <mergeCell ref="F54:G54"/>
    <mergeCell ref="U23:V23"/>
    <mergeCell ref="Y23:Z23"/>
    <mergeCell ref="AC23:AD23"/>
    <mergeCell ref="AG23:AH23"/>
    <mergeCell ref="AK23:AL23"/>
    <mergeCell ref="L1:M1"/>
    <mergeCell ref="N1:O1"/>
    <mergeCell ref="L32:O32"/>
    <mergeCell ref="E19:G19"/>
    <mergeCell ref="F1:F2"/>
    <mergeCell ref="K1:K2"/>
    <mergeCell ref="G1:G2"/>
    <mergeCell ref="H1:H2"/>
    <mergeCell ref="I1:I2"/>
    <mergeCell ref="J1:J2"/>
    <mergeCell ref="AJ32:AM32"/>
    <mergeCell ref="P32:S32"/>
    <mergeCell ref="T32:W32"/>
    <mergeCell ref="X32:AA32"/>
    <mergeCell ref="AB32:AE32"/>
    <mergeCell ref="AF32:AI32"/>
  </mergeCells>
  <conditionalFormatting sqref="M3">
    <cfRule type="expression" dxfId="848" priority="243">
      <formula>O3=""</formula>
    </cfRule>
    <cfRule type="expression" dxfId="847" priority="249">
      <formula>O3="L"</formula>
    </cfRule>
    <cfRule type="expression" dxfId="846" priority="250">
      <formula>O3="W"</formula>
    </cfRule>
  </conditionalFormatting>
  <conditionalFormatting sqref="O3">
    <cfRule type="expression" dxfId="845" priority="241">
      <formula>O3=""</formula>
    </cfRule>
    <cfRule type="expression" dxfId="844" priority="247">
      <formula>O3="L"</formula>
    </cfRule>
    <cfRule type="expression" dxfId="843" priority="248">
      <formula>O3="W"</formula>
    </cfRule>
  </conditionalFormatting>
  <conditionalFormatting sqref="L3">
    <cfRule type="expression" dxfId="842" priority="244">
      <formula>O3=""</formula>
    </cfRule>
    <cfRule type="expression" dxfId="841" priority="245">
      <formula>O3="L"</formula>
    </cfRule>
    <cfRule type="expression" dxfId="840" priority="246">
      <formula>O3="W"</formula>
    </cfRule>
  </conditionalFormatting>
  <conditionalFormatting sqref="M4:M18">
    <cfRule type="expression" dxfId="839" priority="231">
      <formula>O4=""</formula>
    </cfRule>
    <cfRule type="expression" dxfId="838" priority="237">
      <formula>O4="L"</formula>
    </cfRule>
    <cfRule type="expression" dxfId="837" priority="238">
      <formula>O4="W"</formula>
    </cfRule>
  </conditionalFormatting>
  <conditionalFormatting sqref="O4:O18">
    <cfRule type="expression" dxfId="836" priority="229">
      <formula>O4=""</formula>
    </cfRule>
    <cfRule type="expression" dxfId="835" priority="235">
      <formula>O4="L"</formula>
    </cfRule>
    <cfRule type="expression" dxfId="834" priority="236">
      <formula>O4="W"</formula>
    </cfRule>
  </conditionalFormatting>
  <conditionalFormatting sqref="L4:L18">
    <cfRule type="expression" dxfId="833" priority="232">
      <formula>O4=""</formula>
    </cfRule>
    <cfRule type="expression" dxfId="832" priority="233">
      <formula>O4="L"</formula>
    </cfRule>
    <cfRule type="expression" dxfId="831" priority="234">
      <formula>O4="W"</formula>
    </cfRule>
  </conditionalFormatting>
  <conditionalFormatting sqref="Q3">
    <cfRule type="expression" dxfId="830" priority="219">
      <formula>S3=""</formula>
    </cfRule>
    <cfRule type="expression" dxfId="829" priority="225">
      <formula>S3="L"</formula>
    </cfRule>
    <cfRule type="expression" dxfId="828" priority="226">
      <formula>S3="W"</formula>
    </cfRule>
  </conditionalFormatting>
  <conditionalFormatting sqref="S3">
    <cfRule type="expression" dxfId="827" priority="217">
      <formula>S3=""</formula>
    </cfRule>
    <cfRule type="expression" dxfId="826" priority="223">
      <formula>S3="L"</formula>
    </cfRule>
    <cfRule type="expression" dxfId="825" priority="224">
      <formula>S3="W"</formula>
    </cfRule>
  </conditionalFormatting>
  <conditionalFormatting sqref="P3">
    <cfRule type="expression" dxfId="824" priority="220">
      <formula>S3=""</formula>
    </cfRule>
    <cfRule type="expression" dxfId="823" priority="221">
      <formula>S3="L"</formula>
    </cfRule>
    <cfRule type="expression" dxfId="822" priority="222">
      <formula>S3="W"</formula>
    </cfRule>
  </conditionalFormatting>
  <conditionalFormatting sqref="Q4:Q18">
    <cfRule type="expression" dxfId="821" priority="207">
      <formula>S4=""</formula>
    </cfRule>
    <cfRule type="expression" dxfId="820" priority="213">
      <formula>S4="L"</formula>
    </cfRule>
    <cfRule type="expression" dxfId="819" priority="214">
      <formula>S4="W"</formula>
    </cfRule>
  </conditionalFormatting>
  <conditionalFormatting sqref="S4:S18">
    <cfRule type="expression" dxfId="818" priority="205">
      <formula>S4=""</formula>
    </cfRule>
    <cfRule type="expression" dxfId="817" priority="211">
      <formula>S4="L"</formula>
    </cfRule>
    <cfRule type="expression" dxfId="816" priority="212">
      <formula>S4="W"</formula>
    </cfRule>
  </conditionalFormatting>
  <conditionalFormatting sqref="P4:P18">
    <cfRule type="expression" dxfId="815" priority="208">
      <formula>S4=""</formula>
    </cfRule>
    <cfRule type="expression" dxfId="814" priority="209">
      <formula>S4="L"</formula>
    </cfRule>
    <cfRule type="expression" dxfId="813" priority="210">
      <formula>S4="W"</formula>
    </cfRule>
  </conditionalFormatting>
  <conditionalFormatting sqref="U3">
    <cfRule type="expression" dxfId="812" priority="195">
      <formula>W3=""</formula>
    </cfRule>
    <cfRule type="expression" dxfId="811" priority="201">
      <formula>W3="L"</formula>
    </cfRule>
    <cfRule type="expression" dxfId="810" priority="202">
      <formula>W3="W"</formula>
    </cfRule>
  </conditionalFormatting>
  <conditionalFormatting sqref="W3">
    <cfRule type="expression" dxfId="809" priority="193">
      <formula>W3=""</formula>
    </cfRule>
    <cfRule type="expression" dxfId="808" priority="199">
      <formula>W3="L"</formula>
    </cfRule>
    <cfRule type="expression" dxfId="807" priority="200">
      <formula>W3="W"</formula>
    </cfRule>
  </conditionalFormatting>
  <conditionalFormatting sqref="T3">
    <cfRule type="expression" dxfId="806" priority="196">
      <formula>W3=""</formula>
    </cfRule>
    <cfRule type="expression" dxfId="805" priority="197">
      <formula>W3="L"</formula>
    </cfRule>
    <cfRule type="expression" dxfId="804" priority="198">
      <formula>W3="W"</formula>
    </cfRule>
  </conditionalFormatting>
  <conditionalFormatting sqref="U4:U18">
    <cfRule type="expression" dxfId="803" priority="183">
      <formula>W4=""</formula>
    </cfRule>
    <cfRule type="expression" dxfId="802" priority="189">
      <formula>W4="L"</formula>
    </cfRule>
    <cfRule type="expression" dxfId="801" priority="190">
      <formula>W4="W"</formula>
    </cfRule>
  </conditionalFormatting>
  <conditionalFormatting sqref="W4:W18">
    <cfRule type="expression" dxfId="800" priority="181">
      <formula>W4=""</formula>
    </cfRule>
    <cfRule type="expression" dxfId="799" priority="187">
      <formula>W4="L"</formula>
    </cfRule>
    <cfRule type="expression" dxfId="798" priority="188">
      <formula>W4="W"</formula>
    </cfRule>
  </conditionalFormatting>
  <conditionalFormatting sqref="T4:T18">
    <cfRule type="expression" dxfId="797" priority="184">
      <formula>W4=""</formula>
    </cfRule>
    <cfRule type="expression" dxfId="796" priority="185">
      <formula>W4="L"</formula>
    </cfRule>
    <cfRule type="expression" dxfId="795" priority="186">
      <formula>W4="W"</formula>
    </cfRule>
  </conditionalFormatting>
  <conditionalFormatting sqref="Y3">
    <cfRule type="expression" dxfId="794" priority="171">
      <formula>AA3=""</formula>
    </cfRule>
    <cfRule type="expression" dxfId="793" priority="177">
      <formula>AA3="L"</formula>
    </cfRule>
    <cfRule type="expression" dxfId="792" priority="178">
      <formula>AA3="W"</formula>
    </cfRule>
  </conditionalFormatting>
  <conditionalFormatting sqref="AA3">
    <cfRule type="expression" dxfId="791" priority="169">
      <formula>AA3=""</formula>
    </cfRule>
    <cfRule type="expression" dxfId="790" priority="175">
      <formula>AA3="L"</formula>
    </cfRule>
    <cfRule type="expression" dxfId="789" priority="176">
      <formula>AA3="W"</formula>
    </cfRule>
  </conditionalFormatting>
  <conditionalFormatting sqref="X3">
    <cfRule type="expression" dxfId="788" priority="172">
      <formula>AA3=""</formula>
    </cfRule>
    <cfRule type="expression" dxfId="787" priority="173">
      <formula>AA3="L"</formula>
    </cfRule>
    <cfRule type="expression" dxfId="786" priority="174">
      <formula>AA3="W"</formula>
    </cfRule>
  </conditionalFormatting>
  <conditionalFormatting sqref="Y4:Y18">
    <cfRule type="expression" dxfId="785" priority="159">
      <formula>AA4=""</formula>
    </cfRule>
    <cfRule type="expression" dxfId="784" priority="165">
      <formula>AA4="L"</formula>
    </cfRule>
    <cfRule type="expression" dxfId="783" priority="166">
      <formula>AA4="W"</formula>
    </cfRule>
  </conditionalFormatting>
  <conditionalFormatting sqref="AA4:AA18">
    <cfRule type="expression" dxfId="782" priority="157">
      <formula>AA4=""</formula>
    </cfRule>
    <cfRule type="expression" dxfId="781" priority="163">
      <formula>AA4="L"</formula>
    </cfRule>
    <cfRule type="expression" dxfId="780" priority="164">
      <formula>AA4="W"</formula>
    </cfRule>
  </conditionalFormatting>
  <conditionalFormatting sqref="X4:X18">
    <cfRule type="expression" dxfId="779" priority="160">
      <formula>AA4=""</formula>
    </cfRule>
    <cfRule type="expression" dxfId="778" priority="161">
      <formula>AA4="L"</formula>
    </cfRule>
    <cfRule type="expression" dxfId="777" priority="162">
      <formula>AA4="W"</formula>
    </cfRule>
  </conditionalFormatting>
  <conditionalFormatting sqref="AC3">
    <cfRule type="expression" dxfId="776" priority="147">
      <formula>AE3=""</formula>
    </cfRule>
    <cfRule type="expression" dxfId="775" priority="153">
      <formula>AE3="L"</formula>
    </cfRule>
    <cfRule type="expression" dxfId="774" priority="154">
      <formula>AE3="W"</formula>
    </cfRule>
  </conditionalFormatting>
  <conditionalFormatting sqref="AE3">
    <cfRule type="expression" dxfId="773" priority="145">
      <formula>AE3=""</formula>
    </cfRule>
    <cfRule type="expression" dxfId="772" priority="151">
      <formula>AE3="L"</formula>
    </cfRule>
    <cfRule type="expression" dxfId="771" priority="152">
      <formula>AE3="W"</formula>
    </cfRule>
  </conditionalFormatting>
  <conditionalFormatting sqref="AB3">
    <cfRule type="expression" dxfId="770" priority="148">
      <formula>AE3=""</formula>
    </cfRule>
    <cfRule type="expression" dxfId="769" priority="149">
      <formula>AE3="L"</formula>
    </cfRule>
    <cfRule type="expression" dxfId="768" priority="150">
      <formula>AE3="W"</formula>
    </cfRule>
  </conditionalFormatting>
  <conditionalFormatting sqref="AC4:AC18">
    <cfRule type="expression" dxfId="767" priority="135">
      <formula>AE4=""</formula>
    </cfRule>
    <cfRule type="expression" dxfId="766" priority="141">
      <formula>AE4="L"</formula>
    </cfRule>
    <cfRule type="expression" dxfId="765" priority="142">
      <formula>AE4="W"</formula>
    </cfRule>
  </conditionalFormatting>
  <conditionalFormatting sqref="AE4:AE18">
    <cfRule type="expression" dxfId="764" priority="133">
      <formula>AE4=""</formula>
    </cfRule>
    <cfRule type="expression" dxfId="763" priority="139">
      <formula>AE4="L"</formula>
    </cfRule>
    <cfRule type="expression" dxfId="762" priority="140">
      <formula>AE4="W"</formula>
    </cfRule>
  </conditionalFormatting>
  <conditionalFormatting sqref="AB4:AB18">
    <cfRule type="expression" dxfId="761" priority="136">
      <formula>AE4=""</formula>
    </cfRule>
    <cfRule type="expression" dxfId="760" priority="137">
      <formula>AE4="L"</formula>
    </cfRule>
    <cfRule type="expression" dxfId="759" priority="138">
      <formula>AE4="W"</formula>
    </cfRule>
  </conditionalFormatting>
  <conditionalFormatting sqref="AG3">
    <cfRule type="expression" dxfId="758" priority="123">
      <formula>AI3=""</formula>
    </cfRule>
    <cfRule type="expression" dxfId="757" priority="129">
      <formula>AI3="L"</formula>
    </cfRule>
    <cfRule type="expression" dxfId="756" priority="130">
      <formula>AI3="W"</formula>
    </cfRule>
  </conditionalFormatting>
  <conditionalFormatting sqref="AI3">
    <cfRule type="expression" dxfId="755" priority="121">
      <formula>AI3=""</formula>
    </cfRule>
    <cfRule type="expression" dxfId="754" priority="127">
      <formula>AI3="L"</formula>
    </cfRule>
    <cfRule type="expression" dxfId="753" priority="128">
      <formula>AI3="W"</formula>
    </cfRule>
  </conditionalFormatting>
  <conditionalFormatting sqref="AF3">
    <cfRule type="expression" dxfId="752" priority="124">
      <formula>AI3=""</formula>
    </cfRule>
    <cfRule type="expression" dxfId="751" priority="125">
      <formula>AI3="L"</formula>
    </cfRule>
    <cfRule type="expression" dxfId="750" priority="126">
      <formula>AI3="W"</formula>
    </cfRule>
  </conditionalFormatting>
  <conditionalFormatting sqref="AG4:AG18">
    <cfRule type="expression" dxfId="749" priority="111">
      <formula>AI4=""</formula>
    </cfRule>
    <cfRule type="expression" dxfId="748" priority="117">
      <formula>AI4="L"</formula>
    </cfRule>
    <cfRule type="expression" dxfId="747" priority="118">
      <formula>AI4="W"</formula>
    </cfRule>
  </conditionalFormatting>
  <conditionalFormatting sqref="AI4:AI18">
    <cfRule type="expression" dxfId="746" priority="109">
      <formula>AI4=""</formula>
    </cfRule>
    <cfRule type="expression" dxfId="745" priority="115">
      <formula>AI4="L"</formula>
    </cfRule>
    <cfRule type="expression" dxfId="744" priority="116">
      <formula>AI4="W"</formula>
    </cfRule>
  </conditionalFormatting>
  <conditionalFormatting sqref="AF4:AF18">
    <cfRule type="expression" dxfId="743" priority="112">
      <formula>AI4=""</formula>
    </cfRule>
    <cfRule type="expression" dxfId="742" priority="113">
      <formula>AI4="L"</formula>
    </cfRule>
    <cfRule type="expression" dxfId="741" priority="114">
      <formula>AI4="W"</formula>
    </cfRule>
  </conditionalFormatting>
  <conditionalFormatting sqref="AK3">
    <cfRule type="expression" dxfId="740" priority="99">
      <formula>AM3=""</formula>
    </cfRule>
    <cfRule type="expression" dxfId="739" priority="105">
      <formula>AM3="L"</formula>
    </cfRule>
    <cfRule type="expression" dxfId="738" priority="106">
      <formula>AM3="W"</formula>
    </cfRule>
  </conditionalFormatting>
  <conditionalFormatting sqref="AM3">
    <cfRule type="expression" dxfId="737" priority="97">
      <formula>AM3=""</formula>
    </cfRule>
    <cfRule type="expression" dxfId="736" priority="103">
      <formula>AM3="L"</formula>
    </cfRule>
    <cfRule type="expression" dxfId="735" priority="104">
      <formula>AM3="W"</formula>
    </cfRule>
  </conditionalFormatting>
  <conditionalFormatting sqref="AJ3">
    <cfRule type="expression" dxfId="734" priority="100">
      <formula>AM3=""</formula>
    </cfRule>
    <cfRule type="expression" dxfId="733" priority="101">
      <formula>AM3="L"</formula>
    </cfRule>
    <cfRule type="expression" dxfId="732" priority="102">
      <formula>AM3="W"</formula>
    </cfRule>
  </conditionalFormatting>
  <conditionalFormatting sqref="AK4:AK18">
    <cfRule type="expression" dxfId="731" priority="87">
      <formula>AM4=""</formula>
    </cfRule>
    <cfRule type="expression" dxfId="730" priority="93">
      <formula>AM4="L"</formula>
    </cfRule>
    <cfRule type="expression" dxfId="729" priority="94">
      <formula>AM4="W"</formula>
    </cfRule>
  </conditionalFormatting>
  <conditionalFormatting sqref="AM4:AM18">
    <cfRule type="expression" dxfId="728" priority="85">
      <formula>AM4=""</formula>
    </cfRule>
    <cfRule type="expression" dxfId="727" priority="91">
      <formula>AM4="L"</formula>
    </cfRule>
    <cfRule type="expression" dxfId="726" priority="92">
      <formula>AM4="W"</formula>
    </cfRule>
  </conditionalFormatting>
  <conditionalFormatting sqref="AJ4:AJ18">
    <cfRule type="expression" dxfId="725" priority="88">
      <formula>AM4=""</formula>
    </cfRule>
    <cfRule type="expression" dxfId="724" priority="89">
      <formula>AM4="L"</formula>
    </cfRule>
    <cfRule type="expression" dxfId="723" priority="90">
      <formula>AM4="W"</formula>
    </cfRule>
  </conditionalFormatting>
  <conditionalFormatting sqref="N3">
    <cfRule type="expression" dxfId="722" priority="46">
      <formula>O3=""</formula>
    </cfRule>
    <cfRule type="expression" dxfId="721" priority="47">
      <formula>O3="L"</formula>
    </cfRule>
    <cfRule type="expression" dxfId="720" priority="48">
      <formula>O3="W"</formula>
    </cfRule>
  </conditionalFormatting>
  <conditionalFormatting sqref="N3:N18">
    <cfRule type="expression" dxfId="719" priority="43">
      <formula>O3=""</formula>
    </cfRule>
    <cfRule type="expression" dxfId="718" priority="44">
      <formula>O3="L"</formula>
    </cfRule>
    <cfRule type="expression" dxfId="717" priority="45">
      <formula>O3="W"</formula>
    </cfRule>
  </conditionalFormatting>
  <conditionalFormatting sqref="R3">
    <cfRule type="expression" dxfId="716" priority="40">
      <formula>S3=""</formula>
    </cfRule>
    <cfRule type="expression" dxfId="715" priority="41">
      <formula>S3="L"</formula>
    </cfRule>
    <cfRule type="expression" dxfId="714" priority="42">
      <formula>S3="W"</formula>
    </cfRule>
  </conditionalFormatting>
  <conditionalFormatting sqref="R3:R18">
    <cfRule type="expression" dxfId="713" priority="37">
      <formula>S3=""</formula>
    </cfRule>
    <cfRule type="expression" dxfId="712" priority="38">
      <formula>S3="L"</formula>
    </cfRule>
    <cfRule type="expression" dxfId="711" priority="39">
      <formula>S3="W"</formula>
    </cfRule>
  </conditionalFormatting>
  <conditionalFormatting sqref="V3">
    <cfRule type="expression" dxfId="710" priority="34">
      <formula>W3=""</formula>
    </cfRule>
    <cfRule type="expression" dxfId="709" priority="35">
      <formula>W3="L"</formula>
    </cfRule>
    <cfRule type="expression" dxfId="708" priority="36">
      <formula>W3="W"</formula>
    </cfRule>
  </conditionalFormatting>
  <conditionalFormatting sqref="V3:V18">
    <cfRule type="expression" dxfId="707" priority="31">
      <formula>W3=""</formula>
    </cfRule>
    <cfRule type="expression" dxfId="706" priority="32">
      <formula>W3="L"</formula>
    </cfRule>
    <cfRule type="expression" dxfId="705" priority="33">
      <formula>W3="W"</formula>
    </cfRule>
  </conditionalFormatting>
  <conditionalFormatting sqref="Z3">
    <cfRule type="expression" dxfId="704" priority="28">
      <formula>AA3=""</formula>
    </cfRule>
    <cfRule type="expression" dxfId="703" priority="29">
      <formula>AA3="L"</formula>
    </cfRule>
    <cfRule type="expression" dxfId="702" priority="30">
      <formula>AA3="W"</formula>
    </cfRule>
  </conditionalFormatting>
  <conditionalFormatting sqref="Z3:Z18">
    <cfRule type="expression" dxfId="701" priority="25">
      <formula>AA3=""</formula>
    </cfRule>
    <cfRule type="expression" dxfId="700" priority="26">
      <formula>AA3="L"</formula>
    </cfRule>
    <cfRule type="expression" dxfId="699" priority="27">
      <formula>AA3="W"</formula>
    </cfRule>
  </conditionalFormatting>
  <conditionalFormatting sqref="AD3">
    <cfRule type="expression" dxfId="698" priority="22">
      <formula>AE3=""</formula>
    </cfRule>
    <cfRule type="expression" dxfId="697" priority="23">
      <formula>AE3="L"</formula>
    </cfRule>
    <cfRule type="expression" dxfId="696" priority="24">
      <formula>AE3="W"</formula>
    </cfRule>
  </conditionalFormatting>
  <conditionalFormatting sqref="AD3:AD18">
    <cfRule type="expression" dxfId="695" priority="19">
      <formula>AE3=""</formula>
    </cfRule>
    <cfRule type="expression" dxfId="694" priority="20">
      <formula>AE3="L"</formula>
    </cfRule>
    <cfRule type="expression" dxfId="693" priority="21">
      <formula>AE3="W"</formula>
    </cfRule>
  </conditionalFormatting>
  <conditionalFormatting sqref="AH3">
    <cfRule type="expression" dxfId="692" priority="10">
      <formula>AI3=""</formula>
    </cfRule>
    <cfRule type="expression" dxfId="691" priority="11">
      <formula>AI3="L"</formula>
    </cfRule>
    <cfRule type="expression" dxfId="690" priority="12">
      <formula>AI3="W"</formula>
    </cfRule>
  </conditionalFormatting>
  <conditionalFormatting sqref="AH3:AH18">
    <cfRule type="expression" dxfId="689" priority="7">
      <formula>AI3=""</formula>
    </cfRule>
    <cfRule type="expression" dxfId="688" priority="8">
      <formula>AI3="L"</formula>
    </cfRule>
    <cfRule type="expression" dxfId="687" priority="9">
      <formula>AI3="W"</formula>
    </cfRule>
  </conditionalFormatting>
  <conditionalFormatting sqref="AL3">
    <cfRule type="expression" dxfId="686" priority="4">
      <formula>AM3=""</formula>
    </cfRule>
    <cfRule type="expression" dxfId="685" priority="5">
      <formula>AM3="L"</formula>
    </cfRule>
    <cfRule type="expression" dxfId="684" priority="6">
      <formula>AM3="W"</formula>
    </cfRule>
  </conditionalFormatting>
  <conditionalFormatting sqref="AL3:AL18">
    <cfRule type="expression" dxfId="683" priority="1">
      <formula>AM3=""</formula>
    </cfRule>
    <cfRule type="expression" dxfId="682" priority="2">
      <formula>AM3="L"</formula>
    </cfRule>
    <cfRule type="expression" dxfId="681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24E4-4FF2-894E-A722-463BBCF43B3C}">
  <dimension ref="A1:CK56"/>
  <sheetViews>
    <sheetView tabSelected="1" zoomScaleNormal="100" workbookViewId="0">
      <pane xSplit="13" ySplit="2" topLeftCell="BY3" activePane="bottomRight" state="frozen"/>
      <selection pane="topRight" activeCell="N1" sqref="N1"/>
      <selection pane="bottomLeft" activeCell="A3" sqref="A3"/>
      <selection pane="bottomRight" activeCell="CH18" sqref="CH18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3.33203125" bestFit="1" customWidth="1"/>
    <col min="5" max="5" width="15.6640625" bestFit="1" customWidth="1"/>
    <col min="6" max="6" width="15.33203125" bestFit="1" customWidth="1"/>
    <col min="7" max="7" width="13.33203125" bestFit="1" customWidth="1"/>
    <col min="8" max="8" width="9.83203125" customWidth="1"/>
    <col min="9" max="9" width="9.6640625" customWidth="1"/>
    <col min="10" max="10" width="9.83203125" customWidth="1"/>
    <col min="11" max="11" width="5.83203125" bestFit="1" customWidth="1"/>
    <col min="12" max="12" width="6" bestFit="1" customWidth="1"/>
    <col min="13" max="13" width="5.83203125" bestFit="1" customWidth="1"/>
    <col min="14" max="14" width="11.5" bestFit="1" customWidth="1"/>
    <col min="15" max="15" width="8.5" style="7" bestFit="1" customWidth="1"/>
    <col min="16" max="16" width="5.1640625" bestFit="1" customWidth="1"/>
    <col min="17" max="17" width="5.83203125" bestFit="1" customWidth="1"/>
    <col min="18" max="18" width="11.5" bestFit="1" customWidth="1"/>
    <col min="19" max="19" width="8.5" bestFit="1" customWidth="1"/>
    <col min="20" max="20" width="6.1640625" bestFit="1" customWidth="1"/>
    <col min="21" max="21" width="5.83203125" bestFit="1" customWidth="1"/>
    <col min="22" max="22" width="11.5" bestFit="1" customWidth="1"/>
    <col min="23" max="23" width="8.5" bestFit="1" customWidth="1"/>
    <col min="24" max="24" width="7.1640625" bestFit="1" customWidth="1"/>
    <col min="25" max="25" width="5.83203125" bestFit="1" customWidth="1"/>
    <col min="26" max="26" width="11.5" bestFit="1" customWidth="1"/>
    <col min="27" max="27" width="8.5" bestFit="1" customWidth="1"/>
    <col min="28" max="28" width="7.1640625" bestFit="1" customWidth="1"/>
    <col min="29" max="29" width="5.83203125" bestFit="1" customWidth="1"/>
    <col min="30" max="30" width="11.5" bestFit="1" customWidth="1"/>
    <col min="31" max="31" width="8.5" bestFit="1" customWidth="1"/>
    <col min="32" max="32" width="7.1640625" bestFit="1" customWidth="1"/>
    <col min="33" max="33" width="5.83203125" bestFit="1" customWidth="1"/>
    <col min="34" max="34" width="11.5" bestFit="1" customWidth="1"/>
    <col min="35" max="35" width="8.5" bestFit="1" customWidth="1"/>
    <col min="36" max="36" width="7.1640625" bestFit="1" customWidth="1"/>
    <col min="37" max="37" width="5.83203125" bestFit="1" customWidth="1"/>
    <col min="38" max="38" width="11.5" bestFit="1" customWidth="1"/>
    <col min="39" max="39" width="8.5" bestFit="1" customWidth="1"/>
    <col min="40" max="40" width="7.1640625" bestFit="1" customWidth="1"/>
    <col min="41" max="41" width="5.83203125" bestFit="1" customWidth="1"/>
    <col min="42" max="42" width="11.5" bestFit="1" customWidth="1"/>
    <col min="43" max="43" width="8.5" bestFit="1" customWidth="1"/>
    <col min="44" max="44" width="7.1640625" bestFit="1" customWidth="1"/>
    <col min="45" max="45" width="5.83203125" bestFit="1" customWidth="1"/>
    <col min="46" max="46" width="13.33203125" bestFit="1" customWidth="1"/>
    <col min="47" max="47" width="8.5" bestFit="1" customWidth="1"/>
    <col min="48" max="48" width="7.1640625" bestFit="1" customWidth="1"/>
    <col min="49" max="49" width="5.83203125" bestFit="1" customWidth="1"/>
    <col min="50" max="50" width="11.5" bestFit="1" customWidth="1"/>
    <col min="51" max="51" width="8.5" bestFit="1" customWidth="1"/>
    <col min="52" max="52" width="5.1640625" bestFit="1" customWidth="1"/>
    <col min="53" max="53" width="5.83203125" bestFit="1" customWidth="1"/>
    <col min="54" max="54" width="11.5" bestFit="1" customWidth="1"/>
    <col min="55" max="55" width="8.5" bestFit="1" customWidth="1"/>
    <col min="56" max="56" width="7.1640625" bestFit="1" customWidth="1"/>
    <col min="57" max="57" width="5.83203125" bestFit="1" customWidth="1"/>
    <col min="58" max="58" width="11.5" bestFit="1" customWidth="1"/>
    <col min="59" max="59" width="8.5" bestFit="1" customWidth="1"/>
    <col min="60" max="60" width="7.1640625" bestFit="1" customWidth="1"/>
    <col min="61" max="61" width="5.83203125" bestFit="1" customWidth="1"/>
    <col min="62" max="62" width="11.5" bestFit="1" customWidth="1"/>
    <col min="63" max="63" width="8.5" bestFit="1" customWidth="1"/>
    <col min="64" max="64" width="5.1640625" bestFit="1" customWidth="1"/>
    <col min="65" max="65" width="5.83203125" bestFit="1" customWidth="1"/>
    <col min="66" max="66" width="11.5" bestFit="1" customWidth="1"/>
    <col min="67" max="67" width="8.5" bestFit="1" customWidth="1"/>
    <col min="68" max="68" width="7.1640625" bestFit="1" customWidth="1"/>
    <col min="69" max="69" width="5.83203125" bestFit="1" customWidth="1"/>
  </cols>
  <sheetData>
    <row r="1" spans="1:89" x14ac:dyDescent="0.2">
      <c r="A1" s="80" t="s">
        <v>96</v>
      </c>
      <c r="B1" s="80" t="s">
        <v>70</v>
      </c>
      <c r="C1" s="80" t="s">
        <v>69</v>
      </c>
      <c r="D1" s="92" t="s">
        <v>0</v>
      </c>
      <c r="E1" s="92" t="s">
        <v>1</v>
      </c>
      <c r="F1" s="92" t="s">
        <v>66</v>
      </c>
      <c r="G1" s="92" t="s">
        <v>65</v>
      </c>
      <c r="H1" s="92" t="s">
        <v>124</v>
      </c>
      <c r="I1" s="92" t="s">
        <v>125</v>
      </c>
      <c r="J1" s="94" t="s">
        <v>126</v>
      </c>
      <c r="K1" s="94" t="s">
        <v>7</v>
      </c>
      <c r="L1" s="94" t="s">
        <v>137</v>
      </c>
      <c r="M1" s="93" t="s">
        <v>151</v>
      </c>
      <c r="N1" s="88" t="s">
        <v>152</v>
      </c>
      <c r="O1" s="89"/>
      <c r="P1" s="90">
        <v>1</v>
      </c>
      <c r="Q1" s="91"/>
      <c r="R1" s="88" t="s">
        <v>152</v>
      </c>
      <c r="S1" s="89"/>
      <c r="T1" s="90">
        <f>P1+1</f>
        <v>2</v>
      </c>
      <c r="U1" s="91"/>
      <c r="V1" s="88" t="s">
        <v>152</v>
      </c>
      <c r="W1" s="89"/>
      <c r="X1" s="90">
        <f>T1+1</f>
        <v>3</v>
      </c>
      <c r="Y1" s="91"/>
      <c r="Z1" s="88" t="s">
        <v>152</v>
      </c>
      <c r="AA1" s="89"/>
      <c r="AB1" s="90">
        <f>X1+1</f>
        <v>4</v>
      </c>
      <c r="AC1" s="91"/>
      <c r="AD1" s="88" t="s">
        <v>152</v>
      </c>
      <c r="AE1" s="89"/>
      <c r="AF1" s="90">
        <f>AB1+1</f>
        <v>5</v>
      </c>
      <c r="AG1" s="91"/>
      <c r="AH1" s="88" t="s">
        <v>152</v>
      </c>
      <c r="AI1" s="89"/>
      <c r="AJ1" s="90">
        <f>AF1+1</f>
        <v>6</v>
      </c>
      <c r="AK1" s="91"/>
      <c r="AL1" s="88" t="s">
        <v>152</v>
      </c>
      <c r="AM1" s="89"/>
      <c r="AN1" s="90">
        <f>AJ1+1</f>
        <v>7</v>
      </c>
      <c r="AO1" s="91"/>
      <c r="AP1" s="88" t="s">
        <v>152</v>
      </c>
      <c r="AQ1" s="89"/>
      <c r="AR1" s="90">
        <f>AN1+1</f>
        <v>8</v>
      </c>
      <c r="AS1" s="91"/>
      <c r="AT1" s="88" t="s">
        <v>152</v>
      </c>
      <c r="AU1" s="89"/>
      <c r="AV1" s="90">
        <f>AR1+1</f>
        <v>9</v>
      </c>
      <c r="AW1" s="91"/>
      <c r="AX1" s="88" t="s">
        <v>152</v>
      </c>
      <c r="AY1" s="89"/>
      <c r="AZ1" s="90">
        <f>AV1+1</f>
        <v>10</v>
      </c>
      <c r="BA1" s="91"/>
      <c r="BB1" s="88" t="s">
        <v>152</v>
      </c>
      <c r="BC1" s="89"/>
      <c r="BD1" s="90">
        <f>AZ1+1</f>
        <v>11</v>
      </c>
      <c r="BE1" s="91"/>
      <c r="BF1" s="88" t="s">
        <v>152</v>
      </c>
      <c r="BG1" s="89"/>
      <c r="BH1" s="90">
        <f>BD1+1</f>
        <v>12</v>
      </c>
      <c r="BI1" s="91"/>
      <c r="BJ1" s="88" t="s">
        <v>152</v>
      </c>
      <c r="BK1" s="89"/>
      <c r="BL1" s="90">
        <f>BH1+1</f>
        <v>13</v>
      </c>
      <c r="BM1" s="91"/>
      <c r="BN1" s="88" t="s">
        <v>152</v>
      </c>
      <c r="BO1" s="89"/>
      <c r="BP1" s="90">
        <f>BL1+1</f>
        <v>14</v>
      </c>
      <c r="BQ1" s="91"/>
      <c r="BR1" s="88" t="s">
        <v>152</v>
      </c>
      <c r="BS1" s="89"/>
      <c r="BT1" s="90">
        <f>BP1+1</f>
        <v>15</v>
      </c>
      <c r="BU1" s="91"/>
      <c r="BV1" s="88" t="s">
        <v>152</v>
      </c>
      <c r="BW1" s="89"/>
      <c r="BX1" s="90">
        <f>BT1+1</f>
        <v>16</v>
      </c>
      <c r="BY1" s="91"/>
      <c r="BZ1" s="88" t="s">
        <v>152</v>
      </c>
      <c r="CA1" s="89"/>
      <c r="CB1" s="90">
        <f>BX1+1</f>
        <v>17</v>
      </c>
      <c r="CC1" s="91"/>
      <c r="CD1" s="88" t="s">
        <v>152</v>
      </c>
      <c r="CE1" s="89"/>
      <c r="CF1" s="90">
        <f>CB1+1</f>
        <v>18</v>
      </c>
      <c r="CG1" s="91"/>
      <c r="CH1" s="88" t="s">
        <v>152</v>
      </c>
      <c r="CI1" s="89"/>
      <c r="CJ1" s="90">
        <f>CF1+1</f>
        <v>19</v>
      </c>
      <c r="CK1" s="91"/>
    </row>
    <row r="2" spans="1:89" x14ac:dyDescent="0.2">
      <c r="A2" s="80"/>
      <c r="B2" s="80"/>
      <c r="C2" s="80"/>
      <c r="D2" s="99"/>
      <c r="E2" s="99"/>
      <c r="F2" s="80"/>
      <c r="G2" s="80"/>
      <c r="H2" s="80"/>
      <c r="I2" s="80"/>
      <c r="J2" s="95"/>
      <c r="K2" s="94"/>
      <c r="L2" s="94"/>
      <c r="M2" s="93"/>
      <c r="N2" s="47" t="s">
        <v>122</v>
      </c>
      <c r="O2" s="48" t="s">
        <v>123</v>
      </c>
      <c r="P2" s="63" t="s">
        <v>149</v>
      </c>
      <c r="Q2" s="49" t="s">
        <v>7</v>
      </c>
      <c r="R2" s="70" t="s">
        <v>122</v>
      </c>
      <c r="S2" s="71" t="s">
        <v>123</v>
      </c>
      <c r="T2" s="71" t="s">
        <v>149</v>
      </c>
      <c r="U2" s="72" t="s">
        <v>7</v>
      </c>
      <c r="V2" s="70" t="s">
        <v>122</v>
      </c>
      <c r="W2" s="71" t="s">
        <v>123</v>
      </c>
      <c r="X2" s="71" t="s">
        <v>149</v>
      </c>
      <c r="Y2" s="72" t="s">
        <v>7</v>
      </c>
      <c r="Z2" s="70" t="s">
        <v>122</v>
      </c>
      <c r="AA2" s="71" t="s">
        <v>123</v>
      </c>
      <c r="AB2" s="71" t="s">
        <v>149</v>
      </c>
      <c r="AC2" s="72" t="s">
        <v>7</v>
      </c>
      <c r="AD2" s="70" t="s">
        <v>122</v>
      </c>
      <c r="AE2" s="71" t="s">
        <v>123</v>
      </c>
      <c r="AF2" s="71" t="s">
        <v>149</v>
      </c>
      <c r="AG2" s="72" t="s">
        <v>7</v>
      </c>
      <c r="AH2" s="70" t="s">
        <v>122</v>
      </c>
      <c r="AI2" s="71" t="s">
        <v>123</v>
      </c>
      <c r="AJ2" s="71" t="s">
        <v>149</v>
      </c>
      <c r="AK2" s="72" t="s">
        <v>7</v>
      </c>
      <c r="AL2" s="70" t="s">
        <v>122</v>
      </c>
      <c r="AM2" s="71" t="s">
        <v>123</v>
      </c>
      <c r="AN2" s="71" t="s">
        <v>149</v>
      </c>
      <c r="AO2" s="72" t="s">
        <v>7</v>
      </c>
      <c r="AP2" s="70" t="s">
        <v>122</v>
      </c>
      <c r="AQ2" s="71" t="s">
        <v>123</v>
      </c>
      <c r="AR2" s="71" t="s">
        <v>149</v>
      </c>
      <c r="AS2" s="72" t="s">
        <v>7</v>
      </c>
      <c r="AT2" s="70" t="s">
        <v>122</v>
      </c>
      <c r="AU2" s="71" t="s">
        <v>123</v>
      </c>
      <c r="AV2" s="71" t="s">
        <v>149</v>
      </c>
      <c r="AW2" s="72" t="s">
        <v>7</v>
      </c>
      <c r="AX2" s="70" t="s">
        <v>122</v>
      </c>
      <c r="AY2" s="71" t="s">
        <v>123</v>
      </c>
      <c r="AZ2" s="71" t="s">
        <v>149</v>
      </c>
      <c r="BA2" s="72" t="s">
        <v>7</v>
      </c>
      <c r="BB2" s="70" t="s">
        <v>122</v>
      </c>
      <c r="BC2" s="71" t="s">
        <v>123</v>
      </c>
      <c r="BD2" s="71" t="s">
        <v>149</v>
      </c>
      <c r="BE2" s="72" t="s">
        <v>7</v>
      </c>
      <c r="BF2" s="74" t="s">
        <v>122</v>
      </c>
      <c r="BG2" s="75" t="s">
        <v>123</v>
      </c>
      <c r="BH2" s="75" t="s">
        <v>149</v>
      </c>
      <c r="BI2" s="76" t="s">
        <v>7</v>
      </c>
      <c r="BJ2" s="74" t="s">
        <v>122</v>
      </c>
      <c r="BK2" s="75" t="s">
        <v>123</v>
      </c>
      <c r="BL2" s="75" t="s">
        <v>149</v>
      </c>
      <c r="BM2" s="76" t="s">
        <v>7</v>
      </c>
      <c r="BN2" s="74" t="s">
        <v>122</v>
      </c>
      <c r="BO2" s="75" t="s">
        <v>123</v>
      </c>
      <c r="BP2" s="75" t="s">
        <v>149</v>
      </c>
      <c r="BQ2" s="76" t="s">
        <v>7</v>
      </c>
      <c r="BR2" s="77" t="s">
        <v>122</v>
      </c>
      <c r="BS2" s="78" t="s">
        <v>123</v>
      </c>
      <c r="BT2" s="78" t="s">
        <v>149</v>
      </c>
      <c r="BU2" s="79" t="s">
        <v>7</v>
      </c>
      <c r="BV2" s="77" t="s">
        <v>122</v>
      </c>
      <c r="BW2" s="78" t="s">
        <v>123</v>
      </c>
      <c r="BX2" s="78" t="s">
        <v>149</v>
      </c>
      <c r="BY2" s="79" t="s">
        <v>7</v>
      </c>
      <c r="BZ2" s="77" t="s">
        <v>122</v>
      </c>
      <c r="CA2" s="78" t="s">
        <v>123</v>
      </c>
      <c r="CB2" s="78" t="s">
        <v>149</v>
      </c>
      <c r="CC2" s="79" t="s">
        <v>7</v>
      </c>
      <c r="CD2" s="77" t="s">
        <v>122</v>
      </c>
      <c r="CE2" s="78" t="s">
        <v>123</v>
      </c>
      <c r="CF2" s="78" t="s">
        <v>149</v>
      </c>
      <c r="CG2" s="79" t="s">
        <v>7</v>
      </c>
      <c r="CH2" s="77" t="s">
        <v>122</v>
      </c>
      <c r="CI2" s="78" t="s">
        <v>123</v>
      </c>
      <c r="CJ2" s="78" t="s">
        <v>149</v>
      </c>
      <c r="CK2" s="79" t="s">
        <v>7</v>
      </c>
    </row>
    <row r="3" spans="1:89" x14ac:dyDescent="0.2">
      <c r="A3" s="62">
        <v>2018</v>
      </c>
      <c r="B3" s="62">
        <v>17</v>
      </c>
      <c r="C3" s="62">
        <v>2</v>
      </c>
      <c r="D3" s="62" t="s">
        <v>38</v>
      </c>
      <c r="E3" s="62" t="s">
        <v>87</v>
      </c>
      <c r="F3" s="62" t="s">
        <v>38</v>
      </c>
      <c r="G3" s="62" t="s">
        <v>87</v>
      </c>
      <c r="H3" s="46">
        <f t="shared" ref="H3:H18" si="0">COUNTIF($N3:$ZP3,F3)/$B$21</f>
        <v>0.26315789473684209</v>
      </c>
      <c r="I3" s="46">
        <f t="shared" ref="I3:I18" si="1">COUNTIF($N3:$ZP3,G3)/$B$21</f>
        <v>0.31578947368421051</v>
      </c>
      <c r="J3" s="46">
        <f t="shared" ref="J3:J18" si="2">SUMPRODUCT((--EXACT("Draw",$N3:$ZP3)))/$B$21</f>
        <v>0.42105263157894735</v>
      </c>
      <c r="K3" t="str">
        <f t="array" ref="K3">INDEX('All Group Fixtures'!$Q$1:$Q$1000,MATCH(A3&amp;B3&amp;C3,'All Group Fixtures'!$A$1:$A$1000&amp;'All Group Fixtures'!$B$1:$B$1000&amp;'All Group Fixtures'!$C$1:$C$1000,0))</f>
        <v/>
      </c>
      <c r="L3" t="str">
        <f>IF(K3="","",IF(K3=F3,"favourite",IF(K3=G3,"outsider","draw")))</f>
        <v/>
      </c>
      <c r="M3" t="str">
        <f>IF(L3="","",IF(L3="favourite",SUMIFS('All Group Fixtures'!$L2:$L1000,'All Group Fixtures'!$A2:$A1000,$A3,'All Group Fixtures'!$C$2:$C$1000,$C3,'All Group Fixtures'!$B$2:$B$1000,$B3),IF(L3="outsider",SUMIFS('All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/>
      </c>
      <c r="N3" s="45" t="s">
        <v>38</v>
      </c>
      <c r="O3" s="42" t="str">
        <f>IF(N3="","",IF(N3=$F3,"favourite",IF(N3=$G3,"outsider","draw")))</f>
        <v>favourite</v>
      </c>
      <c r="P3" s="42">
        <f>IF(O3="","",IF(O3="favourite",SUMIFS('All Group Fixtures'!$L$2:$L$1000,'All Group Fixtures'!$A$2:$A$1000,$A3,'All Group Fixtures'!$C$2:$C$1000,$C3,'All Group Fixtures'!$B$2:$B$1000,$B3),IF(O3="outsider",SUMIFS('All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Q3" s="56" t="str">
        <f t="shared" ref="Q3:Q18" si="3">IF($K3="","",IF($K3=N3,"W","L"))</f>
        <v/>
      </c>
      <c r="R3" s="45" t="s">
        <v>87</v>
      </c>
      <c r="S3" s="42" t="str">
        <f>IF(R3="","",IF(R3=$F3,"favourite",IF(R3=$G3,"outsider","draw")))</f>
        <v>outsider</v>
      </c>
      <c r="T3" s="42">
        <f>IF(S3="","",IF(S3="favourite",SUMIFS('All Group Fixtures'!$L$2:$L$1000,'All Group Fixtures'!$A$2:$A$1000,$A3,'All Group Fixtures'!$C$2:$C$1000,$C3,'All Group Fixtures'!$B$2:$B$1000,$B3),IF(S3="outsider",SUMIFS('All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U3" s="72" t="str">
        <f t="shared" ref="U3:U18" si="4">IF($K3="","",IF($K3=R3,"W","L"))</f>
        <v/>
      </c>
      <c r="V3" s="45" t="s">
        <v>42</v>
      </c>
      <c r="W3" s="42" t="str">
        <f>IF(V3="","",IF(V3=$F3,"favourite",IF(V3=$G3,"outsider","draw")))</f>
        <v>draw</v>
      </c>
      <c r="X3" s="42">
        <f>IF(W3="","",IF(W3="favourite",SUMIFS('All Group Fixtures'!$L$2:$L$1000,'All Group Fixtures'!$A$2:$A$1000,$A3,'All Group Fixtures'!$C$2:$C$1000,$C3,'All Group Fixtures'!$B$2:$B$1000,$B3),IF(W3="outsider",SUMIFS('All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Y3" s="72" t="str">
        <f t="shared" ref="Y3:Y18" si="5">IF($K3="","",IF($K3=V3,"W","L"))</f>
        <v/>
      </c>
      <c r="Z3" s="45" t="s">
        <v>38</v>
      </c>
      <c r="AA3" s="42" t="str">
        <f>IF(Z3="","",IF(Z3=$F3,"favourite",IF(Z3=$G3,"outsider","draw")))</f>
        <v>favourite</v>
      </c>
      <c r="AB3" s="42">
        <f>IF(AA3="","",IF(AA3="favourite",SUMIFS('All Group Fixtures'!$L$2:$L$1000,'All Group Fixtures'!$A$2:$A$1000,$A3,'All Group Fixtures'!$C$2:$C$1000,$C3,'All Group Fixtures'!$B$2:$B$1000,$B3),IF(AA3="outsider",SUMIFS('All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AC3" s="72" t="str">
        <f t="shared" ref="AC3:AC18" si="6">IF($K3="","",IF($K3=Z3,"W","L"))</f>
        <v/>
      </c>
      <c r="AD3" s="45" t="s">
        <v>87</v>
      </c>
      <c r="AE3" s="42" t="str">
        <f>IF(AD3="","",IF(AD3=$F3,"favourite",IF(AD3=$G3,"outsider","draw")))</f>
        <v>outsider</v>
      </c>
      <c r="AF3" s="42">
        <f>IF(AE3="","",IF(AE3="favourite",SUMIFS('All Group Fixtures'!$L$2:$L$1000,'All Group Fixtures'!$A$2:$A$1000,$A3,'All Group Fixtures'!$C$2:$C$1000,$C3,'All Group Fixtures'!$B$2:$B$1000,$B3),IF(AE3="outsider",SUMIFS('All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AG3" s="72" t="str">
        <f t="shared" ref="AG3:AG18" si="7">IF($K3="","",IF($K3=AD3,"W","L"))</f>
        <v/>
      </c>
      <c r="AH3" s="45" t="s">
        <v>42</v>
      </c>
      <c r="AI3" s="42" t="str">
        <f>IF(AH3="","",IF(AH3=$F3,"favourite",IF(AH3=$G3,"outsider","draw")))</f>
        <v>draw</v>
      </c>
      <c r="AJ3" s="42">
        <f>IF(AI3="","",IF(AI3="favourite",SUMIFS('All Group Fixtures'!$L$2:$L$1000,'All Group Fixtures'!$A$2:$A$1000,$A3,'All Group Fixtures'!$C$2:$C$1000,$C3,'All Group Fixtures'!$B$2:$B$1000,$B3),IF(AI3="outsider",SUMIFS('All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AK3" s="72" t="str">
        <f t="shared" ref="AK3:AK18" si="8">IF($K3="","",IF($K3=AH3,"W","L"))</f>
        <v/>
      </c>
      <c r="AL3" s="45" t="s">
        <v>38</v>
      </c>
      <c r="AM3" s="42" t="str">
        <f>IF(AL3="","",IF(AL3=$F3,"favourite",IF(AL3=$G3,"outsider","draw")))</f>
        <v>favourite</v>
      </c>
      <c r="AN3" s="42">
        <f>IF(AM3="","",IF(AM3="favourite",SUMIFS('All Group Fixtures'!$L$2:$L$1000,'All Group Fixtures'!$A$2:$A$1000,$A3,'All Group Fixtures'!$C$2:$C$1000,$C3,'All Group Fixtures'!$B$2:$B$1000,$B3),IF(AM3="outsider",SUMIFS('All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AO3" s="72" t="str">
        <f t="shared" ref="AO3:AO18" si="9">IF($K3="","",IF($K3=AL3,"W","L"))</f>
        <v/>
      </c>
      <c r="AP3" s="45" t="s">
        <v>42</v>
      </c>
      <c r="AQ3" s="42" t="str">
        <f>IF(AP3="","",IF(AP3=$F3,"favourite",IF(AP3=$G3,"outsider","draw")))</f>
        <v>draw</v>
      </c>
      <c r="AR3" s="42">
        <f>IF(AQ3="","",IF(AQ3="favourite",SUMIFS('All Group Fixtures'!$L$2:$L$1000,'All Group Fixtures'!$A$2:$A$1000,$A3,'All Group Fixtures'!$C$2:$C$1000,$C3,'All Group Fixtures'!$B$2:$B$1000,$B3),IF(AQ3="outsider",SUMIFS('All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AS3" s="72" t="str">
        <f t="shared" ref="AS3:AS18" si="10">IF($K3="","",IF($K3=AP3,"W","L"))</f>
        <v/>
      </c>
      <c r="AT3" s="45" t="s">
        <v>87</v>
      </c>
      <c r="AU3" s="42" t="str">
        <f>IF(AT3="","",IF(AT3=$F3,"favourite",IF(AT3=$G3,"outsider","draw")))</f>
        <v>outsider</v>
      </c>
      <c r="AV3" s="42">
        <f>IF(AU3="","",IF(AU3="favourite",SUMIFS('All Group Fixtures'!$L$2:$L$1000,'All Group Fixtures'!$A$2:$A$1000,$A3,'All Group Fixtures'!$C$2:$C$1000,$C3,'All Group Fixtures'!$B$2:$B$1000,$B3),IF(AU3="outsider",SUMIFS('All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AW3" s="72" t="str">
        <f t="shared" ref="AW3:AW18" si="11">IF($K3="","",IF($K3=AT3,"W","L"))</f>
        <v/>
      </c>
      <c r="AX3" s="45" t="s">
        <v>38</v>
      </c>
      <c r="AY3" s="42" t="str">
        <f>IF(AX3="","",IF(AX3=$F3,"favourite",IF(AX3=$G3,"outsider","draw")))</f>
        <v>favourite</v>
      </c>
      <c r="AZ3" s="42">
        <f>IF(AY3="","",IF(AY3="favourite",SUMIFS('All Group Fixtures'!$L$2:$L$1000,'All Group Fixtures'!$A$2:$A$1000,$A3,'All Group Fixtures'!$C$2:$C$1000,$C3,'All Group Fixtures'!$B$2:$B$1000,$B3),IF(AY3="outsider",SUMIFS('All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BA3" s="72" t="str">
        <f t="shared" ref="BA3:BA18" si="12">IF($K3="","",IF($K3=AX3,"W","L"))</f>
        <v/>
      </c>
      <c r="BB3" s="45" t="s">
        <v>42</v>
      </c>
      <c r="BC3" s="42" t="str">
        <f>IF(BB3="","",IF(BB3=$F3,"favourite",IF(BB3=$G3,"outsider","draw")))</f>
        <v>draw</v>
      </c>
      <c r="BD3" s="42">
        <f>IF(BC3="","",IF(BC3="favourite",SUMIFS('All Group Fixtures'!$L$2:$L$1000,'All Group Fixtures'!$A$2:$A$1000,$A3,'All Group Fixtures'!$C$2:$C$1000,$C3,'All Group Fixtures'!$B$2:$B$1000,$B3),IF(BC3="outsider",SUMIFS('All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E3" s="72" t="str">
        <f t="shared" ref="BE3:BE18" si="13">IF($K3="","",IF($K3=BB3,"W","L"))</f>
        <v/>
      </c>
      <c r="BF3" s="45" t="s">
        <v>42</v>
      </c>
      <c r="BG3" s="42" t="str">
        <f>IF(BF3="","",IF(BF3=$F3,"favourite",IF(BF3=$G3,"outsider","draw")))</f>
        <v>draw</v>
      </c>
      <c r="BH3" s="42">
        <f>IF(BG3="","",IF(BG3="favourite",SUMIFS('All Group Fixtures'!$L$2:$L$1000,'All Group Fixtures'!$A$2:$A$1000,$A3,'All Group Fixtures'!$C$2:$C$1000,$C3,'All Group Fixtures'!$B$2:$B$1000,$B3),IF(BG3="outsider",SUMIFS('All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I3" s="76" t="str">
        <f t="shared" ref="BI3:BI18" si="14">IF($K3="","",IF($K3=BF3,"W","L"))</f>
        <v/>
      </c>
      <c r="BJ3" s="45" t="s">
        <v>42</v>
      </c>
      <c r="BK3" s="42" t="str">
        <f>IF(BJ3="","",IF(BJ3=$F3,"favourite",IF(BJ3=$G3,"outsider","draw")))</f>
        <v>draw</v>
      </c>
      <c r="BL3" s="42">
        <f>IF(BK3="","",IF(BK3="favourite",SUMIFS('All Group Fixtures'!$L$2:$L$1000,'All Group Fixtures'!$A$2:$A$1000,$A3,'All Group Fixtures'!$C$2:$C$1000,$C3,'All Group Fixtures'!$B$2:$B$1000,$B3),IF(BK3="outsider",SUMIFS('All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M3" s="76" t="str">
        <f t="shared" ref="BM3:BM18" si="15">IF($K3="","",IF($K3=BJ3,"W","L"))</f>
        <v/>
      </c>
      <c r="BN3" s="45" t="s">
        <v>42</v>
      </c>
      <c r="BO3" s="42" t="str">
        <f>IF(BN3="","",IF(BN3=$F3,"favourite",IF(BN3=$G3,"outsider","draw")))</f>
        <v>draw</v>
      </c>
      <c r="BP3" s="42">
        <f>IF(BO3="","",IF(BO3="favourite",SUMIFS('All Group Fixtures'!$L$2:$L$1000,'All Group Fixtures'!$A$2:$A$1000,$A3,'All Group Fixtures'!$C$2:$C$1000,$C3,'All Group Fixtures'!$B$2:$B$1000,$B3),IF(BO3="outsider",SUMIFS('All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Q3" s="76" t="str">
        <f t="shared" ref="BQ3:BQ18" si="16">IF($K3="","",IF($K3=BN3,"W","L"))</f>
        <v/>
      </c>
      <c r="BR3" s="45" t="s">
        <v>38</v>
      </c>
      <c r="BS3" s="42" t="str">
        <f>IF(BR3="","",IF(BR3=$F3,"favourite",IF(BR3=$G3,"outsider","draw")))</f>
        <v>favourite</v>
      </c>
      <c r="BT3" s="42">
        <f>IF(BS3="","",IF(BS3="favourite",SUMIFS('All Group Fixtures'!$L$2:$L$1000,'All Group Fixtures'!$A$2:$A$1000,$A3,'All Group Fixtures'!$C$2:$C$1000,$C3,'All Group Fixtures'!$B$2:$B$1000,$B3),IF(BS3="outsider",SUMIFS('All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BU3" s="79" t="str">
        <f t="shared" ref="BU3:BU18" si="17">IF($K3="","",IF($K3=BR3,"W","L"))</f>
        <v/>
      </c>
      <c r="BV3" s="45" t="s">
        <v>42</v>
      </c>
      <c r="BW3" s="42" t="str">
        <f>IF(BV3="","",IF(BV3=$F3,"favourite",IF(BV3=$G3,"outsider","draw")))</f>
        <v>draw</v>
      </c>
      <c r="BX3" s="42">
        <f>IF(BW3="","",IF(BW3="favourite",SUMIFS('All Group Fixtures'!$L$2:$L$1000,'All Group Fixtures'!$A$2:$A$1000,$A3,'All Group Fixtures'!$C$2:$C$1000,$C3,'All Group Fixtures'!$B$2:$B$1000,$B3),IF(BW3="outsider",SUMIFS('All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Y3" s="79" t="str">
        <f t="shared" ref="BY3:BY18" si="18">IF($K3="","",IF($K3=BV3,"W","L"))</f>
        <v/>
      </c>
      <c r="BZ3" s="45" t="s">
        <v>87</v>
      </c>
      <c r="CA3" s="42" t="str">
        <f>IF(BZ3="","",IF(BZ3=$F3,"favourite",IF(BZ3=$G3,"outsider","draw")))</f>
        <v>outsider</v>
      </c>
      <c r="CB3" s="42">
        <f>IF(CA3="","",IF(CA3="favourite",SUMIFS('All Group Fixtures'!$L$2:$L$1000,'All Group Fixtures'!$A$2:$A$1000,$A3,'All Group Fixtures'!$C$2:$C$1000,$C3,'All Group Fixtures'!$B$2:$B$1000,$B3),IF(CA3="outsider",SUMIFS('All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CC3" s="79" t="str">
        <f t="shared" ref="CC3:CC18" si="19">IF($K3="","",IF($K3=BZ3,"W","L"))</f>
        <v/>
      </c>
      <c r="CD3" s="45" t="s">
        <v>87</v>
      </c>
      <c r="CE3" s="42" t="str">
        <f>IF(CD3="","",IF(CD3=$F3,"favourite",IF(CD3=$G3,"outsider","draw")))</f>
        <v>outsider</v>
      </c>
      <c r="CF3" s="42">
        <f>IF(CE3="","",IF(CE3="favourite",SUMIFS('All Group Fixtures'!$L$2:$L$1000,'All Group Fixtures'!$A$2:$A$1000,$A3,'All Group Fixtures'!$C$2:$C$1000,$C3,'All Group Fixtures'!$B$2:$B$1000,$B3),IF(CE3="outsider",SUMIFS('All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CG3" s="79" t="str">
        <f t="shared" ref="CG3:CG18" si="20">IF($K3="","",IF($K3=CD3,"W","L"))</f>
        <v/>
      </c>
      <c r="CH3" s="45" t="s">
        <v>87</v>
      </c>
      <c r="CI3" s="42" t="str">
        <f>IF(CH3="","",IF(CH3=$F3,"favourite",IF(CH3=$G3,"outsider","draw")))</f>
        <v>outsider</v>
      </c>
      <c r="CJ3" s="42">
        <f>IF(CI3="","",IF(CI3="favourite",SUMIFS('All Group Fixtures'!$L$2:$L$1000,'All Group Fixtures'!$A$2:$A$1000,$A3,'All Group Fixtures'!$C$2:$C$1000,$C3,'All Group Fixtures'!$B$2:$B$1000,$B3),IF(CI3="outsider",SUMIFS('All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CK3" s="79" t="str">
        <f t="shared" ref="CK3:CK18" si="21">IF($K3="","",IF($K3=CH3,"W","L"))</f>
        <v/>
      </c>
    </row>
    <row r="4" spans="1:89" x14ac:dyDescent="0.2">
      <c r="A4">
        <v>2018</v>
      </c>
      <c r="B4">
        <v>18</v>
      </c>
      <c r="C4">
        <v>2</v>
      </c>
      <c r="D4" t="s">
        <v>31</v>
      </c>
      <c r="E4" t="s">
        <v>88</v>
      </c>
      <c r="F4" t="s">
        <v>31</v>
      </c>
      <c r="G4" t="s">
        <v>88</v>
      </c>
      <c r="H4" s="46">
        <f t="shared" si="0"/>
        <v>0.73684210526315785</v>
      </c>
      <c r="I4" s="46">
        <f t="shared" si="1"/>
        <v>0</v>
      </c>
      <c r="J4" s="46">
        <f t="shared" si="2"/>
        <v>0.26315789473684209</v>
      </c>
      <c r="K4" t="str">
        <f t="array" ref="K4">INDEX('All Group Fixtures'!$Q$1:$Q$1000,MATCH(A4&amp;B4&amp;C4,'All Group Fixtures'!$A$1:$A$1000&amp;'All Group Fixtures'!$B$1:$B$1000&amp;'All Group Fixtures'!$C$1:$C$1000,0))</f>
        <v/>
      </c>
      <c r="L4" t="str">
        <f t="shared" ref="L4:L18" si="22">IF(K4="","",IF(K4=F4,"favourite",IF(K4=G4,"outsider","draw")))</f>
        <v/>
      </c>
      <c r="M4" t="str">
        <f>IF(L4="","",IF(L4="favourite",SUMIFS('All Group Fixtures'!$L3:$L1001,'All Group Fixtures'!$A3:$A1001,$A4,'All Group Fixtures'!$C$2:$C$1000,$C4,'All Group Fixtures'!$B$2:$B$1000,$B4),IF(L4="outsider",SUMIFS('All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/>
      </c>
      <c r="N4" s="45" t="s">
        <v>31</v>
      </c>
      <c r="O4" s="42" t="str">
        <f t="shared" ref="O4:O18" si="23">IF(N4="","",IF(N4=$F4,"favourite",IF(N4=$G4,"outsider","draw")))</f>
        <v>favourite</v>
      </c>
      <c r="P4" s="42">
        <f>IF(O4="","",IF(O4="favourite",SUMIFS('All Group Fixtures'!$L$2:$L$1000,'All Group Fixtures'!$A$2:$A$1000,$A4,'All Group Fixtures'!$C$2:$C$1000,$C4,'All Group Fixtures'!$B$2:$B$1000,$B4),IF(O4="outsider",SUMIFS('All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Q4" s="56" t="str">
        <f t="shared" si="3"/>
        <v/>
      </c>
      <c r="R4" s="45" t="s">
        <v>31</v>
      </c>
      <c r="S4" s="42" t="str">
        <f t="shared" ref="S4:S18" si="24">IF(R4="","",IF(R4=$F4,"favourite",IF(R4=$G4,"outsider","draw")))</f>
        <v>favourite</v>
      </c>
      <c r="T4" s="42">
        <f>IF(S4="","",IF(S4="favourite",SUMIFS('All Group Fixtures'!$L$2:$L$1000,'All Group Fixtures'!$A$2:$A$1000,$A4,'All Group Fixtures'!$C$2:$C$1000,$C4,'All Group Fixtures'!$B$2:$B$1000,$B4),IF(S4="outsider",SUMIFS('All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U4" s="72" t="str">
        <f t="shared" si="4"/>
        <v/>
      </c>
      <c r="V4" s="45" t="s">
        <v>31</v>
      </c>
      <c r="W4" s="42" t="str">
        <f t="shared" ref="W4:W18" si="25">IF(V4="","",IF(V4=$F4,"favourite",IF(V4=$G4,"outsider","draw")))</f>
        <v>favourite</v>
      </c>
      <c r="X4" s="42">
        <f>IF(W4="","",IF(W4="favourite",SUMIFS('All Group Fixtures'!$L$2:$L$1000,'All Group Fixtures'!$A$2:$A$1000,$A4,'All Group Fixtures'!$C$2:$C$1000,$C4,'All Group Fixtures'!$B$2:$B$1000,$B4),IF(W4="outsider",SUMIFS('All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Y4" s="72" t="str">
        <f t="shared" si="5"/>
        <v/>
      </c>
      <c r="Z4" s="45" t="s">
        <v>31</v>
      </c>
      <c r="AA4" s="42" t="str">
        <f t="shared" ref="AA4:AA18" si="26">IF(Z4="","",IF(Z4=$F4,"favourite",IF(Z4=$G4,"outsider","draw")))</f>
        <v>favourite</v>
      </c>
      <c r="AB4" s="42">
        <f>IF(AA4="","",IF(AA4="favourite",SUMIFS('All Group Fixtures'!$L$2:$L$1000,'All Group Fixtures'!$A$2:$A$1000,$A4,'All Group Fixtures'!$C$2:$C$1000,$C4,'All Group Fixtures'!$B$2:$B$1000,$B4),IF(AA4="outsider",SUMIFS('All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C4" s="72" t="str">
        <f t="shared" si="6"/>
        <v/>
      </c>
      <c r="AD4" s="45" t="s">
        <v>31</v>
      </c>
      <c r="AE4" s="42" t="str">
        <f t="shared" ref="AE4:AE18" si="27">IF(AD4="","",IF(AD4=$F4,"favourite",IF(AD4=$G4,"outsider","draw")))</f>
        <v>favourite</v>
      </c>
      <c r="AF4" s="42">
        <f>IF(AE4="","",IF(AE4="favourite",SUMIFS('All Group Fixtures'!$L$2:$L$1000,'All Group Fixtures'!$A$2:$A$1000,$A4,'All Group Fixtures'!$C$2:$C$1000,$C4,'All Group Fixtures'!$B$2:$B$1000,$B4),IF(AE4="outsider",SUMIFS('All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G4" s="72" t="str">
        <f t="shared" si="7"/>
        <v/>
      </c>
      <c r="AH4" s="45" t="s">
        <v>31</v>
      </c>
      <c r="AI4" s="42" t="str">
        <f t="shared" ref="AI4:AI18" si="28">IF(AH4="","",IF(AH4=$F4,"favourite",IF(AH4=$G4,"outsider","draw")))</f>
        <v>favourite</v>
      </c>
      <c r="AJ4" s="42">
        <f>IF(AI4="","",IF(AI4="favourite",SUMIFS('All Group Fixtures'!$L$2:$L$1000,'All Group Fixtures'!$A$2:$A$1000,$A4,'All Group Fixtures'!$C$2:$C$1000,$C4,'All Group Fixtures'!$B$2:$B$1000,$B4),IF(AI4="outsider",SUMIFS('All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K4" s="72" t="str">
        <f t="shared" si="8"/>
        <v/>
      </c>
      <c r="AL4" s="45" t="s">
        <v>31</v>
      </c>
      <c r="AM4" s="42" t="str">
        <f t="shared" ref="AM4:AM18" si="29">IF(AL4="","",IF(AL4=$F4,"favourite",IF(AL4=$G4,"outsider","draw")))</f>
        <v>favourite</v>
      </c>
      <c r="AN4" s="42">
        <f>IF(AM4="","",IF(AM4="favourite",SUMIFS('All Group Fixtures'!$L$2:$L$1000,'All Group Fixtures'!$A$2:$A$1000,$A4,'All Group Fixtures'!$C$2:$C$1000,$C4,'All Group Fixtures'!$B$2:$B$1000,$B4),IF(AM4="outsider",SUMIFS('All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O4" s="72" t="str">
        <f t="shared" si="9"/>
        <v/>
      </c>
      <c r="AP4" s="45" t="s">
        <v>42</v>
      </c>
      <c r="AQ4" s="42" t="str">
        <f t="shared" ref="AQ4:AQ18" si="30">IF(AP4="","",IF(AP4=$F4,"favourite",IF(AP4=$G4,"outsider","draw")))</f>
        <v>draw</v>
      </c>
      <c r="AR4" s="42">
        <f>IF(AQ4="","",IF(AQ4="favourite",SUMIFS('All Group Fixtures'!$L$2:$L$1000,'All Group Fixtures'!$A$2:$A$1000,$A4,'All Group Fixtures'!$C$2:$C$1000,$C4,'All Group Fixtures'!$B$2:$B$1000,$B4),IF(AQ4="outsider",SUMIFS('All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AS4" s="72" t="str">
        <f t="shared" si="10"/>
        <v/>
      </c>
      <c r="AT4" s="45" t="s">
        <v>31</v>
      </c>
      <c r="AU4" s="42" t="str">
        <f t="shared" ref="AU4:AU18" si="31">IF(AT4="","",IF(AT4=$F4,"favourite",IF(AT4=$G4,"outsider","draw")))</f>
        <v>favourite</v>
      </c>
      <c r="AV4" s="42">
        <f>IF(AU4="","",IF(AU4="favourite",SUMIFS('All Group Fixtures'!$L$2:$L$1000,'All Group Fixtures'!$A$2:$A$1000,$A4,'All Group Fixtures'!$C$2:$C$1000,$C4,'All Group Fixtures'!$B$2:$B$1000,$B4),IF(AU4="outsider",SUMIFS('All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W4" s="72" t="str">
        <f t="shared" si="11"/>
        <v/>
      </c>
      <c r="AX4" s="45" t="s">
        <v>42</v>
      </c>
      <c r="AY4" s="42" t="str">
        <f t="shared" ref="AY4:AY18" si="32">IF(AX4="","",IF(AX4=$F4,"favourite",IF(AX4=$G4,"outsider","draw")))</f>
        <v>draw</v>
      </c>
      <c r="AZ4" s="42">
        <f>IF(AY4="","",IF(AY4="favourite",SUMIFS('All Group Fixtures'!$L$2:$L$1000,'All Group Fixtures'!$A$2:$A$1000,$A4,'All Group Fixtures'!$C$2:$C$1000,$C4,'All Group Fixtures'!$B$2:$B$1000,$B4),IF(AY4="outsider",SUMIFS('All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BA4" s="72" t="str">
        <f t="shared" si="12"/>
        <v/>
      </c>
      <c r="BB4" s="45" t="s">
        <v>31</v>
      </c>
      <c r="BC4" s="42" t="str">
        <f t="shared" ref="BC4:BC18" si="33">IF(BB4="","",IF(BB4=$F4,"favourite",IF(BB4=$G4,"outsider","draw")))</f>
        <v>favourite</v>
      </c>
      <c r="BD4" s="42">
        <f>IF(BC4="","",IF(BC4="favourite",SUMIFS('All Group Fixtures'!$L$2:$L$1000,'All Group Fixtures'!$A$2:$A$1000,$A4,'All Group Fixtures'!$C$2:$C$1000,$C4,'All Group Fixtures'!$B$2:$B$1000,$B4),IF(BC4="outsider",SUMIFS('All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E4" s="72" t="str">
        <f t="shared" si="13"/>
        <v/>
      </c>
      <c r="BF4" s="45" t="s">
        <v>31</v>
      </c>
      <c r="BG4" s="42" t="str">
        <f t="shared" ref="BG4:BG18" si="34">IF(BF4="","",IF(BF4=$F4,"favourite",IF(BF4=$G4,"outsider","draw")))</f>
        <v>favourite</v>
      </c>
      <c r="BH4" s="42">
        <f>IF(BG4="","",IF(BG4="favourite",SUMIFS('All Group Fixtures'!$L$2:$L$1000,'All Group Fixtures'!$A$2:$A$1000,$A4,'All Group Fixtures'!$C$2:$C$1000,$C4,'All Group Fixtures'!$B$2:$B$1000,$B4),IF(BG4="outsider",SUMIFS('All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I4" s="76" t="str">
        <f t="shared" si="14"/>
        <v/>
      </c>
      <c r="BJ4" s="45" t="s">
        <v>31</v>
      </c>
      <c r="BK4" s="42" t="str">
        <f t="shared" ref="BK4:BK18" si="35">IF(BJ4="","",IF(BJ4=$F4,"favourite",IF(BJ4=$G4,"outsider","draw")))</f>
        <v>favourite</v>
      </c>
      <c r="BL4" s="42">
        <f>IF(BK4="","",IF(BK4="favourite",SUMIFS('All Group Fixtures'!$L$2:$L$1000,'All Group Fixtures'!$A$2:$A$1000,$A4,'All Group Fixtures'!$C$2:$C$1000,$C4,'All Group Fixtures'!$B$2:$B$1000,$B4),IF(BK4="outsider",SUMIFS('All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M4" s="76" t="str">
        <f t="shared" si="15"/>
        <v/>
      </c>
      <c r="BN4" s="45" t="s">
        <v>31</v>
      </c>
      <c r="BO4" s="42" t="str">
        <f t="shared" ref="BO4:BO18" si="36">IF(BN4="","",IF(BN4=$F4,"favourite",IF(BN4=$G4,"outsider","draw")))</f>
        <v>favourite</v>
      </c>
      <c r="BP4" s="42">
        <f>IF(BO4="","",IF(BO4="favourite",SUMIFS('All Group Fixtures'!$L$2:$L$1000,'All Group Fixtures'!$A$2:$A$1000,$A4,'All Group Fixtures'!$C$2:$C$1000,$C4,'All Group Fixtures'!$B$2:$B$1000,$B4),IF(BO4="outsider",SUMIFS('All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Q4" s="76" t="str">
        <f t="shared" si="16"/>
        <v/>
      </c>
      <c r="BR4" s="45" t="s">
        <v>42</v>
      </c>
      <c r="BS4" s="42" t="str">
        <f t="shared" ref="BS4:BS18" si="37">IF(BR4="","",IF(BR4=$F4,"favourite",IF(BR4=$G4,"outsider","draw")))</f>
        <v>draw</v>
      </c>
      <c r="BT4" s="42">
        <f>IF(BS4="","",IF(BS4="favourite",SUMIFS('All Group Fixtures'!$L$2:$L$1000,'All Group Fixtures'!$A$2:$A$1000,$A4,'All Group Fixtures'!$C$2:$C$1000,$C4,'All Group Fixtures'!$B$2:$B$1000,$B4),IF(BS4="outsider",SUMIFS('All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BU4" s="79" t="str">
        <f t="shared" si="17"/>
        <v/>
      </c>
      <c r="BV4" s="45" t="s">
        <v>31</v>
      </c>
      <c r="BW4" s="42" t="str">
        <f t="shared" ref="BW4:BW18" si="38">IF(BV4="","",IF(BV4=$F4,"favourite",IF(BV4=$G4,"outsider","draw")))</f>
        <v>favourite</v>
      </c>
      <c r="BX4" s="42">
        <f>IF(BW4="","",IF(BW4="favourite",SUMIFS('All Group Fixtures'!$L$2:$L$1000,'All Group Fixtures'!$A$2:$A$1000,$A4,'All Group Fixtures'!$C$2:$C$1000,$C4,'All Group Fixtures'!$B$2:$B$1000,$B4),IF(BW4="outsider",SUMIFS('All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Y4" s="79" t="str">
        <f t="shared" si="18"/>
        <v/>
      </c>
      <c r="BZ4" s="45" t="s">
        <v>31</v>
      </c>
      <c r="CA4" s="42" t="str">
        <f t="shared" ref="CA4:CA18" si="39">IF(BZ4="","",IF(BZ4=$F4,"favourite",IF(BZ4=$G4,"outsider","draw")))</f>
        <v>favourite</v>
      </c>
      <c r="CB4" s="42">
        <f>IF(CA4="","",IF(CA4="favourite",SUMIFS('All Group Fixtures'!$L$2:$L$1000,'All Group Fixtures'!$A$2:$A$1000,$A4,'All Group Fixtures'!$C$2:$C$1000,$C4,'All Group Fixtures'!$B$2:$B$1000,$B4),IF(CA4="outsider",SUMIFS('All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CC4" s="79" t="str">
        <f t="shared" si="19"/>
        <v/>
      </c>
      <c r="CD4" s="45" t="s">
        <v>42</v>
      </c>
      <c r="CE4" s="42" t="str">
        <f t="shared" ref="CE4:CE18" si="40">IF(CD4="","",IF(CD4=$F4,"favourite",IF(CD4=$G4,"outsider","draw")))</f>
        <v>draw</v>
      </c>
      <c r="CF4" s="42">
        <f>IF(CE4="","",IF(CE4="favourite",SUMIFS('All Group Fixtures'!$L$2:$L$1000,'All Group Fixtures'!$A$2:$A$1000,$A4,'All Group Fixtures'!$C$2:$C$1000,$C4,'All Group Fixtures'!$B$2:$B$1000,$B4),IF(CE4="outsider",SUMIFS('All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CG4" s="79" t="str">
        <f t="shared" si="20"/>
        <v/>
      </c>
      <c r="CH4" s="45" t="s">
        <v>42</v>
      </c>
      <c r="CI4" s="42" t="str">
        <f t="shared" ref="CI4:CI18" si="41">IF(CH4="","",IF(CH4=$F4,"favourite",IF(CH4=$G4,"outsider","draw")))</f>
        <v>draw</v>
      </c>
      <c r="CJ4" s="42">
        <f>IF(CI4="","",IF(CI4="favourite",SUMIFS('All Group Fixtures'!$L$2:$L$1000,'All Group Fixtures'!$A$2:$A$1000,$A4,'All Group Fixtures'!$C$2:$C$1000,$C4,'All Group Fixtures'!$B$2:$B$1000,$B4),IF(CI4="outsider",SUMIFS('All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CK4" s="79" t="str">
        <f t="shared" si="21"/>
        <v/>
      </c>
    </row>
    <row r="5" spans="1:89" x14ac:dyDescent="0.2">
      <c r="A5">
        <v>2018</v>
      </c>
      <c r="B5">
        <v>19</v>
      </c>
      <c r="C5">
        <v>2</v>
      </c>
      <c r="D5" t="s">
        <v>18</v>
      </c>
      <c r="E5" t="s">
        <v>86</v>
      </c>
      <c r="F5" t="s">
        <v>18</v>
      </c>
      <c r="G5" t="s">
        <v>86</v>
      </c>
      <c r="H5" s="46">
        <f t="shared" si="0"/>
        <v>0.89473684210526316</v>
      </c>
      <c r="I5" s="46">
        <f t="shared" si="1"/>
        <v>0</v>
      </c>
      <c r="J5" s="46">
        <f t="shared" si="2"/>
        <v>0.10526315789473684</v>
      </c>
      <c r="K5" t="str">
        <f t="array" ref="K5">INDEX('All Group Fixtures'!$Q$1:$Q$1000,MATCH(A5&amp;B5&amp;C5,'All Group Fixtures'!$A$1:$A$1000&amp;'All Group Fixtures'!$B$1:$B$1000&amp;'All Group Fixtures'!$C$1:$C$1000,0))</f>
        <v/>
      </c>
      <c r="L5" t="str">
        <f t="shared" si="22"/>
        <v/>
      </c>
      <c r="M5" t="str">
        <f>IF(L5="","",IF(L5="favourite",SUMIFS('All Group Fixtures'!$L4:$L1002,'All Group Fixtures'!$A4:$A1002,$A5,'All Group Fixtures'!$C$2:$C$1000,$C5,'All Group Fixtures'!$B$2:$B$1000,$B5),IF(L5="outsider",SUMIFS('All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/>
      </c>
      <c r="N5" s="45" t="s">
        <v>18</v>
      </c>
      <c r="O5" s="42" t="str">
        <f t="shared" si="23"/>
        <v>favourite</v>
      </c>
      <c r="P5" s="42">
        <f>IF(O5="","",IF(O5="favourite",SUMIFS('All Group Fixtures'!$L$2:$L$1000,'All Group Fixtures'!$A$2:$A$1000,$A5,'All Group Fixtures'!$C$2:$C$1000,$C5,'All Group Fixtures'!$B$2:$B$1000,$B5),IF(O5="outsider",SUMIFS('All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Q5" s="56" t="str">
        <f t="shared" si="3"/>
        <v/>
      </c>
      <c r="R5" s="45" t="s">
        <v>42</v>
      </c>
      <c r="S5" s="42" t="str">
        <f t="shared" si="24"/>
        <v>draw</v>
      </c>
      <c r="T5" s="42">
        <f>IF(S5="","",IF(S5="favourite",SUMIFS('All Group Fixtures'!$L$2:$L$1000,'All Group Fixtures'!$A$2:$A$1000,$A5,'All Group Fixtures'!$C$2:$C$1000,$C5,'All Group Fixtures'!$B$2:$B$1000,$B5),IF(S5="outsider",SUMIFS('All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8.5</v>
      </c>
      <c r="U5" s="72" t="str">
        <f t="shared" si="4"/>
        <v/>
      </c>
      <c r="V5" s="45" t="s">
        <v>42</v>
      </c>
      <c r="W5" s="42" t="str">
        <f t="shared" si="25"/>
        <v>draw</v>
      </c>
      <c r="X5" s="42">
        <f>IF(W5="","",IF(W5="favourite",SUMIFS('All Group Fixtures'!$L$2:$L$1000,'All Group Fixtures'!$A$2:$A$1000,$A5,'All Group Fixtures'!$C$2:$C$1000,$C5,'All Group Fixtures'!$B$2:$B$1000,$B5),IF(W5="outsider",SUMIFS('All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8.5</v>
      </c>
      <c r="Y5" s="72" t="str">
        <f t="shared" si="5"/>
        <v/>
      </c>
      <c r="Z5" s="45" t="s">
        <v>18</v>
      </c>
      <c r="AA5" s="42" t="str">
        <f t="shared" si="26"/>
        <v>favourite</v>
      </c>
      <c r="AB5" s="42">
        <f>IF(AA5="","",IF(AA5="favourite",SUMIFS('All Group Fixtures'!$L$2:$L$1000,'All Group Fixtures'!$A$2:$A$1000,$A5,'All Group Fixtures'!$C$2:$C$1000,$C5,'All Group Fixtures'!$B$2:$B$1000,$B5),IF(AA5="outsider",SUMIFS('All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C5" s="72" t="str">
        <f t="shared" si="6"/>
        <v/>
      </c>
      <c r="AD5" s="45" t="s">
        <v>18</v>
      </c>
      <c r="AE5" s="42" t="str">
        <f t="shared" si="27"/>
        <v>favourite</v>
      </c>
      <c r="AF5" s="42">
        <f>IF(AE5="","",IF(AE5="favourite",SUMIFS('All Group Fixtures'!$L$2:$L$1000,'All Group Fixtures'!$A$2:$A$1000,$A5,'All Group Fixtures'!$C$2:$C$1000,$C5,'All Group Fixtures'!$B$2:$B$1000,$B5),IF(AE5="outsider",SUMIFS('All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G5" s="72" t="str">
        <f t="shared" si="7"/>
        <v/>
      </c>
      <c r="AH5" s="45" t="s">
        <v>18</v>
      </c>
      <c r="AI5" s="42" t="str">
        <f t="shared" si="28"/>
        <v>favourite</v>
      </c>
      <c r="AJ5" s="42">
        <f>IF(AI5="","",IF(AI5="favourite",SUMIFS('All Group Fixtures'!$L$2:$L$1000,'All Group Fixtures'!$A$2:$A$1000,$A5,'All Group Fixtures'!$C$2:$C$1000,$C5,'All Group Fixtures'!$B$2:$B$1000,$B5),IF(AI5="outsider",SUMIFS('All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K5" s="72" t="str">
        <f t="shared" si="8"/>
        <v/>
      </c>
      <c r="AL5" s="45" t="s">
        <v>18</v>
      </c>
      <c r="AM5" s="42" t="str">
        <f t="shared" si="29"/>
        <v>favourite</v>
      </c>
      <c r="AN5" s="42">
        <f>IF(AM5="","",IF(AM5="favourite",SUMIFS('All Group Fixtures'!$L$2:$L$1000,'All Group Fixtures'!$A$2:$A$1000,$A5,'All Group Fixtures'!$C$2:$C$1000,$C5,'All Group Fixtures'!$B$2:$B$1000,$B5),IF(AM5="outsider",SUMIFS('All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O5" s="72" t="str">
        <f t="shared" si="9"/>
        <v/>
      </c>
      <c r="AP5" s="45" t="s">
        <v>18</v>
      </c>
      <c r="AQ5" s="42" t="str">
        <f t="shared" si="30"/>
        <v>favourite</v>
      </c>
      <c r="AR5" s="42">
        <f>IF(AQ5="","",IF(AQ5="favourite",SUMIFS('All Group Fixtures'!$L$2:$L$1000,'All Group Fixtures'!$A$2:$A$1000,$A5,'All Group Fixtures'!$C$2:$C$1000,$C5,'All Group Fixtures'!$B$2:$B$1000,$B5),IF(AQ5="outsider",SUMIFS('All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S5" s="72" t="str">
        <f t="shared" si="10"/>
        <v/>
      </c>
      <c r="AT5" s="45" t="s">
        <v>18</v>
      </c>
      <c r="AU5" s="42" t="str">
        <f t="shared" si="31"/>
        <v>favourite</v>
      </c>
      <c r="AV5" s="42">
        <f>IF(AU5="","",IF(AU5="favourite",SUMIFS('All Group Fixtures'!$L$2:$L$1000,'All Group Fixtures'!$A$2:$A$1000,$A5,'All Group Fixtures'!$C$2:$C$1000,$C5,'All Group Fixtures'!$B$2:$B$1000,$B5),IF(AU5="outsider",SUMIFS('All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W5" s="72" t="str">
        <f t="shared" si="11"/>
        <v/>
      </c>
      <c r="AX5" s="45" t="s">
        <v>18</v>
      </c>
      <c r="AY5" s="42" t="str">
        <f t="shared" si="32"/>
        <v>favourite</v>
      </c>
      <c r="AZ5" s="42">
        <f>IF(AY5="","",IF(AY5="favourite",SUMIFS('All Group Fixtures'!$L$2:$L$1000,'All Group Fixtures'!$A$2:$A$1000,$A5,'All Group Fixtures'!$C$2:$C$1000,$C5,'All Group Fixtures'!$B$2:$B$1000,$B5),IF(AY5="outsider",SUMIFS('All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A5" s="72" t="str">
        <f t="shared" si="12"/>
        <v/>
      </c>
      <c r="BB5" s="45" t="s">
        <v>18</v>
      </c>
      <c r="BC5" s="42" t="str">
        <f t="shared" si="33"/>
        <v>favourite</v>
      </c>
      <c r="BD5" s="42">
        <f>IF(BC5="","",IF(BC5="favourite",SUMIFS('All Group Fixtures'!$L$2:$L$1000,'All Group Fixtures'!$A$2:$A$1000,$A5,'All Group Fixtures'!$C$2:$C$1000,$C5,'All Group Fixtures'!$B$2:$B$1000,$B5),IF(BC5="outsider",SUMIFS('All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E5" s="72" t="str">
        <f t="shared" si="13"/>
        <v/>
      </c>
      <c r="BF5" s="45" t="s">
        <v>18</v>
      </c>
      <c r="BG5" s="42" t="str">
        <f t="shared" si="34"/>
        <v>favourite</v>
      </c>
      <c r="BH5" s="42">
        <f>IF(BG5="","",IF(BG5="favourite",SUMIFS('All Group Fixtures'!$L$2:$L$1000,'All Group Fixtures'!$A$2:$A$1000,$A5,'All Group Fixtures'!$C$2:$C$1000,$C5,'All Group Fixtures'!$B$2:$B$1000,$B5),IF(BG5="outsider",SUMIFS('All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I5" s="76" t="str">
        <f t="shared" si="14"/>
        <v/>
      </c>
      <c r="BJ5" s="45" t="s">
        <v>18</v>
      </c>
      <c r="BK5" s="42" t="str">
        <f t="shared" si="35"/>
        <v>favourite</v>
      </c>
      <c r="BL5" s="42">
        <f>IF(BK5="","",IF(BK5="favourite",SUMIFS('All Group Fixtures'!$L$2:$L$1000,'All Group Fixtures'!$A$2:$A$1000,$A5,'All Group Fixtures'!$C$2:$C$1000,$C5,'All Group Fixtures'!$B$2:$B$1000,$B5),IF(BK5="outsider",SUMIFS('All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M5" s="76" t="str">
        <f t="shared" si="15"/>
        <v/>
      </c>
      <c r="BN5" s="45" t="s">
        <v>18</v>
      </c>
      <c r="BO5" s="42" t="str">
        <f t="shared" si="36"/>
        <v>favourite</v>
      </c>
      <c r="BP5" s="42">
        <f>IF(BO5="","",IF(BO5="favourite",SUMIFS('All Group Fixtures'!$L$2:$L$1000,'All Group Fixtures'!$A$2:$A$1000,$A5,'All Group Fixtures'!$C$2:$C$1000,$C5,'All Group Fixtures'!$B$2:$B$1000,$B5),IF(BO5="outsider",SUMIFS('All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Q5" s="76" t="str">
        <f t="shared" si="16"/>
        <v/>
      </c>
      <c r="BR5" s="45" t="s">
        <v>18</v>
      </c>
      <c r="BS5" s="42" t="str">
        <f t="shared" si="37"/>
        <v>favourite</v>
      </c>
      <c r="BT5" s="42">
        <f>IF(BS5="","",IF(BS5="favourite",SUMIFS('All Group Fixtures'!$L$2:$L$1000,'All Group Fixtures'!$A$2:$A$1000,$A5,'All Group Fixtures'!$C$2:$C$1000,$C5,'All Group Fixtures'!$B$2:$B$1000,$B5),IF(BS5="outsider",SUMIFS('All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U5" s="79" t="str">
        <f t="shared" si="17"/>
        <v/>
      </c>
      <c r="BV5" s="45" t="s">
        <v>18</v>
      </c>
      <c r="BW5" s="42" t="str">
        <f t="shared" si="38"/>
        <v>favourite</v>
      </c>
      <c r="BX5" s="42">
        <f>IF(BW5="","",IF(BW5="favourite",SUMIFS('All Group Fixtures'!$L$2:$L$1000,'All Group Fixtures'!$A$2:$A$1000,$A5,'All Group Fixtures'!$C$2:$C$1000,$C5,'All Group Fixtures'!$B$2:$B$1000,$B5),IF(BW5="outsider",SUMIFS('All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Y5" s="79" t="str">
        <f t="shared" si="18"/>
        <v/>
      </c>
      <c r="BZ5" s="45" t="s">
        <v>18</v>
      </c>
      <c r="CA5" s="42" t="str">
        <f t="shared" si="39"/>
        <v>favourite</v>
      </c>
      <c r="CB5" s="42">
        <f>IF(CA5="","",IF(CA5="favourite",SUMIFS('All Group Fixtures'!$L$2:$L$1000,'All Group Fixtures'!$A$2:$A$1000,$A5,'All Group Fixtures'!$C$2:$C$1000,$C5,'All Group Fixtures'!$B$2:$B$1000,$B5),IF(CA5="outsider",SUMIFS('All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C5" s="79" t="str">
        <f t="shared" si="19"/>
        <v/>
      </c>
      <c r="CD5" s="45" t="s">
        <v>18</v>
      </c>
      <c r="CE5" s="42" t="str">
        <f t="shared" si="40"/>
        <v>favourite</v>
      </c>
      <c r="CF5" s="42">
        <f>IF(CE5="","",IF(CE5="favourite",SUMIFS('All Group Fixtures'!$L$2:$L$1000,'All Group Fixtures'!$A$2:$A$1000,$A5,'All Group Fixtures'!$C$2:$C$1000,$C5,'All Group Fixtures'!$B$2:$B$1000,$B5),IF(CE5="outsider",SUMIFS('All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G5" s="79" t="str">
        <f t="shared" si="20"/>
        <v/>
      </c>
      <c r="CH5" s="45" t="s">
        <v>18</v>
      </c>
      <c r="CI5" s="42" t="str">
        <f t="shared" si="41"/>
        <v>favourite</v>
      </c>
      <c r="CJ5" s="42">
        <f>IF(CI5="","",IF(CI5="favourite",SUMIFS('All Group Fixtures'!$L$2:$L$1000,'All Group Fixtures'!$A$2:$A$1000,$A5,'All Group Fixtures'!$C$2:$C$1000,$C5,'All Group Fixtures'!$B$2:$B$1000,$B5),IF(CI5="outsider",SUMIFS('All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K5" s="79" t="str">
        <f t="shared" si="21"/>
        <v/>
      </c>
    </row>
    <row r="6" spans="1:89" x14ac:dyDescent="0.2">
      <c r="A6">
        <v>2018</v>
      </c>
      <c r="B6">
        <v>20</v>
      </c>
      <c r="C6">
        <v>2</v>
      </c>
      <c r="D6" t="s">
        <v>32</v>
      </c>
      <c r="E6" t="s">
        <v>12</v>
      </c>
      <c r="F6" t="s">
        <v>12</v>
      </c>
      <c r="G6" t="s">
        <v>32</v>
      </c>
      <c r="H6" s="46">
        <f t="shared" si="0"/>
        <v>1</v>
      </c>
      <c r="I6" s="46">
        <f t="shared" si="1"/>
        <v>0</v>
      </c>
      <c r="J6" s="46">
        <f t="shared" si="2"/>
        <v>0</v>
      </c>
      <c r="K6" t="str">
        <f t="array" ref="K6">INDEX('All Group Fixtures'!$Q$1:$Q$1000,MATCH(A6&amp;B6&amp;C6,'All Group Fixtures'!$A$1:$A$1000&amp;'All Group Fixtures'!$B$1:$B$1000&amp;'All Group Fixtures'!$C$1:$C$1000,0))</f>
        <v/>
      </c>
      <c r="L6" t="str">
        <f t="shared" si="22"/>
        <v/>
      </c>
      <c r="M6" t="str">
        <f>IF(L6="","",IF(L6="favourite",SUMIFS('All Group Fixtures'!$L5:$L1003,'All Group Fixtures'!$A5:$A1003,$A6,'All Group Fixtures'!$C$2:$C$1000,$C6,'All Group Fixtures'!$B$2:$B$1000,$B6),IF(L6="outsider",SUMIFS('All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/>
      </c>
      <c r="N6" s="45" t="s">
        <v>12</v>
      </c>
      <c r="O6" s="42" t="str">
        <f t="shared" si="23"/>
        <v>favourite</v>
      </c>
      <c r="P6" s="42">
        <f>IF(O6="","",IF(O6="favourite",SUMIFS('All Group Fixtures'!$L$2:$L$1000,'All Group Fixtures'!$A$2:$A$1000,$A6,'All Group Fixtures'!$C$2:$C$1000,$C6,'All Group Fixtures'!$B$2:$B$1000,$B6),IF(O6="outsider",SUMIFS('All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Q6" s="56" t="str">
        <f t="shared" si="3"/>
        <v/>
      </c>
      <c r="R6" s="45" t="s">
        <v>12</v>
      </c>
      <c r="S6" s="42" t="str">
        <f t="shared" si="24"/>
        <v>favourite</v>
      </c>
      <c r="T6" s="42">
        <f>IF(S6="","",IF(S6="favourite",SUMIFS('All Group Fixtures'!$L$2:$L$1000,'All Group Fixtures'!$A$2:$A$1000,$A6,'All Group Fixtures'!$C$2:$C$1000,$C6,'All Group Fixtures'!$B$2:$B$1000,$B6),IF(S6="outsider",SUMIFS('All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U6" s="72" t="str">
        <f t="shared" si="4"/>
        <v/>
      </c>
      <c r="V6" s="45" t="s">
        <v>12</v>
      </c>
      <c r="W6" s="42" t="str">
        <f t="shared" si="25"/>
        <v>favourite</v>
      </c>
      <c r="X6" s="42">
        <f>IF(W6="","",IF(W6="favourite",SUMIFS('All Group Fixtures'!$L$2:$L$1000,'All Group Fixtures'!$A$2:$A$1000,$A6,'All Group Fixtures'!$C$2:$C$1000,$C6,'All Group Fixtures'!$B$2:$B$1000,$B6),IF(W6="outsider",SUMIFS('All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Y6" s="72" t="str">
        <f t="shared" si="5"/>
        <v/>
      </c>
      <c r="Z6" s="45" t="s">
        <v>12</v>
      </c>
      <c r="AA6" s="42" t="str">
        <f t="shared" si="26"/>
        <v>favourite</v>
      </c>
      <c r="AB6" s="42">
        <f>IF(AA6="","",IF(AA6="favourite",SUMIFS('All Group Fixtures'!$L$2:$L$1000,'All Group Fixtures'!$A$2:$A$1000,$A6,'All Group Fixtures'!$C$2:$C$1000,$C6,'All Group Fixtures'!$B$2:$B$1000,$B6),IF(AA6="outsider",SUMIFS('All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C6" s="72" t="str">
        <f t="shared" si="6"/>
        <v/>
      </c>
      <c r="AD6" s="45" t="s">
        <v>12</v>
      </c>
      <c r="AE6" s="42" t="str">
        <f t="shared" si="27"/>
        <v>favourite</v>
      </c>
      <c r="AF6" s="42">
        <f>IF(AE6="","",IF(AE6="favourite",SUMIFS('All Group Fixtures'!$L$2:$L$1000,'All Group Fixtures'!$A$2:$A$1000,$A6,'All Group Fixtures'!$C$2:$C$1000,$C6,'All Group Fixtures'!$B$2:$B$1000,$B6),IF(AE6="outsider",SUMIFS('All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G6" s="72" t="str">
        <f t="shared" si="7"/>
        <v/>
      </c>
      <c r="AH6" s="45" t="s">
        <v>12</v>
      </c>
      <c r="AI6" s="42" t="str">
        <f t="shared" si="28"/>
        <v>favourite</v>
      </c>
      <c r="AJ6" s="42">
        <f>IF(AI6="","",IF(AI6="favourite",SUMIFS('All Group Fixtures'!$L$2:$L$1000,'All Group Fixtures'!$A$2:$A$1000,$A6,'All Group Fixtures'!$C$2:$C$1000,$C6,'All Group Fixtures'!$B$2:$B$1000,$B6),IF(AI6="outsider",SUMIFS('All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K6" s="72" t="str">
        <f t="shared" si="8"/>
        <v/>
      </c>
      <c r="AL6" s="45" t="s">
        <v>12</v>
      </c>
      <c r="AM6" s="42" t="str">
        <f t="shared" si="29"/>
        <v>favourite</v>
      </c>
      <c r="AN6" s="42">
        <f>IF(AM6="","",IF(AM6="favourite",SUMIFS('All Group Fixtures'!$L$2:$L$1000,'All Group Fixtures'!$A$2:$A$1000,$A6,'All Group Fixtures'!$C$2:$C$1000,$C6,'All Group Fixtures'!$B$2:$B$1000,$B6),IF(AM6="outsider",SUMIFS('All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O6" s="72" t="str">
        <f t="shared" si="9"/>
        <v/>
      </c>
      <c r="AP6" s="45" t="s">
        <v>12</v>
      </c>
      <c r="AQ6" s="42" t="str">
        <f t="shared" si="30"/>
        <v>favourite</v>
      </c>
      <c r="AR6" s="42">
        <f>IF(AQ6="","",IF(AQ6="favourite",SUMIFS('All Group Fixtures'!$L$2:$L$1000,'All Group Fixtures'!$A$2:$A$1000,$A6,'All Group Fixtures'!$C$2:$C$1000,$C6,'All Group Fixtures'!$B$2:$B$1000,$B6),IF(AQ6="outsider",SUMIFS('All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S6" s="72" t="str">
        <f t="shared" si="10"/>
        <v/>
      </c>
      <c r="AT6" s="45" t="s">
        <v>12</v>
      </c>
      <c r="AU6" s="42" t="str">
        <f t="shared" si="31"/>
        <v>favourite</v>
      </c>
      <c r="AV6" s="42">
        <f>IF(AU6="","",IF(AU6="favourite",SUMIFS('All Group Fixtures'!$L$2:$L$1000,'All Group Fixtures'!$A$2:$A$1000,$A6,'All Group Fixtures'!$C$2:$C$1000,$C6,'All Group Fixtures'!$B$2:$B$1000,$B6),IF(AU6="outsider",SUMIFS('All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W6" s="72" t="str">
        <f t="shared" si="11"/>
        <v/>
      </c>
      <c r="AX6" s="45" t="s">
        <v>12</v>
      </c>
      <c r="AY6" s="42" t="str">
        <f t="shared" si="32"/>
        <v>favourite</v>
      </c>
      <c r="AZ6" s="42">
        <f>IF(AY6="","",IF(AY6="favourite",SUMIFS('All Group Fixtures'!$L$2:$L$1000,'All Group Fixtures'!$A$2:$A$1000,$A6,'All Group Fixtures'!$C$2:$C$1000,$C6,'All Group Fixtures'!$B$2:$B$1000,$B6),IF(AY6="outsider",SUMIFS('All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A6" s="72" t="str">
        <f t="shared" si="12"/>
        <v/>
      </c>
      <c r="BB6" s="45" t="s">
        <v>12</v>
      </c>
      <c r="BC6" s="42" t="str">
        <f t="shared" si="33"/>
        <v>favourite</v>
      </c>
      <c r="BD6" s="42">
        <f>IF(BC6="","",IF(BC6="favourite",SUMIFS('All Group Fixtures'!$L$2:$L$1000,'All Group Fixtures'!$A$2:$A$1000,$A6,'All Group Fixtures'!$C$2:$C$1000,$C6,'All Group Fixtures'!$B$2:$B$1000,$B6),IF(BC6="outsider",SUMIFS('All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E6" s="72" t="str">
        <f t="shared" si="13"/>
        <v/>
      </c>
      <c r="BF6" s="45" t="s">
        <v>12</v>
      </c>
      <c r="BG6" s="42" t="str">
        <f t="shared" si="34"/>
        <v>favourite</v>
      </c>
      <c r="BH6" s="42">
        <f>IF(BG6="","",IF(BG6="favourite",SUMIFS('All Group Fixtures'!$L$2:$L$1000,'All Group Fixtures'!$A$2:$A$1000,$A6,'All Group Fixtures'!$C$2:$C$1000,$C6,'All Group Fixtures'!$B$2:$B$1000,$B6),IF(BG6="outsider",SUMIFS('All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I6" s="76" t="str">
        <f t="shared" si="14"/>
        <v/>
      </c>
      <c r="BJ6" s="45" t="s">
        <v>12</v>
      </c>
      <c r="BK6" s="42" t="str">
        <f t="shared" si="35"/>
        <v>favourite</v>
      </c>
      <c r="BL6" s="42">
        <f>IF(BK6="","",IF(BK6="favourite",SUMIFS('All Group Fixtures'!$L$2:$L$1000,'All Group Fixtures'!$A$2:$A$1000,$A6,'All Group Fixtures'!$C$2:$C$1000,$C6,'All Group Fixtures'!$B$2:$B$1000,$B6),IF(BK6="outsider",SUMIFS('All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M6" s="76" t="str">
        <f t="shared" si="15"/>
        <v/>
      </c>
      <c r="BN6" s="45" t="s">
        <v>12</v>
      </c>
      <c r="BO6" s="42" t="str">
        <f t="shared" si="36"/>
        <v>favourite</v>
      </c>
      <c r="BP6" s="42">
        <f>IF(BO6="","",IF(BO6="favourite",SUMIFS('All Group Fixtures'!$L$2:$L$1000,'All Group Fixtures'!$A$2:$A$1000,$A6,'All Group Fixtures'!$C$2:$C$1000,$C6,'All Group Fixtures'!$B$2:$B$1000,$B6),IF(BO6="outsider",SUMIFS('All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Q6" s="76" t="str">
        <f t="shared" si="16"/>
        <v/>
      </c>
      <c r="BR6" s="45" t="s">
        <v>12</v>
      </c>
      <c r="BS6" s="42" t="str">
        <f t="shared" si="37"/>
        <v>favourite</v>
      </c>
      <c r="BT6" s="42">
        <f>IF(BS6="","",IF(BS6="favourite",SUMIFS('All Group Fixtures'!$L$2:$L$1000,'All Group Fixtures'!$A$2:$A$1000,$A6,'All Group Fixtures'!$C$2:$C$1000,$C6,'All Group Fixtures'!$B$2:$B$1000,$B6),IF(BS6="outsider",SUMIFS('All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U6" s="79" t="str">
        <f t="shared" si="17"/>
        <v/>
      </c>
      <c r="BV6" s="45" t="s">
        <v>12</v>
      </c>
      <c r="BW6" s="42" t="str">
        <f t="shared" si="38"/>
        <v>favourite</v>
      </c>
      <c r="BX6" s="42">
        <f>IF(BW6="","",IF(BW6="favourite",SUMIFS('All Group Fixtures'!$L$2:$L$1000,'All Group Fixtures'!$A$2:$A$1000,$A6,'All Group Fixtures'!$C$2:$C$1000,$C6,'All Group Fixtures'!$B$2:$B$1000,$B6),IF(BW6="outsider",SUMIFS('All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Y6" s="79" t="str">
        <f t="shared" si="18"/>
        <v/>
      </c>
      <c r="BZ6" s="45" t="s">
        <v>12</v>
      </c>
      <c r="CA6" s="42" t="str">
        <f t="shared" si="39"/>
        <v>favourite</v>
      </c>
      <c r="CB6" s="42">
        <f>IF(CA6="","",IF(CA6="favourite",SUMIFS('All Group Fixtures'!$L$2:$L$1000,'All Group Fixtures'!$A$2:$A$1000,$A6,'All Group Fixtures'!$C$2:$C$1000,$C6,'All Group Fixtures'!$B$2:$B$1000,$B6),IF(CA6="outsider",SUMIFS('All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C6" s="79" t="str">
        <f t="shared" si="19"/>
        <v/>
      </c>
      <c r="CD6" s="45" t="s">
        <v>12</v>
      </c>
      <c r="CE6" s="42" t="str">
        <f t="shared" si="40"/>
        <v>favourite</v>
      </c>
      <c r="CF6" s="42">
        <f>IF(CE6="","",IF(CE6="favourite",SUMIFS('All Group Fixtures'!$L$2:$L$1000,'All Group Fixtures'!$A$2:$A$1000,$A6,'All Group Fixtures'!$C$2:$C$1000,$C6,'All Group Fixtures'!$B$2:$B$1000,$B6),IF(CE6="outsider",SUMIFS('All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G6" s="79" t="str">
        <f t="shared" si="20"/>
        <v/>
      </c>
      <c r="CH6" s="45" t="s">
        <v>12</v>
      </c>
      <c r="CI6" s="42" t="str">
        <f t="shared" si="41"/>
        <v>favourite</v>
      </c>
      <c r="CJ6" s="42">
        <f>IF(CI6="","",IF(CI6="favourite",SUMIFS('All Group Fixtures'!$L$2:$L$1000,'All Group Fixtures'!$A$2:$A$1000,$A6,'All Group Fixtures'!$C$2:$C$1000,$C6,'All Group Fixtures'!$B$2:$B$1000,$B6),IF(CI6="outsider",SUMIFS('All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K6" s="79" t="str">
        <f t="shared" si="21"/>
        <v/>
      </c>
    </row>
    <row r="7" spans="1:89" x14ac:dyDescent="0.2">
      <c r="A7" s="62">
        <v>2018</v>
      </c>
      <c r="B7" s="62">
        <v>21</v>
      </c>
      <c r="C7" s="62">
        <v>2</v>
      </c>
      <c r="D7" s="62" t="s">
        <v>74</v>
      </c>
      <c r="E7" s="62" t="s">
        <v>15</v>
      </c>
      <c r="F7" s="62" t="s">
        <v>74</v>
      </c>
      <c r="G7" s="62" t="s">
        <v>15</v>
      </c>
      <c r="H7" s="46">
        <f t="shared" si="0"/>
        <v>0.57894736842105265</v>
      </c>
      <c r="I7" s="46">
        <f t="shared" si="1"/>
        <v>0.10526315789473684</v>
      </c>
      <c r="J7" s="46">
        <f t="shared" si="2"/>
        <v>0.31578947368421051</v>
      </c>
      <c r="K7" t="str">
        <f t="array" ref="K7">INDEX('All Group Fixtures'!$Q$1:$Q$1000,MATCH(A7&amp;B7&amp;C7,'All Group Fixtures'!$A$1:$A$1000&amp;'All Group Fixtures'!$B$1:$B$1000&amp;'All Group Fixtures'!$C$1:$C$1000,0))</f>
        <v/>
      </c>
      <c r="L7" t="str">
        <f t="shared" si="22"/>
        <v/>
      </c>
      <c r="M7" t="str">
        <f>IF(L7="","",IF(L7="favourite",SUMIFS('All Group Fixtures'!$L6:$L1004,'All Group Fixtures'!$A6:$A1004,$A7,'All Group Fixtures'!$C$2:$C$1000,$C7,'All Group Fixtures'!$B$2:$B$1000,$B7),IF(L7="outsider",SUMIFS('All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/>
      </c>
      <c r="N7" s="45" t="s">
        <v>74</v>
      </c>
      <c r="O7" s="42" t="str">
        <f t="shared" si="23"/>
        <v>favourite</v>
      </c>
      <c r="P7" s="42">
        <f>IF(O7="","",IF(O7="favourite",SUMIFS('All Group Fixtures'!$L$2:$L$1000,'All Group Fixtures'!$A$2:$A$1000,$A7,'All Group Fixtures'!$C$2:$C$1000,$C7,'All Group Fixtures'!$B$2:$B$1000,$B7),IF(O7="outsider",SUMIFS('All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Q7" s="56" t="str">
        <f t="shared" si="3"/>
        <v/>
      </c>
      <c r="R7" s="45" t="s">
        <v>15</v>
      </c>
      <c r="S7" s="42" t="str">
        <f t="shared" si="24"/>
        <v>outsider</v>
      </c>
      <c r="T7" s="42">
        <f>IF(S7="","",IF(S7="favourite",SUMIFS('All Group Fixtures'!$L$2:$L$1000,'All Group Fixtures'!$A$2:$A$1000,$A7,'All Group Fixtures'!$C$2:$C$1000,$C7,'All Group Fixtures'!$B$2:$B$1000,$B7),IF(S7="outsider",SUMIFS('All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4.5</v>
      </c>
      <c r="U7" s="72" t="str">
        <f t="shared" si="4"/>
        <v/>
      </c>
      <c r="V7" s="45" t="s">
        <v>42</v>
      </c>
      <c r="W7" s="42" t="str">
        <f t="shared" si="25"/>
        <v>draw</v>
      </c>
      <c r="X7" s="42">
        <f>IF(W7="","",IF(W7="favourite",SUMIFS('All Group Fixtures'!$L$2:$L$1000,'All Group Fixtures'!$A$2:$A$1000,$A7,'All Group Fixtures'!$C$2:$C$1000,$C7,'All Group Fixtures'!$B$2:$B$1000,$B7),IF(W7="outsider",SUMIFS('All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Y7" s="72" t="str">
        <f t="shared" si="5"/>
        <v/>
      </c>
      <c r="Z7" s="45" t="s">
        <v>42</v>
      </c>
      <c r="AA7" s="42" t="str">
        <f t="shared" si="26"/>
        <v>draw</v>
      </c>
      <c r="AB7" s="42">
        <f>IF(AA7="","",IF(AA7="favourite",SUMIFS('All Group Fixtures'!$L$2:$L$1000,'All Group Fixtures'!$A$2:$A$1000,$A7,'All Group Fixtures'!$C$2:$C$1000,$C7,'All Group Fixtures'!$B$2:$B$1000,$B7),IF(AA7="outsider",SUMIFS('All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AC7" s="72" t="str">
        <f t="shared" si="6"/>
        <v/>
      </c>
      <c r="AD7" s="45" t="s">
        <v>74</v>
      </c>
      <c r="AE7" s="42" t="str">
        <f t="shared" si="27"/>
        <v>favourite</v>
      </c>
      <c r="AF7" s="42">
        <f>IF(AE7="","",IF(AE7="favourite",SUMIFS('All Group Fixtures'!$L$2:$L$1000,'All Group Fixtures'!$A$2:$A$1000,$A7,'All Group Fixtures'!$C$2:$C$1000,$C7,'All Group Fixtures'!$B$2:$B$1000,$B7),IF(AE7="outsider",SUMIFS('All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G7" s="72" t="str">
        <f t="shared" si="7"/>
        <v/>
      </c>
      <c r="AH7" s="45" t="s">
        <v>74</v>
      </c>
      <c r="AI7" s="42" t="str">
        <f t="shared" si="28"/>
        <v>favourite</v>
      </c>
      <c r="AJ7" s="42">
        <f>IF(AI7="","",IF(AI7="favourite",SUMIFS('All Group Fixtures'!$L$2:$L$1000,'All Group Fixtures'!$A$2:$A$1000,$A7,'All Group Fixtures'!$C$2:$C$1000,$C7,'All Group Fixtures'!$B$2:$B$1000,$B7),IF(AI7="outsider",SUMIFS('All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K7" s="72" t="str">
        <f t="shared" si="8"/>
        <v/>
      </c>
      <c r="AL7" s="45" t="s">
        <v>15</v>
      </c>
      <c r="AM7" s="42" t="str">
        <f t="shared" si="29"/>
        <v>outsider</v>
      </c>
      <c r="AN7" s="42">
        <f>IF(AM7="","",IF(AM7="favourite",SUMIFS('All Group Fixtures'!$L$2:$L$1000,'All Group Fixtures'!$A$2:$A$1000,$A7,'All Group Fixtures'!$C$2:$C$1000,$C7,'All Group Fixtures'!$B$2:$B$1000,$B7),IF(AM7="outsider",SUMIFS('All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4.5</v>
      </c>
      <c r="AO7" s="72" t="str">
        <f t="shared" si="9"/>
        <v/>
      </c>
      <c r="AP7" s="45" t="s">
        <v>42</v>
      </c>
      <c r="AQ7" s="42" t="str">
        <f t="shared" si="30"/>
        <v>draw</v>
      </c>
      <c r="AR7" s="42">
        <f>IF(AQ7="","",IF(AQ7="favourite",SUMIFS('All Group Fixtures'!$L$2:$L$1000,'All Group Fixtures'!$A$2:$A$1000,$A7,'All Group Fixtures'!$C$2:$C$1000,$C7,'All Group Fixtures'!$B$2:$B$1000,$B7),IF(AQ7="outsider",SUMIFS('All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AS7" s="72" t="str">
        <f t="shared" si="10"/>
        <v/>
      </c>
      <c r="AT7" s="45" t="s">
        <v>74</v>
      </c>
      <c r="AU7" s="42" t="str">
        <f t="shared" si="31"/>
        <v>favourite</v>
      </c>
      <c r="AV7" s="42">
        <f>IF(AU7="","",IF(AU7="favourite",SUMIFS('All Group Fixtures'!$L$2:$L$1000,'All Group Fixtures'!$A$2:$A$1000,$A7,'All Group Fixtures'!$C$2:$C$1000,$C7,'All Group Fixtures'!$B$2:$B$1000,$B7),IF(AU7="outsider",SUMIFS('All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W7" s="72" t="str">
        <f t="shared" si="11"/>
        <v/>
      </c>
      <c r="AX7" s="45" t="s">
        <v>42</v>
      </c>
      <c r="AY7" s="42" t="str">
        <f t="shared" si="32"/>
        <v>draw</v>
      </c>
      <c r="AZ7" s="42">
        <f>IF(AY7="","",IF(AY7="favourite",SUMIFS('All Group Fixtures'!$L$2:$L$1000,'All Group Fixtures'!$A$2:$A$1000,$A7,'All Group Fixtures'!$C$2:$C$1000,$C7,'All Group Fixtures'!$B$2:$B$1000,$B7),IF(AY7="outsider",SUMIFS('All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A7" s="72" t="str">
        <f t="shared" si="12"/>
        <v/>
      </c>
      <c r="BB7" s="45" t="s">
        <v>74</v>
      </c>
      <c r="BC7" s="42" t="str">
        <f t="shared" si="33"/>
        <v>favourite</v>
      </c>
      <c r="BD7" s="42">
        <f>IF(BC7="","",IF(BC7="favourite",SUMIFS('All Group Fixtures'!$L$2:$L$1000,'All Group Fixtures'!$A$2:$A$1000,$A7,'All Group Fixtures'!$C$2:$C$1000,$C7,'All Group Fixtures'!$B$2:$B$1000,$B7),IF(BC7="outsider",SUMIFS('All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E7" s="72" t="str">
        <f t="shared" si="13"/>
        <v/>
      </c>
      <c r="BF7" s="45" t="s">
        <v>42</v>
      </c>
      <c r="BG7" s="42" t="str">
        <f t="shared" si="34"/>
        <v>draw</v>
      </c>
      <c r="BH7" s="42">
        <f>IF(BG7="","",IF(BG7="favourite",SUMIFS('All Group Fixtures'!$L$2:$L$1000,'All Group Fixtures'!$A$2:$A$1000,$A7,'All Group Fixtures'!$C$2:$C$1000,$C7,'All Group Fixtures'!$B$2:$B$1000,$B7),IF(BG7="outsider",SUMIFS('All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I7" s="76" t="str">
        <f t="shared" si="14"/>
        <v/>
      </c>
      <c r="BJ7" s="45" t="s">
        <v>74</v>
      </c>
      <c r="BK7" s="42" t="str">
        <f t="shared" si="35"/>
        <v>favourite</v>
      </c>
      <c r="BL7" s="42">
        <f>IF(BK7="","",IF(BK7="favourite",SUMIFS('All Group Fixtures'!$L$2:$L$1000,'All Group Fixtures'!$A$2:$A$1000,$A7,'All Group Fixtures'!$C$2:$C$1000,$C7,'All Group Fixtures'!$B$2:$B$1000,$B7),IF(BK7="outsider",SUMIFS('All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M7" s="76" t="str">
        <f t="shared" si="15"/>
        <v/>
      </c>
      <c r="BN7" s="45" t="s">
        <v>74</v>
      </c>
      <c r="BO7" s="42" t="str">
        <f t="shared" si="36"/>
        <v>favourite</v>
      </c>
      <c r="BP7" s="42">
        <f>IF(BO7="","",IF(BO7="favourite",SUMIFS('All Group Fixtures'!$L$2:$L$1000,'All Group Fixtures'!$A$2:$A$1000,$A7,'All Group Fixtures'!$C$2:$C$1000,$C7,'All Group Fixtures'!$B$2:$B$1000,$B7),IF(BO7="outsider",SUMIFS('All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Q7" s="76" t="str">
        <f t="shared" si="16"/>
        <v/>
      </c>
      <c r="BR7" s="45" t="s">
        <v>42</v>
      </c>
      <c r="BS7" s="42" t="str">
        <f t="shared" si="37"/>
        <v>draw</v>
      </c>
      <c r="BT7" s="42">
        <f>IF(BS7="","",IF(BS7="favourite",SUMIFS('All Group Fixtures'!$L$2:$L$1000,'All Group Fixtures'!$A$2:$A$1000,$A7,'All Group Fixtures'!$C$2:$C$1000,$C7,'All Group Fixtures'!$B$2:$B$1000,$B7),IF(BS7="outsider",SUMIFS('All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U7" s="79" t="str">
        <f t="shared" si="17"/>
        <v/>
      </c>
      <c r="BV7" s="45" t="s">
        <v>74</v>
      </c>
      <c r="BW7" s="42" t="str">
        <f t="shared" si="38"/>
        <v>favourite</v>
      </c>
      <c r="BX7" s="42">
        <f>IF(BW7="","",IF(BW7="favourite",SUMIFS('All Group Fixtures'!$L$2:$L$1000,'All Group Fixtures'!$A$2:$A$1000,$A7,'All Group Fixtures'!$C$2:$C$1000,$C7,'All Group Fixtures'!$B$2:$B$1000,$B7),IF(BW7="outsider",SUMIFS('All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Y7" s="79" t="str">
        <f t="shared" si="18"/>
        <v/>
      </c>
      <c r="BZ7" s="45" t="s">
        <v>74</v>
      </c>
      <c r="CA7" s="42" t="str">
        <f t="shared" si="39"/>
        <v>favourite</v>
      </c>
      <c r="CB7" s="42">
        <f>IF(CA7="","",IF(CA7="favourite",SUMIFS('All Group Fixtures'!$L$2:$L$1000,'All Group Fixtures'!$A$2:$A$1000,$A7,'All Group Fixtures'!$C$2:$C$1000,$C7,'All Group Fixtures'!$B$2:$B$1000,$B7),IF(CA7="outsider",SUMIFS('All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C7" s="79" t="str">
        <f t="shared" si="19"/>
        <v/>
      </c>
      <c r="CD7" s="45" t="s">
        <v>74</v>
      </c>
      <c r="CE7" s="42" t="str">
        <f t="shared" si="40"/>
        <v>favourite</v>
      </c>
      <c r="CF7" s="42">
        <f>IF(CE7="","",IF(CE7="favourite",SUMIFS('All Group Fixtures'!$L$2:$L$1000,'All Group Fixtures'!$A$2:$A$1000,$A7,'All Group Fixtures'!$C$2:$C$1000,$C7,'All Group Fixtures'!$B$2:$B$1000,$B7),IF(CE7="outsider",SUMIFS('All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G7" s="79" t="str">
        <f t="shared" si="20"/>
        <v/>
      </c>
      <c r="CH7" s="45" t="s">
        <v>74</v>
      </c>
      <c r="CI7" s="42" t="str">
        <f t="shared" si="41"/>
        <v>favourite</v>
      </c>
      <c r="CJ7" s="42">
        <f>IF(CI7="","",IF(CI7="favourite",SUMIFS('All Group Fixtures'!$L$2:$L$1000,'All Group Fixtures'!$A$2:$A$1000,$A7,'All Group Fixtures'!$C$2:$C$1000,$C7,'All Group Fixtures'!$B$2:$B$1000,$B7),IF(CI7="outsider",SUMIFS('All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K7" s="79" t="str">
        <f t="shared" si="21"/>
        <v/>
      </c>
    </row>
    <row r="8" spans="1:89" x14ac:dyDescent="0.2">
      <c r="A8" s="62">
        <v>2018</v>
      </c>
      <c r="B8" s="62">
        <v>22</v>
      </c>
      <c r="C8" s="62">
        <v>2</v>
      </c>
      <c r="D8" s="62" t="s">
        <v>26</v>
      </c>
      <c r="E8" s="62" t="s">
        <v>89</v>
      </c>
      <c r="F8" s="62" t="s">
        <v>26</v>
      </c>
      <c r="G8" s="62" t="s">
        <v>89</v>
      </c>
      <c r="H8" s="46">
        <f t="shared" si="0"/>
        <v>0.52631578947368418</v>
      </c>
      <c r="I8" s="46">
        <f t="shared" si="1"/>
        <v>0.21052631578947367</v>
      </c>
      <c r="J8" s="46">
        <f t="shared" si="2"/>
        <v>0.26315789473684209</v>
      </c>
      <c r="K8" t="str">
        <f t="array" ref="K8">INDEX('All Group Fixtures'!$Q$1:$Q$1000,MATCH(A8&amp;B8&amp;C8,'All Group Fixtures'!$A$1:$A$1000&amp;'All Group Fixtures'!$B$1:$B$1000&amp;'All Group Fixtures'!$C$1:$C$1000,0))</f>
        <v/>
      </c>
      <c r="L8" t="str">
        <f t="shared" si="22"/>
        <v/>
      </c>
      <c r="M8" t="str">
        <f>IF(L8="","",IF(L8="favourite",SUMIFS('All Group Fixtures'!$L7:$L1005,'All Group Fixtures'!$A7:$A1005,$A8,'All Group Fixtures'!$C$2:$C$1000,$C8,'All Group Fixtures'!$B$2:$B$1000,$B8),IF(L8="outsider",SUMIFS('All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/>
      </c>
      <c r="N8" s="45" t="s">
        <v>26</v>
      </c>
      <c r="O8" s="42" t="str">
        <f t="shared" si="23"/>
        <v>favourite</v>
      </c>
      <c r="P8" s="42">
        <f>IF(O8="","",IF(O8="favourite",SUMIFS('All Group Fixtures'!$L$2:$L$1000,'All Group Fixtures'!$A$2:$A$1000,$A8,'All Group Fixtures'!$C$2:$C$1000,$C8,'All Group Fixtures'!$B$2:$B$1000,$B8),IF(O8="outsider",SUMIFS('All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Q8" s="56" t="str">
        <f t="shared" si="3"/>
        <v/>
      </c>
      <c r="R8" s="45" t="s">
        <v>89</v>
      </c>
      <c r="S8" s="42" t="str">
        <f t="shared" si="24"/>
        <v>outsider</v>
      </c>
      <c r="T8" s="42">
        <f>IF(S8="","",IF(S8="favourite",SUMIFS('All Group Fixtures'!$L$2:$L$1000,'All Group Fixtures'!$A$2:$A$1000,$A8,'All Group Fixtures'!$C$2:$C$1000,$C8,'All Group Fixtures'!$B$2:$B$1000,$B8),IF(S8="outsider",SUMIFS('All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U8" s="72" t="str">
        <f t="shared" si="4"/>
        <v/>
      </c>
      <c r="V8" s="45" t="s">
        <v>89</v>
      </c>
      <c r="W8" s="42" t="str">
        <f t="shared" si="25"/>
        <v>outsider</v>
      </c>
      <c r="X8" s="42">
        <f>IF(W8="","",IF(W8="favourite",SUMIFS('All Group Fixtures'!$L$2:$L$1000,'All Group Fixtures'!$A$2:$A$1000,$A8,'All Group Fixtures'!$C$2:$C$1000,$C8,'All Group Fixtures'!$B$2:$B$1000,$B8),IF(W8="outsider",SUMIFS('All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Y8" s="72" t="str">
        <f t="shared" si="5"/>
        <v/>
      </c>
      <c r="Z8" s="45" t="s">
        <v>42</v>
      </c>
      <c r="AA8" s="42" t="str">
        <f t="shared" si="26"/>
        <v>draw</v>
      </c>
      <c r="AB8" s="42">
        <f>IF(AA8="","",IF(AA8="favourite",SUMIFS('All Group Fixtures'!$L$2:$L$1000,'All Group Fixtures'!$A$2:$A$1000,$A8,'All Group Fixtures'!$C$2:$C$1000,$C8,'All Group Fixtures'!$B$2:$B$1000,$B8),IF(AA8="outsider",SUMIFS('All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AC8" s="72" t="str">
        <f t="shared" si="6"/>
        <v/>
      </c>
      <c r="AD8" s="45" t="s">
        <v>26</v>
      </c>
      <c r="AE8" s="42" t="str">
        <f t="shared" si="27"/>
        <v>favourite</v>
      </c>
      <c r="AF8" s="42">
        <f>IF(AE8="","",IF(AE8="favourite",SUMIFS('All Group Fixtures'!$L$2:$L$1000,'All Group Fixtures'!$A$2:$A$1000,$A8,'All Group Fixtures'!$C$2:$C$1000,$C8,'All Group Fixtures'!$B$2:$B$1000,$B8),IF(AE8="outsider",SUMIFS('All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G8" s="72" t="str">
        <f t="shared" si="7"/>
        <v/>
      </c>
      <c r="AH8" s="45" t="s">
        <v>26</v>
      </c>
      <c r="AI8" s="42" t="str">
        <f t="shared" si="28"/>
        <v>favourite</v>
      </c>
      <c r="AJ8" s="42">
        <f>IF(AI8="","",IF(AI8="favourite",SUMIFS('All Group Fixtures'!$L$2:$L$1000,'All Group Fixtures'!$A$2:$A$1000,$A8,'All Group Fixtures'!$C$2:$C$1000,$C8,'All Group Fixtures'!$B$2:$B$1000,$B8),IF(AI8="outsider",SUMIFS('All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K8" s="72" t="str">
        <f t="shared" si="8"/>
        <v/>
      </c>
      <c r="AL8" s="45" t="s">
        <v>26</v>
      </c>
      <c r="AM8" s="42" t="str">
        <f t="shared" si="29"/>
        <v>favourite</v>
      </c>
      <c r="AN8" s="42">
        <f>IF(AM8="","",IF(AM8="favourite",SUMIFS('All Group Fixtures'!$L$2:$L$1000,'All Group Fixtures'!$A$2:$A$1000,$A8,'All Group Fixtures'!$C$2:$C$1000,$C8,'All Group Fixtures'!$B$2:$B$1000,$B8),IF(AM8="outsider",SUMIFS('All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O8" s="72" t="str">
        <f t="shared" si="9"/>
        <v/>
      </c>
      <c r="AP8" s="45" t="s">
        <v>89</v>
      </c>
      <c r="AQ8" s="42" t="str">
        <f t="shared" si="30"/>
        <v>outsider</v>
      </c>
      <c r="AR8" s="42">
        <f>IF(AQ8="","",IF(AQ8="favourite",SUMIFS('All Group Fixtures'!$L$2:$L$1000,'All Group Fixtures'!$A$2:$A$1000,$A8,'All Group Fixtures'!$C$2:$C$1000,$C8,'All Group Fixtures'!$B$2:$B$1000,$B8),IF(AQ8="outsider",SUMIFS('All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AS8" s="72" t="str">
        <f t="shared" si="10"/>
        <v/>
      </c>
      <c r="AT8" s="45" t="s">
        <v>26</v>
      </c>
      <c r="AU8" s="42" t="str">
        <f t="shared" si="31"/>
        <v>favourite</v>
      </c>
      <c r="AV8" s="42">
        <f>IF(AU8="","",IF(AU8="favourite",SUMIFS('All Group Fixtures'!$L$2:$L$1000,'All Group Fixtures'!$A$2:$A$1000,$A8,'All Group Fixtures'!$C$2:$C$1000,$C8,'All Group Fixtures'!$B$2:$B$1000,$B8),IF(AU8="outsider",SUMIFS('All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W8" s="72" t="str">
        <f t="shared" si="11"/>
        <v/>
      </c>
      <c r="AX8" s="45" t="s">
        <v>26</v>
      </c>
      <c r="AY8" s="42" t="str">
        <f t="shared" si="32"/>
        <v>favourite</v>
      </c>
      <c r="AZ8" s="42">
        <f>IF(AY8="","",IF(AY8="favourite",SUMIFS('All Group Fixtures'!$L$2:$L$1000,'All Group Fixtures'!$A$2:$A$1000,$A8,'All Group Fixtures'!$C$2:$C$1000,$C8,'All Group Fixtures'!$B$2:$B$1000,$B8),IF(AY8="outsider",SUMIFS('All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A8" s="72" t="str">
        <f t="shared" si="12"/>
        <v/>
      </c>
      <c r="BB8" s="45" t="s">
        <v>26</v>
      </c>
      <c r="BC8" s="42" t="str">
        <f t="shared" si="33"/>
        <v>favourite</v>
      </c>
      <c r="BD8" s="42">
        <f>IF(BC8="","",IF(BC8="favourite",SUMIFS('All Group Fixtures'!$L$2:$L$1000,'All Group Fixtures'!$A$2:$A$1000,$A8,'All Group Fixtures'!$C$2:$C$1000,$C8,'All Group Fixtures'!$B$2:$B$1000,$B8),IF(BC8="outsider",SUMIFS('All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E8" s="72" t="str">
        <f t="shared" si="13"/>
        <v/>
      </c>
      <c r="BF8" s="45" t="s">
        <v>42</v>
      </c>
      <c r="BG8" s="42" t="str">
        <f t="shared" si="34"/>
        <v>draw</v>
      </c>
      <c r="BH8" s="42">
        <f>IF(BG8="","",IF(BG8="favourite",SUMIFS('All Group Fixtures'!$L$2:$L$1000,'All Group Fixtures'!$A$2:$A$1000,$A8,'All Group Fixtures'!$C$2:$C$1000,$C8,'All Group Fixtures'!$B$2:$B$1000,$B8),IF(BG8="outsider",SUMIFS('All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BI8" s="76" t="str">
        <f t="shared" si="14"/>
        <v/>
      </c>
      <c r="BJ8" s="45" t="s">
        <v>26</v>
      </c>
      <c r="BK8" s="42" t="str">
        <f t="shared" si="35"/>
        <v>favourite</v>
      </c>
      <c r="BL8" s="42">
        <f>IF(BK8="","",IF(BK8="favourite",SUMIFS('All Group Fixtures'!$L$2:$L$1000,'All Group Fixtures'!$A$2:$A$1000,$A8,'All Group Fixtures'!$C$2:$C$1000,$C8,'All Group Fixtures'!$B$2:$B$1000,$B8),IF(BK8="outsider",SUMIFS('All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M8" s="76" t="str">
        <f t="shared" si="15"/>
        <v/>
      </c>
      <c r="BN8" s="45" t="s">
        <v>26</v>
      </c>
      <c r="BO8" s="42" t="str">
        <f t="shared" si="36"/>
        <v>favourite</v>
      </c>
      <c r="BP8" s="42">
        <f>IF(BO8="","",IF(BO8="favourite",SUMIFS('All Group Fixtures'!$L$2:$L$1000,'All Group Fixtures'!$A$2:$A$1000,$A8,'All Group Fixtures'!$C$2:$C$1000,$C8,'All Group Fixtures'!$B$2:$B$1000,$B8),IF(BO8="outsider",SUMIFS('All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Q8" s="76" t="str">
        <f t="shared" si="16"/>
        <v/>
      </c>
      <c r="BR8" s="45" t="s">
        <v>89</v>
      </c>
      <c r="BS8" s="42" t="str">
        <f t="shared" si="37"/>
        <v>outsider</v>
      </c>
      <c r="BT8" s="42">
        <f>IF(BS8="","",IF(BS8="favourite",SUMIFS('All Group Fixtures'!$L$2:$L$1000,'All Group Fixtures'!$A$2:$A$1000,$A8,'All Group Fixtures'!$C$2:$C$1000,$C8,'All Group Fixtures'!$B$2:$B$1000,$B8),IF(BS8="outsider",SUMIFS('All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BU8" s="79" t="str">
        <f t="shared" si="17"/>
        <v/>
      </c>
      <c r="BV8" s="45" t="s">
        <v>26</v>
      </c>
      <c r="BW8" s="42" t="str">
        <f t="shared" si="38"/>
        <v>favourite</v>
      </c>
      <c r="BX8" s="42">
        <f>IF(BW8="","",IF(BW8="favourite",SUMIFS('All Group Fixtures'!$L$2:$L$1000,'All Group Fixtures'!$A$2:$A$1000,$A8,'All Group Fixtures'!$C$2:$C$1000,$C8,'All Group Fixtures'!$B$2:$B$1000,$B8),IF(BW8="outsider",SUMIFS('All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Y8" s="79" t="str">
        <f t="shared" si="18"/>
        <v/>
      </c>
      <c r="BZ8" s="45" t="s">
        <v>42</v>
      </c>
      <c r="CA8" s="42" t="str">
        <f t="shared" si="39"/>
        <v>draw</v>
      </c>
      <c r="CB8" s="42">
        <f>IF(CA8="","",IF(CA8="favourite",SUMIFS('All Group Fixtures'!$L$2:$L$1000,'All Group Fixtures'!$A$2:$A$1000,$A8,'All Group Fixtures'!$C$2:$C$1000,$C8,'All Group Fixtures'!$B$2:$B$1000,$B8),IF(CA8="outsider",SUMIFS('All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CC8" s="79" t="str">
        <f t="shared" si="19"/>
        <v/>
      </c>
      <c r="CD8" s="45" t="s">
        <v>42</v>
      </c>
      <c r="CE8" s="42" t="str">
        <f t="shared" si="40"/>
        <v>draw</v>
      </c>
      <c r="CF8" s="42">
        <f>IF(CE8="","",IF(CE8="favourite",SUMIFS('All Group Fixtures'!$L$2:$L$1000,'All Group Fixtures'!$A$2:$A$1000,$A8,'All Group Fixtures'!$C$2:$C$1000,$C8,'All Group Fixtures'!$B$2:$B$1000,$B8),IF(CE8="outsider",SUMIFS('All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CG8" s="79" t="str">
        <f t="shared" si="20"/>
        <v/>
      </c>
      <c r="CH8" s="45" t="s">
        <v>42</v>
      </c>
      <c r="CI8" s="42" t="str">
        <f t="shared" si="41"/>
        <v>draw</v>
      </c>
      <c r="CJ8" s="42">
        <f>IF(CI8="","",IF(CI8="favourite",SUMIFS('All Group Fixtures'!$L$2:$L$1000,'All Group Fixtures'!$A$2:$A$1000,$A8,'All Group Fixtures'!$C$2:$C$1000,$C8,'All Group Fixtures'!$B$2:$B$1000,$B8),IF(CI8="outsider",SUMIFS('All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CK8" s="79" t="str">
        <f t="shared" si="21"/>
        <v/>
      </c>
    </row>
    <row r="9" spans="1:89" x14ac:dyDescent="0.2">
      <c r="A9">
        <v>2018</v>
      </c>
      <c r="B9">
        <v>23</v>
      </c>
      <c r="C9">
        <v>2</v>
      </c>
      <c r="D9" t="s">
        <v>28</v>
      </c>
      <c r="E9" t="s">
        <v>9</v>
      </c>
      <c r="F9" t="s">
        <v>28</v>
      </c>
      <c r="G9" t="s">
        <v>9</v>
      </c>
      <c r="H9" s="46">
        <f t="shared" si="0"/>
        <v>0.68421052631578949</v>
      </c>
      <c r="I9" s="46">
        <f t="shared" si="1"/>
        <v>0.21052631578947367</v>
      </c>
      <c r="J9" s="46">
        <f t="shared" si="2"/>
        <v>0.10526315789473684</v>
      </c>
      <c r="K9" t="str">
        <f t="array" ref="K9">INDEX('All Group Fixtures'!$Q$1:$Q$1000,MATCH(A9&amp;B9&amp;C9,'All Group Fixtures'!$A$1:$A$1000&amp;'All Group Fixtures'!$B$1:$B$1000&amp;'All Group Fixtures'!$C$1:$C$1000,0))</f>
        <v/>
      </c>
      <c r="L9" t="str">
        <f t="shared" si="22"/>
        <v/>
      </c>
      <c r="M9" t="str">
        <f>IF(L9="","",IF(L9="favourite",SUMIFS('All Group Fixtures'!$L8:$L1006,'All Group Fixtures'!$A8:$A1006,$A9,'All Group Fixtures'!$C$2:$C$1000,$C9,'All Group Fixtures'!$B$2:$B$1000,$B9),IF(L9="outsider",SUMIFS('All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/>
      </c>
      <c r="N9" s="45" t="s">
        <v>28</v>
      </c>
      <c r="O9" s="42" t="str">
        <f t="shared" si="23"/>
        <v>favourite</v>
      </c>
      <c r="P9" s="42">
        <f>IF(O9="","",IF(O9="favourite",SUMIFS('All Group Fixtures'!$L$2:$L$1000,'All Group Fixtures'!$A$2:$A$1000,$A9,'All Group Fixtures'!$C$2:$C$1000,$C9,'All Group Fixtures'!$B$2:$B$1000,$B9),IF(O9="outsider",SUMIFS('All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Q9" s="56" t="str">
        <f t="shared" si="3"/>
        <v/>
      </c>
      <c r="R9" s="45" t="s">
        <v>28</v>
      </c>
      <c r="S9" s="42" t="str">
        <f t="shared" si="24"/>
        <v>favourite</v>
      </c>
      <c r="T9" s="42">
        <f>IF(S9="","",IF(S9="favourite",SUMIFS('All Group Fixtures'!$L$2:$L$1000,'All Group Fixtures'!$A$2:$A$1000,$A9,'All Group Fixtures'!$C$2:$C$1000,$C9,'All Group Fixtures'!$B$2:$B$1000,$B9),IF(S9="outsider",SUMIFS('All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U9" s="72" t="str">
        <f t="shared" si="4"/>
        <v/>
      </c>
      <c r="V9" s="45" t="s">
        <v>42</v>
      </c>
      <c r="W9" s="42" t="str">
        <f t="shared" si="25"/>
        <v>draw</v>
      </c>
      <c r="X9" s="42">
        <f>IF(W9="","",IF(W9="favourite",SUMIFS('All Group Fixtures'!$L$2:$L$1000,'All Group Fixtures'!$A$2:$A$1000,$A9,'All Group Fixtures'!$C$2:$C$1000,$C9,'All Group Fixtures'!$B$2:$B$1000,$B9),IF(W9="outsider",SUMIFS('All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Y9" s="72" t="str">
        <f t="shared" si="5"/>
        <v/>
      </c>
      <c r="Z9" s="45" t="s">
        <v>28</v>
      </c>
      <c r="AA9" s="42" t="str">
        <f t="shared" si="26"/>
        <v>favourite</v>
      </c>
      <c r="AB9" s="42">
        <f>IF(AA9="","",IF(AA9="favourite",SUMIFS('All Group Fixtures'!$L$2:$L$1000,'All Group Fixtures'!$A$2:$A$1000,$A9,'All Group Fixtures'!$C$2:$C$1000,$C9,'All Group Fixtures'!$B$2:$B$1000,$B9),IF(AA9="outsider",SUMIFS('All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C9" s="72" t="str">
        <f t="shared" si="6"/>
        <v/>
      </c>
      <c r="AD9" s="45" t="s">
        <v>28</v>
      </c>
      <c r="AE9" s="42" t="str">
        <f t="shared" si="27"/>
        <v>favourite</v>
      </c>
      <c r="AF9" s="42">
        <f>IF(AE9="","",IF(AE9="favourite",SUMIFS('All Group Fixtures'!$L$2:$L$1000,'All Group Fixtures'!$A$2:$A$1000,$A9,'All Group Fixtures'!$C$2:$C$1000,$C9,'All Group Fixtures'!$B$2:$B$1000,$B9),IF(AE9="outsider",SUMIFS('All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G9" s="72" t="str">
        <f t="shared" si="7"/>
        <v/>
      </c>
      <c r="AH9" s="45" t="s">
        <v>28</v>
      </c>
      <c r="AI9" s="42" t="str">
        <f t="shared" si="28"/>
        <v>favourite</v>
      </c>
      <c r="AJ9" s="42">
        <f>IF(AI9="","",IF(AI9="favourite",SUMIFS('All Group Fixtures'!$L$2:$L$1000,'All Group Fixtures'!$A$2:$A$1000,$A9,'All Group Fixtures'!$C$2:$C$1000,$C9,'All Group Fixtures'!$B$2:$B$1000,$B9),IF(AI9="outsider",SUMIFS('All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K9" s="72" t="str">
        <f t="shared" si="8"/>
        <v/>
      </c>
      <c r="AL9" s="45" t="s">
        <v>42</v>
      </c>
      <c r="AM9" s="42" t="str">
        <f t="shared" si="29"/>
        <v>draw</v>
      </c>
      <c r="AN9" s="42">
        <f>IF(AM9="","",IF(AM9="favourite",SUMIFS('All Group Fixtures'!$L$2:$L$1000,'All Group Fixtures'!$A$2:$A$1000,$A9,'All Group Fixtures'!$C$2:$C$1000,$C9,'All Group Fixtures'!$B$2:$B$1000,$B9),IF(AM9="outsider",SUMIFS('All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AO9" s="72" t="str">
        <f t="shared" si="9"/>
        <v/>
      </c>
      <c r="AP9" s="45" t="s">
        <v>28</v>
      </c>
      <c r="AQ9" s="42" t="str">
        <f t="shared" si="30"/>
        <v>favourite</v>
      </c>
      <c r="AR9" s="42">
        <f>IF(AQ9="","",IF(AQ9="favourite",SUMIFS('All Group Fixtures'!$L$2:$L$1000,'All Group Fixtures'!$A$2:$A$1000,$A9,'All Group Fixtures'!$C$2:$C$1000,$C9,'All Group Fixtures'!$B$2:$B$1000,$B9),IF(AQ9="outsider",SUMIFS('All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S9" s="72" t="str">
        <f t="shared" si="10"/>
        <v/>
      </c>
      <c r="AT9" s="45" t="s">
        <v>28</v>
      </c>
      <c r="AU9" s="42" t="str">
        <f t="shared" si="31"/>
        <v>favourite</v>
      </c>
      <c r="AV9" s="42">
        <f>IF(AU9="","",IF(AU9="favourite",SUMIFS('All Group Fixtures'!$L$2:$L$1000,'All Group Fixtures'!$A$2:$A$1000,$A9,'All Group Fixtures'!$C$2:$C$1000,$C9,'All Group Fixtures'!$B$2:$B$1000,$B9),IF(AU9="outsider",SUMIFS('All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W9" s="72" t="str">
        <f t="shared" si="11"/>
        <v/>
      </c>
      <c r="AX9" s="45" t="s">
        <v>9</v>
      </c>
      <c r="AY9" s="42" t="str">
        <f t="shared" si="32"/>
        <v>outsider</v>
      </c>
      <c r="AZ9" s="42">
        <f>IF(AY9="","",IF(AY9="favourite",SUMIFS('All Group Fixtures'!$L$2:$L$1000,'All Group Fixtures'!$A$2:$A$1000,$A9,'All Group Fixtures'!$C$2:$C$1000,$C9,'All Group Fixtures'!$B$2:$B$1000,$B9),IF(AY9="outsider",SUMIFS('All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BA9" s="72" t="str">
        <f t="shared" si="12"/>
        <v/>
      </c>
      <c r="BB9" s="45" t="s">
        <v>28</v>
      </c>
      <c r="BC9" s="42" t="str">
        <f t="shared" si="33"/>
        <v>favourite</v>
      </c>
      <c r="BD9" s="42">
        <f>IF(BC9="","",IF(BC9="favourite",SUMIFS('All Group Fixtures'!$L$2:$L$1000,'All Group Fixtures'!$A$2:$A$1000,$A9,'All Group Fixtures'!$C$2:$C$1000,$C9,'All Group Fixtures'!$B$2:$B$1000,$B9),IF(BC9="outsider",SUMIFS('All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E9" s="72" t="str">
        <f t="shared" si="13"/>
        <v/>
      </c>
      <c r="BF9" s="45" t="s">
        <v>28</v>
      </c>
      <c r="BG9" s="42" t="str">
        <f t="shared" si="34"/>
        <v>favourite</v>
      </c>
      <c r="BH9" s="42">
        <f>IF(BG9="","",IF(BG9="favourite",SUMIFS('All Group Fixtures'!$L$2:$L$1000,'All Group Fixtures'!$A$2:$A$1000,$A9,'All Group Fixtures'!$C$2:$C$1000,$C9,'All Group Fixtures'!$B$2:$B$1000,$B9),IF(BG9="outsider",SUMIFS('All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I9" s="76" t="str">
        <f t="shared" si="14"/>
        <v/>
      </c>
      <c r="BJ9" s="45" t="s">
        <v>28</v>
      </c>
      <c r="BK9" s="42" t="str">
        <f t="shared" si="35"/>
        <v>favourite</v>
      </c>
      <c r="BL9" s="42">
        <f>IF(BK9="","",IF(BK9="favourite",SUMIFS('All Group Fixtures'!$L$2:$L$1000,'All Group Fixtures'!$A$2:$A$1000,$A9,'All Group Fixtures'!$C$2:$C$1000,$C9,'All Group Fixtures'!$B$2:$B$1000,$B9),IF(BK9="outsider",SUMIFS('All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M9" s="76" t="str">
        <f t="shared" si="15"/>
        <v/>
      </c>
      <c r="BN9" s="45" t="s">
        <v>9</v>
      </c>
      <c r="BO9" s="42" t="str">
        <f t="shared" si="36"/>
        <v>outsider</v>
      </c>
      <c r="BP9" s="42">
        <f>IF(BO9="","",IF(BO9="favourite",SUMIFS('All Group Fixtures'!$L$2:$L$1000,'All Group Fixtures'!$A$2:$A$1000,$A9,'All Group Fixtures'!$C$2:$C$1000,$C9,'All Group Fixtures'!$B$2:$B$1000,$B9),IF(BO9="outsider",SUMIFS('All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BQ9" s="76" t="str">
        <f t="shared" si="16"/>
        <v/>
      </c>
      <c r="BR9" s="45" t="s">
        <v>28</v>
      </c>
      <c r="BS9" s="42" t="str">
        <f t="shared" si="37"/>
        <v>favourite</v>
      </c>
      <c r="BT9" s="42">
        <f>IF(BS9="","",IF(BS9="favourite",SUMIFS('All Group Fixtures'!$L$2:$L$1000,'All Group Fixtures'!$A$2:$A$1000,$A9,'All Group Fixtures'!$C$2:$C$1000,$C9,'All Group Fixtures'!$B$2:$B$1000,$B9),IF(BS9="outsider",SUMIFS('All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U9" s="79" t="str">
        <f t="shared" si="17"/>
        <v/>
      </c>
      <c r="BV9" s="45" t="s">
        <v>28</v>
      </c>
      <c r="BW9" s="42" t="str">
        <f t="shared" si="38"/>
        <v>favourite</v>
      </c>
      <c r="BX9" s="42">
        <f>IF(BW9="","",IF(BW9="favourite",SUMIFS('All Group Fixtures'!$L$2:$L$1000,'All Group Fixtures'!$A$2:$A$1000,$A9,'All Group Fixtures'!$C$2:$C$1000,$C9,'All Group Fixtures'!$B$2:$B$1000,$B9),IF(BW9="outsider",SUMIFS('All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Y9" s="79" t="str">
        <f t="shared" si="18"/>
        <v/>
      </c>
      <c r="BZ9" s="45" t="s">
        <v>9</v>
      </c>
      <c r="CA9" s="42" t="str">
        <f t="shared" si="39"/>
        <v>outsider</v>
      </c>
      <c r="CB9" s="42">
        <f>IF(CA9="","",IF(CA9="favourite",SUMIFS('All Group Fixtures'!$L$2:$L$1000,'All Group Fixtures'!$A$2:$A$1000,$A9,'All Group Fixtures'!$C$2:$C$1000,$C9,'All Group Fixtures'!$B$2:$B$1000,$B9),IF(CA9="outsider",SUMIFS('All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CC9" s="79" t="str">
        <f t="shared" si="19"/>
        <v/>
      </c>
      <c r="CD9" s="45" t="s">
        <v>9</v>
      </c>
      <c r="CE9" s="42" t="str">
        <f t="shared" si="40"/>
        <v>outsider</v>
      </c>
      <c r="CF9" s="42">
        <f>IF(CE9="","",IF(CE9="favourite",SUMIFS('All Group Fixtures'!$L$2:$L$1000,'All Group Fixtures'!$A$2:$A$1000,$A9,'All Group Fixtures'!$C$2:$C$1000,$C9,'All Group Fixtures'!$B$2:$B$1000,$B9),IF(CE9="outsider",SUMIFS('All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CG9" s="79" t="str">
        <f t="shared" si="20"/>
        <v/>
      </c>
      <c r="CH9" s="45" t="s">
        <v>28</v>
      </c>
      <c r="CI9" s="42" t="str">
        <f t="shared" si="41"/>
        <v>favourite</v>
      </c>
      <c r="CJ9" s="42">
        <f>IF(CI9="","",IF(CI9="favourite",SUMIFS('All Group Fixtures'!$L$2:$L$1000,'All Group Fixtures'!$A$2:$A$1000,$A9,'All Group Fixtures'!$C$2:$C$1000,$C9,'All Group Fixtures'!$B$2:$B$1000,$B9),IF(CI9="outsider",SUMIFS('All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CK9" s="79" t="str">
        <f t="shared" si="21"/>
        <v/>
      </c>
    </row>
    <row r="10" spans="1:89" x14ac:dyDescent="0.2">
      <c r="A10">
        <v>2018</v>
      </c>
      <c r="B10">
        <v>24</v>
      </c>
      <c r="C10">
        <v>2</v>
      </c>
      <c r="D10" t="s">
        <v>8</v>
      </c>
      <c r="E10" t="s">
        <v>19</v>
      </c>
      <c r="F10" t="s">
        <v>8</v>
      </c>
      <c r="G10" t="s">
        <v>19</v>
      </c>
      <c r="H10" s="46">
        <f t="shared" si="0"/>
        <v>0.94736842105263153</v>
      </c>
      <c r="I10" s="46">
        <f t="shared" si="1"/>
        <v>5.2631578947368418E-2</v>
      </c>
      <c r="J10" s="46">
        <f t="shared" si="2"/>
        <v>0</v>
      </c>
      <c r="K10" t="str">
        <f t="array" ref="K10">INDEX('All Group Fixtures'!$Q$1:$Q$1000,MATCH(A10&amp;B10&amp;C10,'All Group Fixtures'!$A$1:$A$1000&amp;'All Group Fixtures'!$B$1:$B$1000&amp;'All Group Fixtures'!$C$1:$C$1000,0))</f>
        <v/>
      </c>
      <c r="L10" t="str">
        <f t="shared" si="22"/>
        <v/>
      </c>
      <c r="M10" t="str">
        <f>IF(L10="","",IF(L10="favourite",SUMIFS('All Group Fixtures'!$L9:$L1007,'All Group Fixtures'!$A9:$A1007,$A10,'All Group Fixtures'!$C$2:$C$1000,$C10,'All Group Fixtures'!$B$2:$B$1000,$B10),IF(L10="outsider",SUMIFS('All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/>
      </c>
      <c r="N10" s="45" t="s">
        <v>8</v>
      </c>
      <c r="O10" s="42" t="str">
        <f t="shared" si="23"/>
        <v>favourite</v>
      </c>
      <c r="P10" s="42">
        <f>IF(O10="","",IF(O10="favourite",SUMIFS('All Group Fixtures'!$L$2:$L$1000,'All Group Fixtures'!$A$2:$A$1000,$A10,'All Group Fixtures'!$C$2:$C$1000,$C10,'All Group Fixtures'!$B$2:$B$1000,$B10),IF(O10="outsider",SUMIFS('All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Q10" s="56" t="str">
        <f t="shared" si="3"/>
        <v/>
      </c>
      <c r="R10" s="45" t="s">
        <v>8</v>
      </c>
      <c r="S10" s="42" t="str">
        <f t="shared" si="24"/>
        <v>favourite</v>
      </c>
      <c r="T10" s="42">
        <f>IF(S10="","",IF(S10="favourite",SUMIFS('All Group Fixtures'!$L$2:$L$1000,'All Group Fixtures'!$A$2:$A$1000,$A10,'All Group Fixtures'!$C$2:$C$1000,$C10,'All Group Fixtures'!$B$2:$B$1000,$B10),IF(S10="outsider",SUMIFS('All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U10" s="72" t="str">
        <f t="shared" si="4"/>
        <v/>
      </c>
      <c r="V10" s="45" t="s">
        <v>8</v>
      </c>
      <c r="W10" s="42" t="str">
        <f t="shared" si="25"/>
        <v>favourite</v>
      </c>
      <c r="X10" s="42">
        <f>IF(W10="","",IF(W10="favourite",SUMIFS('All Group Fixtures'!$L$2:$L$1000,'All Group Fixtures'!$A$2:$A$1000,$A10,'All Group Fixtures'!$C$2:$C$1000,$C10,'All Group Fixtures'!$B$2:$B$1000,$B10),IF(W10="outsider",SUMIFS('All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Y10" s="72" t="str">
        <f t="shared" si="5"/>
        <v/>
      </c>
      <c r="Z10" s="45" t="s">
        <v>8</v>
      </c>
      <c r="AA10" s="42" t="str">
        <f t="shared" si="26"/>
        <v>favourite</v>
      </c>
      <c r="AB10" s="42">
        <f>IF(AA10="","",IF(AA10="favourite",SUMIFS('All Group Fixtures'!$L$2:$L$1000,'All Group Fixtures'!$A$2:$A$1000,$A10,'All Group Fixtures'!$C$2:$C$1000,$C10,'All Group Fixtures'!$B$2:$B$1000,$B10),IF(AA10="outsider",SUMIFS('All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C10" s="72" t="str">
        <f t="shared" si="6"/>
        <v/>
      </c>
      <c r="AD10" s="45" t="s">
        <v>8</v>
      </c>
      <c r="AE10" s="42" t="str">
        <f t="shared" si="27"/>
        <v>favourite</v>
      </c>
      <c r="AF10" s="42">
        <f>IF(AE10="","",IF(AE10="favourite",SUMIFS('All Group Fixtures'!$L$2:$L$1000,'All Group Fixtures'!$A$2:$A$1000,$A10,'All Group Fixtures'!$C$2:$C$1000,$C10,'All Group Fixtures'!$B$2:$B$1000,$B10),IF(AE10="outsider",SUMIFS('All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G10" s="72" t="str">
        <f t="shared" si="7"/>
        <v/>
      </c>
      <c r="AH10" s="45" t="s">
        <v>8</v>
      </c>
      <c r="AI10" s="42" t="str">
        <f t="shared" si="28"/>
        <v>favourite</v>
      </c>
      <c r="AJ10" s="42">
        <f>IF(AI10="","",IF(AI10="favourite",SUMIFS('All Group Fixtures'!$L$2:$L$1000,'All Group Fixtures'!$A$2:$A$1000,$A10,'All Group Fixtures'!$C$2:$C$1000,$C10,'All Group Fixtures'!$B$2:$B$1000,$B10),IF(AI10="outsider",SUMIFS('All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K10" s="72" t="str">
        <f t="shared" si="8"/>
        <v/>
      </c>
      <c r="AL10" s="45" t="s">
        <v>8</v>
      </c>
      <c r="AM10" s="42" t="str">
        <f t="shared" si="29"/>
        <v>favourite</v>
      </c>
      <c r="AN10" s="42">
        <f>IF(AM10="","",IF(AM10="favourite",SUMIFS('All Group Fixtures'!$L$2:$L$1000,'All Group Fixtures'!$A$2:$A$1000,$A10,'All Group Fixtures'!$C$2:$C$1000,$C10,'All Group Fixtures'!$B$2:$B$1000,$B10),IF(AM10="outsider",SUMIFS('All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O10" s="72" t="str">
        <f t="shared" si="9"/>
        <v/>
      </c>
      <c r="AP10" s="45" t="s">
        <v>8</v>
      </c>
      <c r="AQ10" s="42" t="str">
        <f t="shared" si="30"/>
        <v>favourite</v>
      </c>
      <c r="AR10" s="42">
        <f>IF(AQ10="","",IF(AQ10="favourite",SUMIFS('All Group Fixtures'!$L$2:$L$1000,'All Group Fixtures'!$A$2:$A$1000,$A10,'All Group Fixtures'!$C$2:$C$1000,$C10,'All Group Fixtures'!$B$2:$B$1000,$B10),IF(AQ10="outsider",SUMIFS('All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S10" s="72" t="str">
        <f t="shared" si="10"/>
        <v/>
      </c>
      <c r="AT10" s="45" t="s">
        <v>8</v>
      </c>
      <c r="AU10" s="42" t="str">
        <f t="shared" si="31"/>
        <v>favourite</v>
      </c>
      <c r="AV10" s="42">
        <f>IF(AU10="","",IF(AU10="favourite",SUMIFS('All Group Fixtures'!$L$2:$L$1000,'All Group Fixtures'!$A$2:$A$1000,$A10,'All Group Fixtures'!$C$2:$C$1000,$C10,'All Group Fixtures'!$B$2:$B$1000,$B10),IF(AU10="outsider",SUMIFS('All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W10" s="72" t="str">
        <f t="shared" si="11"/>
        <v/>
      </c>
      <c r="AX10" s="45" t="s">
        <v>8</v>
      </c>
      <c r="AY10" s="42" t="str">
        <f t="shared" si="32"/>
        <v>favourite</v>
      </c>
      <c r="AZ10" s="42">
        <f>IF(AY10="","",IF(AY10="favourite",SUMIFS('All Group Fixtures'!$L$2:$L$1000,'All Group Fixtures'!$A$2:$A$1000,$A10,'All Group Fixtures'!$C$2:$C$1000,$C10,'All Group Fixtures'!$B$2:$B$1000,$B10),IF(AY10="outsider",SUMIFS('All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A10" s="72" t="str">
        <f t="shared" si="12"/>
        <v/>
      </c>
      <c r="BB10" s="45" t="s">
        <v>8</v>
      </c>
      <c r="BC10" s="42" t="str">
        <f t="shared" si="33"/>
        <v>favourite</v>
      </c>
      <c r="BD10" s="42">
        <f>IF(BC10="","",IF(BC10="favourite",SUMIFS('All Group Fixtures'!$L$2:$L$1000,'All Group Fixtures'!$A$2:$A$1000,$A10,'All Group Fixtures'!$C$2:$C$1000,$C10,'All Group Fixtures'!$B$2:$B$1000,$B10),IF(BC10="outsider",SUMIFS('All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E10" s="72" t="str">
        <f t="shared" si="13"/>
        <v/>
      </c>
      <c r="BF10" s="45" t="s">
        <v>8</v>
      </c>
      <c r="BG10" s="42" t="str">
        <f t="shared" si="34"/>
        <v>favourite</v>
      </c>
      <c r="BH10" s="42">
        <f>IF(BG10="","",IF(BG10="favourite",SUMIFS('All Group Fixtures'!$L$2:$L$1000,'All Group Fixtures'!$A$2:$A$1000,$A10,'All Group Fixtures'!$C$2:$C$1000,$C10,'All Group Fixtures'!$B$2:$B$1000,$B10),IF(BG10="outsider",SUMIFS('All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I10" s="76" t="str">
        <f t="shared" si="14"/>
        <v/>
      </c>
      <c r="BJ10" s="45" t="s">
        <v>8</v>
      </c>
      <c r="BK10" s="42" t="str">
        <f t="shared" si="35"/>
        <v>favourite</v>
      </c>
      <c r="BL10" s="42">
        <f>IF(BK10="","",IF(BK10="favourite",SUMIFS('All Group Fixtures'!$L$2:$L$1000,'All Group Fixtures'!$A$2:$A$1000,$A10,'All Group Fixtures'!$C$2:$C$1000,$C10,'All Group Fixtures'!$B$2:$B$1000,$B10),IF(BK10="outsider",SUMIFS('All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M10" s="76" t="str">
        <f t="shared" si="15"/>
        <v/>
      </c>
      <c r="BN10" s="45" t="s">
        <v>8</v>
      </c>
      <c r="BO10" s="42" t="str">
        <f t="shared" si="36"/>
        <v>favourite</v>
      </c>
      <c r="BP10" s="42">
        <f>IF(BO10="","",IF(BO10="favourite",SUMIFS('All Group Fixtures'!$L$2:$L$1000,'All Group Fixtures'!$A$2:$A$1000,$A10,'All Group Fixtures'!$C$2:$C$1000,$C10,'All Group Fixtures'!$B$2:$B$1000,$B10),IF(BO10="outsider",SUMIFS('All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Q10" s="76" t="str">
        <f t="shared" si="16"/>
        <v/>
      </c>
      <c r="BR10" s="45" t="s">
        <v>8</v>
      </c>
      <c r="BS10" s="42" t="str">
        <f t="shared" si="37"/>
        <v>favourite</v>
      </c>
      <c r="BT10" s="42">
        <f>IF(BS10="","",IF(BS10="favourite",SUMIFS('All Group Fixtures'!$L$2:$L$1000,'All Group Fixtures'!$A$2:$A$1000,$A10,'All Group Fixtures'!$C$2:$C$1000,$C10,'All Group Fixtures'!$B$2:$B$1000,$B10),IF(BS10="outsider",SUMIFS('All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U10" s="79" t="str">
        <f t="shared" si="17"/>
        <v/>
      </c>
      <c r="BV10" s="45" t="s">
        <v>8</v>
      </c>
      <c r="BW10" s="42" t="str">
        <f t="shared" si="38"/>
        <v>favourite</v>
      </c>
      <c r="BX10" s="42">
        <f>IF(BW10="","",IF(BW10="favourite",SUMIFS('All Group Fixtures'!$L$2:$L$1000,'All Group Fixtures'!$A$2:$A$1000,$A10,'All Group Fixtures'!$C$2:$C$1000,$C10,'All Group Fixtures'!$B$2:$B$1000,$B10),IF(BW10="outsider",SUMIFS('All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Y10" s="79" t="str">
        <f t="shared" si="18"/>
        <v/>
      </c>
      <c r="BZ10" s="45" t="s">
        <v>8</v>
      </c>
      <c r="CA10" s="42" t="str">
        <f t="shared" si="39"/>
        <v>favourite</v>
      </c>
      <c r="CB10" s="42">
        <f>IF(CA10="","",IF(CA10="favourite",SUMIFS('All Group Fixtures'!$L$2:$L$1000,'All Group Fixtures'!$A$2:$A$1000,$A10,'All Group Fixtures'!$C$2:$C$1000,$C10,'All Group Fixtures'!$B$2:$B$1000,$B10),IF(CA10="outsider",SUMIFS('All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CC10" s="79" t="str">
        <f t="shared" si="19"/>
        <v/>
      </c>
      <c r="CD10" s="45" t="s">
        <v>8</v>
      </c>
      <c r="CE10" s="42" t="str">
        <f t="shared" si="40"/>
        <v>favourite</v>
      </c>
      <c r="CF10" s="42">
        <f>IF(CE10="","",IF(CE10="favourite",SUMIFS('All Group Fixtures'!$L$2:$L$1000,'All Group Fixtures'!$A$2:$A$1000,$A10,'All Group Fixtures'!$C$2:$C$1000,$C10,'All Group Fixtures'!$B$2:$B$1000,$B10),IF(CE10="outsider",SUMIFS('All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CG10" s="79" t="str">
        <f t="shared" si="20"/>
        <v/>
      </c>
      <c r="CH10" s="45" t="s">
        <v>19</v>
      </c>
      <c r="CI10" s="42" t="str">
        <f t="shared" si="41"/>
        <v>outsider</v>
      </c>
      <c r="CJ10" s="42">
        <f>IF(CI10="","",IF(CI10="favourite",SUMIFS('All Group Fixtures'!$L$2:$L$1000,'All Group Fixtures'!$A$2:$A$1000,$A10,'All Group Fixtures'!$C$2:$C$1000,$C10,'All Group Fixtures'!$B$2:$B$1000,$B10),IF(CI10="outsider",SUMIFS('All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26</v>
      </c>
      <c r="CK10" s="79" t="str">
        <f t="shared" si="21"/>
        <v/>
      </c>
    </row>
    <row r="11" spans="1:89" x14ac:dyDescent="0.2">
      <c r="A11" s="62">
        <v>2018</v>
      </c>
      <c r="B11" s="62">
        <v>25</v>
      </c>
      <c r="C11" s="62">
        <v>2</v>
      </c>
      <c r="D11" s="62" t="s">
        <v>33</v>
      </c>
      <c r="E11" s="62" t="s">
        <v>90</v>
      </c>
      <c r="F11" s="62" t="s">
        <v>33</v>
      </c>
      <c r="G11" s="62" t="s">
        <v>90</v>
      </c>
      <c r="H11" s="46">
        <f t="shared" si="0"/>
        <v>0.21052631578947367</v>
      </c>
      <c r="I11" s="46">
        <f t="shared" si="1"/>
        <v>0.47368421052631576</v>
      </c>
      <c r="J11" s="46">
        <f t="shared" si="2"/>
        <v>0.31578947368421051</v>
      </c>
      <c r="K11" t="str">
        <f t="array" ref="K11">INDEX('All Group Fixtures'!$Q$1:$Q$1000,MATCH(A11&amp;B11&amp;C11,'All Group Fixtures'!$A$1:$A$1000&amp;'All Group Fixtures'!$B$1:$B$1000&amp;'All Group Fixtures'!$C$1:$C$1000,0))</f>
        <v/>
      </c>
      <c r="L11" t="str">
        <f t="shared" si="22"/>
        <v/>
      </c>
      <c r="M11" t="str">
        <f>IF(L11="","",IF(L11="favourite",SUMIFS('All Group Fixtures'!$L10:$L1008,'All Group Fixtures'!$A10:$A1008,$A11,'All Group Fixtures'!$C$2:$C$1000,$C11,'All Group Fixtures'!$B$2:$B$1000,$B11),IF(L11="outsider",SUMIFS('All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/>
      </c>
      <c r="N11" s="45" t="s">
        <v>33</v>
      </c>
      <c r="O11" s="42" t="str">
        <f t="shared" si="23"/>
        <v>favourite</v>
      </c>
      <c r="P11" s="42">
        <f>IF(O11="","",IF(O11="favourite",SUMIFS('All Group Fixtures'!$L$2:$L$1000,'All Group Fixtures'!$A$2:$A$1000,$A11,'All Group Fixtures'!$C$2:$C$1000,$C11,'All Group Fixtures'!$B$2:$B$1000,$B11),IF(O11="outsider",SUMIFS('All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Q11" s="56" t="str">
        <f t="shared" si="3"/>
        <v/>
      </c>
      <c r="R11" s="45" t="s">
        <v>90</v>
      </c>
      <c r="S11" s="42" t="str">
        <f t="shared" si="24"/>
        <v>outsider</v>
      </c>
      <c r="T11" s="42">
        <f>IF(S11="","",IF(S11="favourite",SUMIFS('All Group Fixtures'!$L$2:$L$1000,'All Group Fixtures'!$A$2:$A$1000,$A11,'All Group Fixtures'!$C$2:$C$1000,$C11,'All Group Fixtures'!$B$2:$B$1000,$B11),IF(S11="outsider",SUMIFS('All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U11" s="72" t="str">
        <f t="shared" si="4"/>
        <v/>
      </c>
      <c r="V11" s="45" t="s">
        <v>90</v>
      </c>
      <c r="W11" s="42" t="str">
        <f t="shared" si="25"/>
        <v>outsider</v>
      </c>
      <c r="X11" s="42">
        <f>IF(W11="","",IF(W11="favourite",SUMIFS('All Group Fixtures'!$L$2:$L$1000,'All Group Fixtures'!$A$2:$A$1000,$A11,'All Group Fixtures'!$C$2:$C$1000,$C11,'All Group Fixtures'!$B$2:$B$1000,$B11),IF(W11="outsider",SUMIFS('All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Y11" s="72" t="str">
        <f t="shared" si="5"/>
        <v/>
      </c>
      <c r="Z11" s="45" t="s">
        <v>42</v>
      </c>
      <c r="AA11" s="42" t="str">
        <f t="shared" si="26"/>
        <v>draw</v>
      </c>
      <c r="AB11" s="42">
        <f>IF(AA11="","",IF(AA11="favourite",SUMIFS('All Group Fixtures'!$L$2:$L$1000,'All Group Fixtures'!$A$2:$A$1000,$A11,'All Group Fixtures'!$C$2:$C$1000,$C11,'All Group Fixtures'!$B$2:$B$1000,$B11),IF(AA11="outsider",SUMIFS('All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C11" s="72" t="str">
        <f t="shared" si="6"/>
        <v/>
      </c>
      <c r="AD11" s="45" t="s">
        <v>42</v>
      </c>
      <c r="AE11" s="42" t="str">
        <f t="shared" si="27"/>
        <v>draw</v>
      </c>
      <c r="AF11" s="42">
        <f>IF(AE11="","",IF(AE11="favourite",SUMIFS('All Group Fixtures'!$L$2:$L$1000,'All Group Fixtures'!$A$2:$A$1000,$A11,'All Group Fixtures'!$C$2:$C$1000,$C11,'All Group Fixtures'!$B$2:$B$1000,$B11),IF(AE11="outsider",SUMIFS('All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G11" s="72" t="str">
        <f t="shared" si="7"/>
        <v/>
      </c>
      <c r="AH11" s="45" t="s">
        <v>42</v>
      </c>
      <c r="AI11" s="42" t="str">
        <f t="shared" si="28"/>
        <v>draw</v>
      </c>
      <c r="AJ11" s="42">
        <f>IF(AI11="","",IF(AI11="favourite",SUMIFS('All Group Fixtures'!$L$2:$L$1000,'All Group Fixtures'!$A$2:$A$1000,$A11,'All Group Fixtures'!$C$2:$C$1000,$C11,'All Group Fixtures'!$B$2:$B$1000,$B11),IF(AI11="outsider",SUMIFS('All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K11" s="72" t="str">
        <f t="shared" si="8"/>
        <v/>
      </c>
      <c r="AL11" s="45" t="s">
        <v>42</v>
      </c>
      <c r="AM11" s="42" t="str">
        <f t="shared" si="29"/>
        <v>draw</v>
      </c>
      <c r="AN11" s="42">
        <f>IF(AM11="","",IF(AM11="favourite",SUMIFS('All Group Fixtures'!$L$2:$L$1000,'All Group Fixtures'!$A$2:$A$1000,$A11,'All Group Fixtures'!$C$2:$C$1000,$C11,'All Group Fixtures'!$B$2:$B$1000,$B11),IF(AM11="outsider",SUMIFS('All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O11" s="72" t="str">
        <f t="shared" si="9"/>
        <v/>
      </c>
      <c r="AP11" s="45" t="s">
        <v>33</v>
      </c>
      <c r="AQ11" s="42" t="str">
        <f t="shared" si="30"/>
        <v>favourite</v>
      </c>
      <c r="AR11" s="42">
        <f>IF(AQ11="","",IF(AQ11="favourite",SUMIFS('All Group Fixtures'!$L$2:$L$1000,'All Group Fixtures'!$A$2:$A$1000,$A11,'All Group Fixtures'!$C$2:$C$1000,$C11,'All Group Fixtures'!$B$2:$B$1000,$B11),IF(AQ11="outsider",SUMIFS('All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AS11" s="72" t="str">
        <f t="shared" si="10"/>
        <v/>
      </c>
      <c r="AT11" s="45" t="s">
        <v>90</v>
      </c>
      <c r="AU11" s="42" t="str">
        <f t="shared" si="31"/>
        <v>outsider</v>
      </c>
      <c r="AV11" s="42">
        <f>IF(AU11="","",IF(AU11="favourite",SUMIFS('All Group Fixtures'!$L$2:$L$1000,'All Group Fixtures'!$A$2:$A$1000,$A11,'All Group Fixtures'!$C$2:$C$1000,$C11,'All Group Fixtures'!$B$2:$B$1000,$B11),IF(AU11="outsider",SUMIFS('All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AW11" s="72" t="str">
        <f t="shared" si="11"/>
        <v/>
      </c>
      <c r="AX11" s="45" t="s">
        <v>90</v>
      </c>
      <c r="AY11" s="42" t="str">
        <f t="shared" si="32"/>
        <v>outsider</v>
      </c>
      <c r="AZ11" s="42">
        <f>IF(AY11="","",IF(AY11="favourite",SUMIFS('All Group Fixtures'!$L$2:$L$1000,'All Group Fixtures'!$A$2:$A$1000,$A11,'All Group Fixtures'!$C$2:$C$1000,$C11,'All Group Fixtures'!$B$2:$B$1000,$B11),IF(AY11="outsider",SUMIFS('All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A11" s="72" t="str">
        <f t="shared" si="12"/>
        <v/>
      </c>
      <c r="BB11" s="45" t="s">
        <v>90</v>
      </c>
      <c r="BC11" s="42" t="str">
        <f t="shared" si="33"/>
        <v>outsider</v>
      </c>
      <c r="BD11" s="42">
        <f>IF(BC11="","",IF(BC11="favourite",SUMIFS('All Group Fixtures'!$L$2:$L$1000,'All Group Fixtures'!$A$2:$A$1000,$A11,'All Group Fixtures'!$C$2:$C$1000,$C11,'All Group Fixtures'!$B$2:$B$1000,$B11),IF(BC11="outsider",SUMIFS('All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E11" s="72" t="str">
        <f t="shared" si="13"/>
        <v/>
      </c>
      <c r="BF11" s="45" t="s">
        <v>33</v>
      </c>
      <c r="BG11" s="42" t="str">
        <f t="shared" si="34"/>
        <v>favourite</v>
      </c>
      <c r="BH11" s="42">
        <f>IF(BG11="","",IF(BG11="favourite",SUMIFS('All Group Fixtures'!$L$2:$L$1000,'All Group Fixtures'!$A$2:$A$1000,$A11,'All Group Fixtures'!$C$2:$C$1000,$C11,'All Group Fixtures'!$B$2:$B$1000,$B11),IF(BG11="outsider",SUMIFS('All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BI11" s="76" t="str">
        <f t="shared" si="14"/>
        <v/>
      </c>
      <c r="BJ11" s="45" t="s">
        <v>42</v>
      </c>
      <c r="BK11" s="42" t="str">
        <f t="shared" si="35"/>
        <v>draw</v>
      </c>
      <c r="BL11" s="42">
        <f>IF(BK11="","",IF(BK11="favourite",SUMIFS('All Group Fixtures'!$L$2:$L$1000,'All Group Fixtures'!$A$2:$A$1000,$A11,'All Group Fixtures'!$C$2:$C$1000,$C11,'All Group Fixtures'!$B$2:$B$1000,$B11),IF(BK11="outsider",SUMIFS('All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BM11" s="76" t="str">
        <f t="shared" si="15"/>
        <v/>
      </c>
      <c r="BN11" s="45" t="s">
        <v>42</v>
      </c>
      <c r="BO11" s="42" t="str">
        <f t="shared" si="36"/>
        <v>draw</v>
      </c>
      <c r="BP11" s="42">
        <f>IF(BO11="","",IF(BO11="favourite",SUMIFS('All Group Fixtures'!$L$2:$L$1000,'All Group Fixtures'!$A$2:$A$1000,$A11,'All Group Fixtures'!$C$2:$C$1000,$C11,'All Group Fixtures'!$B$2:$B$1000,$B11),IF(BO11="outsider",SUMIFS('All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BQ11" s="76" t="str">
        <f t="shared" si="16"/>
        <v/>
      </c>
      <c r="BR11" s="45" t="s">
        <v>90</v>
      </c>
      <c r="BS11" s="42" t="str">
        <f t="shared" si="37"/>
        <v>outsider</v>
      </c>
      <c r="BT11" s="42">
        <f>IF(BS11="","",IF(BS11="favourite",SUMIFS('All Group Fixtures'!$L$2:$L$1000,'All Group Fixtures'!$A$2:$A$1000,$A11,'All Group Fixtures'!$C$2:$C$1000,$C11,'All Group Fixtures'!$B$2:$B$1000,$B11),IF(BS11="outsider",SUMIFS('All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U11" s="79" t="str">
        <f t="shared" si="17"/>
        <v/>
      </c>
      <c r="BV11" s="45" t="s">
        <v>33</v>
      </c>
      <c r="BW11" s="42" t="str">
        <f t="shared" si="38"/>
        <v>favourite</v>
      </c>
      <c r="BX11" s="42">
        <f>IF(BW11="","",IF(BW11="favourite",SUMIFS('All Group Fixtures'!$L$2:$L$1000,'All Group Fixtures'!$A$2:$A$1000,$A11,'All Group Fixtures'!$C$2:$C$1000,$C11,'All Group Fixtures'!$B$2:$B$1000,$B11),IF(BW11="outsider",SUMIFS('All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BY11" s="79" t="str">
        <f t="shared" si="18"/>
        <v/>
      </c>
      <c r="BZ11" s="45" t="s">
        <v>90</v>
      </c>
      <c r="CA11" s="42" t="str">
        <f t="shared" si="39"/>
        <v>outsider</v>
      </c>
      <c r="CB11" s="42">
        <f>IF(CA11="","",IF(CA11="favourite",SUMIFS('All Group Fixtures'!$L$2:$L$1000,'All Group Fixtures'!$A$2:$A$1000,$A11,'All Group Fixtures'!$C$2:$C$1000,$C11,'All Group Fixtures'!$B$2:$B$1000,$B11),IF(CA11="outsider",SUMIFS('All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CC11" s="79" t="str">
        <f t="shared" si="19"/>
        <v/>
      </c>
      <c r="CD11" s="45" t="s">
        <v>90</v>
      </c>
      <c r="CE11" s="42" t="str">
        <f t="shared" si="40"/>
        <v>outsider</v>
      </c>
      <c r="CF11" s="42">
        <f>IF(CE11="","",IF(CE11="favourite",SUMIFS('All Group Fixtures'!$L$2:$L$1000,'All Group Fixtures'!$A$2:$A$1000,$A11,'All Group Fixtures'!$C$2:$C$1000,$C11,'All Group Fixtures'!$B$2:$B$1000,$B11),IF(CE11="outsider",SUMIFS('All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CG11" s="79" t="str">
        <f t="shared" si="20"/>
        <v/>
      </c>
      <c r="CH11" s="45" t="s">
        <v>90</v>
      </c>
      <c r="CI11" s="42" t="str">
        <f t="shared" si="41"/>
        <v>outsider</v>
      </c>
      <c r="CJ11" s="42">
        <f>IF(CI11="","",IF(CI11="favourite",SUMIFS('All Group Fixtures'!$L$2:$L$1000,'All Group Fixtures'!$A$2:$A$1000,$A11,'All Group Fixtures'!$C$2:$C$1000,$C11,'All Group Fixtures'!$B$2:$B$1000,$B11),IF(CI11="outsider",SUMIFS('All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CK11" s="79" t="str">
        <f t="shared" si="21"/>
        <v/>
      </c>
    </row>
    <row r="12" spans="1:89" x14ac:dyDescent="0.2">
      <c r="A12" s="62">
        <v>2018</v>
      </c>
      <c r="B12" s="62">
        <v>26</v>
      </c>
      <c r="C12" s="62">
        <v>2</v>
      </c>
      <c r="D12" s="62" t="s">
        <v>73</v>
      </c>
      <c r="E12" s="62" t="s">
        <v>24</v>
      </c>
      <c r="F12" s="62" t="s">
        <v>24</v>
      </c>
      <c r="G12" s="62" t="s">
        <v>73</v>
      </c>
      <c r="H12" s="46">
        <f t="shared" si="0"/>
        <v>0.31578947368421051</v>
      </c>
      <c r="I12" s="46">
        <f t="shared" si="1"/>
        <v>0.31578947368421051</v>
      </c>
      <c r="J12" s="46">
        <f t="shared" si="2"/>
        <v>0.36842105263157893</v>
      </c>
      <c r="K12" t="str">
        <f t="array" ref="K12">INDEX('All Group Fixtures'!$Q$1:$Q$1000,MATCH(A12&amp;B12&amp;C12,'All Group Fixtures'!$A$1:$A$1000&amp;'All Group Fixtures'!$B$1:$B$1000&amp;'All Group Fixtures'!$C$1:$C$1000,0))</f>
        <v/>
      </c>
      <c r="L12" t="str">
        <f t="shared" si="22"/>
        <v/>
      </c>
      <c r="M12" t="str">
        <f>IF(L12="","",IF(L12="favourite",SUMIFS('All Group Fixtures'!$L11:$L1009,'All Group Fixtures'!$A11:$A1009,$A12,'All Group Fixtures'!$C$2:$C$1000,$C12,'All Group Fixtures'!$B$2:$B$1000,$B12),IF(L12="outsider",SUMIFS('All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/>
      </c>
      <c r="N12" s="45" t="s">
        <v>24</v>
      </c>
      <c r="O12" s="42" t="str">
        <f t="shared" si="23"/>
        <v>favourite</v>
      </c>
      <c r="P12" s="42">
        <f>IF(O12="","",IF(O12="favourite",SUMIFS('All Group Fixtures'!$L$2:$L$1000,'All Group Fixtures'!$A$2:$A$1000,$A12,'All Group Fixtures'!$C$2:$C$1000,$C12,'All Group Fixtures'!$B$2:$B$1000,$B12),IF(O12="outsider",SUMIFS('All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Q12" s="56" t="str">
        <f t="shared" si="3"/>
        <v/>
      </c>
      <c r="R12" s="45" t="s">
        <v>73</v>
      </c>
      <c r="S12" s="42" t="str">
        <f t="shared" si="24"/>
        <v>outsider</v>
      </c>
      <c r="T12" s="42">
        <f>IF(S12="","",IF(S12="favourite",SUMIFS('All Group Fixtures'!$L$2:$L$1000,'All Group Fixtures'!$A$2:$A$1000,$A12,'All Group Fixtures'!$C$2:$C$1000,$C12,'All Group Fixtures'!$B$2:$B$1000,$B12),IF(S12="outsider",SUMIFS('All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U12" s="72" t="str">
        <f t="shared" si="4"/>
        <v/>
      </c>
      <c r="V12" s="45" t="s">
        <v>73</v>
      </c>
      <c r="W12" s="42" t="str">
        <f t="shared" si="25"/>
        <v>outsider</v>
      </c>
      <c r="X12" s="42">
        <f>IF(W12="","",IF(W12="favourite",SUMIFS('All Group Fixtures'!$L$2:$L$1000,'All Group Fixtures'!$A$2:$A$1000,$A12,'All Group Fixtures'!$C$2:$C$1000,$C12,'All Group Fixtures'!$B$2:$B$1000,$B12),IF(W12="outsider",SUMIFS('All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Y12" s="72" t="str">
        <f t="shared" si="5"/>
        <v/>
      </c>
      <c r="Z12" s="45" t="s">
        <v>73</v>
      </c>
      <c r="AA12" s="42" t="str">
        <f t="shared" si="26"/>
        <v>outsider</v>
      </c>
      <c r="AB12" s="42">
        <f>IF(AA12="","",IF(AA12="favourite",SUMIFS('All Group Fixtures'!$L$2:$L$1000,'All Group Fixtures'!$A$2:$A$1000,$A12,'All Group Fixtures'!$C$2:$C$1000,$C12,'All Group Fixtures'!$B$2:$B$1000,$B12),IF(AA12="outsider",SUMIFS('All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C12" s="72" t="str">
        <f t="shared" si="6"/>
        <v/>
      </c>
      <c r="AD12" s="45" t="s">
        <v>73</v>
      </c>
      <c r="AE12" s="42" t="str">
        <f t="shared" si="27"/>
        <v>outsider</v>
      </c>
      <c r="AF12" s="42">
        <f>IF(AE12="","",IF(AE12="favourite",SUMIFS('All Group Fixtures'!$L$2:$L$1000,'All Group Fixtures'!$A$2:$A$1000,$A12,'All Group Fixtures'!$C$2:$C$1000,$C12,'All Group Fixtures'!$B$2:$B$1000,$B12),IF(AE12="outsider",SUMIFS('All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G12" s="72" t="str">
        <f t="shared" si="7"/>
        <v/>
      </c>
      <c r="AH12" s="45" t="s">
        <v>24</v>
      </c>
      <c r="AI12" s="42" t="str">
        <f t="shared" si="28"/>
        <v>favourite</v>
      </c>
      <c r="AJ12" s="42">
        <f>IF(AI12="","",IF(AI12="favourite",SUMIFS('All Group Fixtures'!$L$2:$L$1000,'All Group Fixtures'!$A$2:$A$1000,$A12,'All Group Fixtures'!$C$2:$C$1000,$C12,'All Group Fixtures'!$B$2:$B$1000,$B12),IF(AI12="outsider",SUMIFS('All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AK12" s="72" t="str">
        <f t="shared" si="8"/>
        <v/>
      </c>
      <c r="AL12" s="45" t="s">
        <v>73</v>
      </c>
      <c r="AM12" s="42" t="str">
        <f t="shared" si="29"/>
        <v>outsider</v>
      </c>
      <c r="AN12" s="42">
        <f>IF(AM12="","",IF(AM12="favourite",SUMIFS('All Group Fixtures'!$L$2:$L$1000,'All Group Fixtures'!$A$2:$A$1000,$A12,'All Group Fixtures'!$C$2:$C$1000,$C12,'All Group Fixtures'!$B$2:$B$1000,$B12),IF(AM12="outsider",SUMIFS('All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O12" s="72" t="str">
        <f t="shared" si="9"/>
        <v/>
      </c>
      <c r="AP12" s="45" t="s">
        <v>42</v>
      </c>
      <c r="AQ12" s="42" t="str">
        <f t="shared" si="30"/>
        <v>draw</v>
      </c>
      <c r="AR12" s="42">
        <f>IF(AQ12="","",IF(AQ12="favourite",SUMIFS('All Group Fixtures'!$L$2:$L$1000,'All Group Fixtures'!$A$2:$A$1000,$A12,'All Group Fixtures'!$C$2:$C$1000,$C12,'All Group Fixtures'!$B$2:$B$1000,$B12),IF(AQ12="outsider",SUMIFS('All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S12" s="72" t="str">
        <f t="shared" si="10"/>
        <v/>
      </c>
      <c r="AT12" s="45" t="s">
        <v>42</v>
      </c>
      <c r="AU12" s="42" t="str">
        <f t="shared" si="31"/>
        <v>draw</v>
      </c>
      <c r="AV12" s="42">
        <f>IF(AU12="","",IF(AU12="favourite",SUMIFS('All Group Fixtures'!$L$2:$L$1000,'All Group Fixtures'!$A$2:$A$1000,$A12,'All Group Fixtures'!$C$2:$C$1000,$C12,'All Group Fixtures'!$B$2:$B$1000,$B12),IF(AU12="outsider",SUMIFS('All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W12" s="72" t="str">
        <f t="shared" si="11"/>
        <v/>
      </c>
      <c r="AX12" s="45" t="s">
        <v>24</v>
      </c>
      <c r="AY12" s="42" t="str">
        <f t="shared" si="32"/>
        <v>favourite</v>
      </c>
      <c r="AZ12" s="42">
        <f>IF(AY12="","",IF(AY12="favourite",SUMIFS('All Group Fixtures'!$L$2:$L$1000,'All Group Fixtures'!$A$2:$A$1000,$A12,'All Group Fixtures'!$C$2:$C$1000,$C12,'All Group Fixtures'!$B$2:$B$1000,$B12),IF(AY12="outsider",SUMIFS('All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BA12" s="72" t="str">
        <f t="shared" si="12"/>
        <v/>
      </c>
      <c r="BB12" s="45" t="s">
        <v>42</v>
      </c>
      <c r="BC12" s="42" t="str">
        <f t="shared" si="33"/>
        <v>draw</v>
      </c>
      <c r="BD12" s="42">
        <f>IF(BC12="","",IF(BC12="favourite",SUMIFS('All Group Fixtures'!$L$2:$L$1000,'All Group Fixtures'!$A$2:$A$1000,$A12,'All Group Fixtures'!$C$2:$C$1000,$C12,'All Group Fixtures'!$B$2:$B$1000,$B12),IF(BC12="outsider",SUMIFS('All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E12" s="72" t="str">
        <f t="shared" si="13"/>
        <v/>
      </c>
      <c r="BF12" s="45" t="s">
        <v>42</v>
      </c>
      <c r="BG12" s="42" t="str">
        <f t="shared" si="34"/>
        <v>draw</v>
      </c>
      <c r="BH12" s="42">
        <f>IF(BG12="","",IF(BG12="favourite",SUMIFS('All Group Fixtures'!$L$2:$L$1000,'All Group Fixtures'!$A$2:$A$1000,$A12,'All Group Fixtures'!$C$2:$C$1000,$C12,'All Group Fixtures'!$B$2:$B$1000,$B12),IF(BG12="outsider",SUMIFS('All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I12" s="76" t="str">
        <f t="shared" si="14"/>
        <v/>
      </c>
      <c r="BJ12" s="45" t="s">
        <v>42</v>
      </c>
      <c r="BK12" s="42" t="str">
        <f t="shared" si="35"/>
        <v>draw</v>
      </c>
      <c r="BL12" s="42">
        <f>IF(BK12="","",IF(BK12="favourite",SUMIFS('All Group Fixtures'!$L$2:$L$1000,'All Group Fixtures'!$A$2:$A$1000,$A12,'All Group Fixtures'!$C$2:$C$1000,$C12,'All Group Fixtures'!$B$2:$B$1000,$B12),IF(BK12="outsider",SUMIFS('All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M12" s="76" t="str">
        <f t="shared" si="15"/>
        <v/>
      </c>
      <c r="BN12" s="45" t="s">
        <v>42</v>
      </c>
      <c r="BO12" s="42" t="str">
        <f t="shared" si="36"/>
        <v>draw</v>
      </c>
      <c r="BP12" s="42">
        <f>IF(BO12="","",IF(BO12="favourite",SUMIFS('All Group Fixtures'!$L$2:$L$1000,'All Group Fixtures'!$A$2:$A$1000,$A12,'All Group Fixtures'!$C$2:$C$1000,$C12,'All Group Fixtures'!$B$2:$B$1000,$B12),IF(BO12="outsider",SUMIFS('All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Q12" s="76" t="str">
        <f t="shared" si="16"/>
        <v/>
      </c>
      <c r="BR12" s="45" t="s">
        <v>42</v>
      </c>
      <c r="BS12" s="42" t="str">
        <f t="shared" si="37"/>
        <v>draw</v>
      </c>
      <c r="BT12" s="42">
        <f>IF(BS12="","",IF(BS12="favourite",SUMIFS('All Group Fixtures'!$L$2:$L$1000,'All Group Fixtures'!$A$2:$A$1000,$A12,'All Group Fixtures'!$C$2:$C$1000,$C12,'All Group Fixtures'!$B$2:$B$1000,$B12),IF(BS12="outsider",SUMIFS('All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U12" s="79" t="str">
        <f t="shared" si="17"/>
        <v/>
      </c>
      <c r="BV12" s="45" t="s">
        <v>73</v>
      </c>
      <c r="BW12" s="42" t="str">
        <f t="shared" si="38"/>
        <v>outsider</v>
      </c>
      <c r="BX12" s="42">
        <f>IF(BW12="","",IF(BW12="favourite",SUMIFS('All Group Fixtures'!$L$2:$L$1000,'All Group Fixtures'!$A$2:$A$1000,$A12,'All Group Fixtures'!$C$2:$C$1000,$C12,'All Group Fixtures'!$B$2:$B$1000,$B12),IF(BW12="outsider",SUMIFS('All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Y12" s="79" t="str">
        <f t="shared" si="18"/>
        <v/>
      </c>
      <c r="BZ12" s="45" t="s">
        <v>24</v>
      </c>
      <c r="CA12" s="42" t="str">
        <f t="shared" si="39"/>
        <v>favourite</v>
      </c>
      <c r="CB12" s="42">
        <f>IF(CA12="","",IF(CA12="favourite",SUMIFS('All Group Fixtures'!$L$2:$L$1000,'All Group Fixtures'!$A$2:$A$1000,$A12,'All Group Fixtures'!$C$2:$C$1000,$C12,'All Group Fixtures'!$B$2:$B$1000,$B12),IF(CA12="outsider",SUMIFS('All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C12" s="79" t="str">
        <f t="shared" si="19"/>
        <v/>
      </c>
      <c r="CD12" s="45" t="s">
        <v>24</v>
      </c>
      <c r="CE12" s="42" t="str">
        <f t="shared" si="40"/>
        <v>favourite</v>
      </c>
      <c r="CF12" s="42">
        <f>IF(CE12="","",IF(CE12="favourite",SUMIFS('All Group Fixtures'!$L$2:$L$1000,'All Group Fixtures'!$A$2:$A$1000,$A12,'All Group Fixtures'!$C$2:$C$1000,$C12,'All Group Fixtures'!$B$2:$B$1000,$B12),IF(CE12="outsider",SUMIFS('All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G12" s="79" t="str">
        <f t="shared" si="20"/>
        <v/>
      </c>
      <c r="CH12" s="45" t="s">
        <v>24</v>
      </c>
      <c r="CI12" s="42" t="str">
        <f t="shared" si="41"/>
        <v>favourite</v>
      </c>
      <c r="CJ12" s="42">
        <f>IF(CI12="","",IF(CI12="favourite",SUMIFS('All Group Fixtures'!$L$2:$L$1000,'All Group Fixtures'!$A$2:$A$1000,$A12,'All Group Fixtures'!$C$2:$C$1000,$C12,'All Group Fixtures'!$B$2:$B$1000,$B12),IF(CI12="outsider",SUMIFS('All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K12" s="79" t="str">
        <f t="shared" si="21"/>
        <v/>
      </c>
    </row>
    <row r="13" spans="1:89" x14ac:dyDescent="0.2">
      <c r="A13">
        <v>2018</v>
      </c>
      <c r="B13">
        <v>27</v>
      </c>
      <c r="C13">
        <v>2</v>
      </c>
      <c r="D13" t="s">
        <v>36</v>
      </c>
      <c r="E13" t="s">
        <v>93</v>
      </c>
      <c r="F13" t="s">
        <v>36</v>
      </c>
      <c r="G13" t="s">
        <v>93</v>
      </c>
      <c r="H13" s="46">
        <f t="shared" si="0"/>
        <v>0.73684210526315785</v>
      </c>
      <c r="I13" s="46">
        <f t="shared" si="1"/>
        <v>0.10526315789473684</v>
      </c>
      <c r="J13" s="46">
        <f t="shared" si="2"/>
        <v>0.15789473684210525</v>
      </c>
      <c r="K13" t="str">
        <f t="array" ref="K13">INDEX('All Group Fixtures'!$Q$1:$Q$1000,MATCH(A13&amp;B13&amp;C13,'All Group Fixtures'!$A$1:$A$1000&amp;'All Group Fixtures'!$B$1:$B$1000&amp;'All Group Fixtures'!$C$1:$C$1000,0))</f>
        <v/>
      </c>
      <c r="L13" t="str">
        <f t="shared" si="22"/>
        <v/>
      </c>
      <c r="M13" t="str">
        <f>IF(L13="","",IF(L13="favourite",SUMIFS('All Group Fixtures'!$L12:$L1010,'All Group Fixtures'!$A12:$A1010,$A13,'All Group Fixtures'!$C$2:$C$1000,$C13,'All Group Fixtures'!$B$2:$B$1000,$B13),IF(L13="outsider",SUMIFS('All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/>
      </c>
      <c r="N13" s="45" t="s">
        <v>36</v>
      </c>
      <c r="O13" s="42" t="str">
        <f t="shared" si="23"/>
        <v>favourite</v>
      </c>
      <c r="P13" s="42">
        <f>IF(O13="","",IF(O13="favourite",SUMIFS('All Group Fixtures'!$L$2:$L$1000,'All Group Fixtures'!$A$2:$A$1000,$A13,'All Group Fixtures'!$C$2:$C$1000,$C13,'All Group Fixtures'!$B$2:$B$1000,$B13),IF(O13="outsider",SUMIFS('All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Q13" s="56" t="str">
        <f t="shared" si="3"/>
        <v/>
      </c>
      <c r="R13" s="45" t="s">
        <v>36</v>
      </c>
      <c r="S13" s="42" t="str">
        <f t="shared" si="24"/>
        <v>favourite</v>
      </c>
      <c r="T13" s="42">
        <f>IF(S13="","",IF(S13="favourite",SUMIFS('All Group Fixtures'!$L$2:$L$1000,'All Group Fixtures'!$A$2:$A$1000,$A13,'All Group Fixtures'!$C$2:$C$1000,$C13,'All Group Fixtures'!$B$2:$B$1000,$B13),IF(S13="outsider",SUMIFS('All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U13" s="72" t="str">
        <f t="shared" si="4"/>
        <v/>
      </c>
      <c r="V13" s="45" t="s">
        <v>36</v>
      </c>
      <c r="W13" s="42" t="str">
        <f t="shared" si="25"/>
        <v>favourite</v>
      </c>
      <c r="X13" s="42">
        <f>IF(W13="","",IF(W13="favourite",SUMIFS('All Group Fixtures'!$L$2:$L$1000,'All Group Fixtures'!$A$2:$A$1000,$A13,'All Group Fixtures'!$C$2:$C$1000,$C13,'All Group Fixtures'!$B$2:$B$1000,$B13),IF(W13="outsider",SUMIFS('All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Y13" s="72" t="str">
        <f t="shared" si="5"/>
        <v/>
      </c>
      <c r="Z13" s="45" t="s">
        <v>93</v>
      </c>
      <c r="AA13" s="42" t="str">
        <f t="shared" si="26"/>
        <v>outsider</v>
      </c>
      <c r="AB13" s="42">
        <f>IF(AA13="","",IF(AA13="favourite",SUMIFS('All Group Fixtures'!$L$2:$L$1000,'All Group Fixtures'!$A$2:$A$1000,$A13,'All Group Fixtures'!$C$2:$C$1000,$C13,'All Group Fixtures'!$B$2:$B$1000,$B13),IF(AA13="outsider",SUMIFS('All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AC13" s="72" t="str">
        <f t="shared" si="6"/>
        <v/>
      </c>
      <c r="AD13" s="45" t="s">
        <v>93</v>
      </c>
      <c r="AE13" s="42" t="str">
        <f t="shared" si="27"/>
        <v>outsider</v>
      </c>
      <c r="AF13" s="42">
        <f>IF(AE13="","",IF(AE13="favourite",SUMIFS('All Group Fixtures'!$L$2:$L$1000,'All Group Fixtures'!$A$2:$A$1000,$A13,'All Group Fixtures'!$C$2:$C$1000,$C13,'All Group Fixtures'!$B$2:$B$1000,$B13),IF(AE13="outsider",SUMIFS('All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AG13" s="72" t="str">
        <f t="shared" si="7"/>
        <v/>
      </c>
      <c r="AH13" s="45" t="s">
        <v>42</v>
      </c>
      <c r="AI13" s="42" t="str">
        <f t="shared" si="28"/>
        <v>draw</v>
      </c>
      <c r="AJ13" s="42">
        <f>IF(AI13="","",IF(AI13="favourite",SUMIFS('All Group Fixtures'!$L$2:$L$1000,'All Group Fixtures'!$A$2:$A$1000,$A13,'All Group Fixtures'!$C$2:$C$1000,$C13,'All Group Fixtures'!$B$2:$B$1000,$B13),IF(AI13="outsider",SUMIFS('All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AK13" s="72" t="str">
        <f t="shared" si="8"/>
        <v/>
      </c>
      <c r="AL13" s="45" t="s">
        <v>42</v>
      </c>
      <c r="AM13" s="42" t="str">
        <f t="shared" si="29"/>
        <v>draw</v>
      </c>
      <c r="AN13" s="42">
        <f>IF(AM13="","",IF(AM13="favourite",SUMIFS('All Group Fixtures'!$L$2:$L$1000,'All Group Fixtures'!$A$2:$A$1000,$A13,'All Group Fixtures'!$C$2:$C$1000,$C13,'All Group Fixtures'!$B$2:$B$1000,$B13),IF(AM13="outsider",SUMIFS('All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AO13" s="72" t="str">
        <f t="shared" si="9"/>
        <v/>
      </c>
      <c r="AP13" s="45" t="s">
        <v>36</v>
      </c>
      <c r="AQ13" s="42" t="str">
        <f t="shared" si="30"/>
        <v>favourite</v>
      </c>
      <c r="AR13" s="42">
        <f>IF(AQ13="","",IF(AQ13="favourite",SUMIFS('All Group Fixtures'!$L$2:$L$1000,'All Group Fixtures'!$A$2:$A$1000,$A13,'All Group Fixtures'!$C$2:$C$1000,$C13,'All Group Fixtures'!$B$2:$B$1000,$B13),IF(AQ13="outsider",SUMIFS('All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S13" s="72" t="str">
        <f t="shared" si="10"/>
        <v/>
      </c>
      <c r="AT13" s="45" t="s">
        <v>36</v>
      </c>
      <c r="AU13" s="42" t="str">
        <f t="shared" si="31"/>
        <v>favourite</v>
      </c>
      <c r="AV13" s="42">
        <f>IF(AU13="","",IF(AU13="favourite",SUMIFS('All Group Fixtures'!$L$2:$L$1000,'All Group Fixtures'!$A$2:$A$1000,$A13,'All Group Fixtures'!$C$2:$C$1000,$C13,'All Group Fixtures'!$B$2:$B$1000,$B13),IF(AU13="outsider",SUMIFS('All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W13" s="72" t="str">
        <f t="shared" si="11"/>
        <v/>
      </c>
      <c r="AX13" s="45" t="s">
        <v>36</v>
      </c>
      <c r="AY13" s="42" t="str">
        <f t="shared" si="32"/>
        <v>favourite</v>
      </c>
      <c r="AZ13" s="42">
        <f>IF(AY13="","",IF(AY13="favourite",SUMIFS('All Group Fixtures'!$L$2:$L$1000,'All Group Fixtures'!$A$2:$A$1000,$A13,'All Group Fixtures'!$C$2:$C$1000,$C13,'All Group Fixtures'!$B$2:$B$1000,$B13),IF(AY13="outsider",SUMIFS('All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A13" s="72" t="str">
        <f t="shared" si="12"/>
        <v/>
      </c>
      <c r="BB13" s="45" t="s">
        <v>36</v>
      </c>
      <c r="BC13" s="42" t="str">
        <f t="shared" si="33"/>
        <v>favourite</v>
      </c>
      <c r="BD13" s="42">
        <f>IF(BC13="","",IF(BC13="favourite",SUMIFS('All Group Fixtures'!$L$2:$L$1000,'All Group Fixtures'!$A$2:$A$1000,$A13,'All Group Fixtures'!$C$2:$C$1000,$C13,'All Group Fixtures'!$B$2:$B$1000,$B13),IF(BC13="outsider",SUMIFS('All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E13" s="72" t="str">
        <f t="shared" si="13"/>
        <v/>
      </c>
      <c r="BF13" s="45" t="s">
        <v>42</v>
      </c>
      <c r="BG13" s="42" t="str">
        <f t="shared" si="34"/>
        <v>draw</v>
      </c>
      <c r="BH13" s="42">
        <f>IF(BG13="","",IF(BG13="favourite",SUMIFS('All Group Fixtures'!$L$2:$L$1000,'All Group Fixtures'!$A$2:$A$1000,$A13,'All Group Fixtures'!$C$2:$C$1000,$C13,'All Group Fixtures'!$B$2:$B$1000,$B13),IF(BG13="outsider",SUMIFS('All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BI13" s="76" t="str">
        <f t="shared" si="14"/>
        <v/>
      </c>
      <c r="BJ13" s="45" t="s">
        <v>36</v>
      </c>
      <c r="BK13" s="42" t="str">
        <f t="shared" si="35"/>
        <v>favourite</v>
      </c>
      <c r="BL13" s="42">
        <f>IF(BK13="","",IF(BK13="favourite",SUMIFS('All Group Fixtures'!$L$2:$L$1000,'All Group Fixtures'!$A$2:$A$1000,$A13,'All Group Fixtures'!$C$2:$C$1000,$C13,'All Group Fixtures'!$B$2:$B$1000,$B13),IF(BK13="outsider",SUMIFS('All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M13" s="76" t="str">
        <f t="shared" si="15"/>
        <v/>
      </c>
      <c r="BN13" s="45" t="s">
        <v>36</v>
      </c>
      <c r="BO13" s="42" t="str">
        <f t="shared" si="36"/>
        <v>favourite</v>
      </c>
      <c r="BP13" s="42">
        <f>IF(BO13="","",IF(BO13="favourite",SUMIFS('All Group Fixtures'!$L$2:$L$1000,'All Group Fixtures'!$A$2:$A$1000,$A13,'All Group Fixtures'!$C$2:$C$1000,$C13,'All Group Fixtures'!$B$2:$B$1000,$B13),IF(BO13="outsider",SUMIFS('All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Q13" s="76" t="str">
        <f t="shared" si="16"/>
        <v/>
      </c>
      <c r="BR13" s="45" t="s">
        <v>36</v>
      </c>
      <c r="BS13" s="42" t="str">
        <f t="shared" si="37"/>
        <v>favourite</v>
      </c>
      <c r="BT13" s="42">
        <f>IF(BS13="","",IF(BS13="favourite",SUMIFS('All Group Fixtures'!$L$2:$L$1000,'All Group Fixtures'!$A$2:$A$1000,$A13,'All Group Fixtures'!$C$2:$C$1000,$C13,'All Group Fixtures'!$B$2:$B$1000,$B13),IF(BS13="outsider",SUMIFS('All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U13" s="79" t="str">
        <f t="shared" si="17"/>
        <v/>
      </c>
      <c r="BV13" s="45" t="s">
        <v>36</v>
      </c>
      <c r="BW13" s="42" t="str">
        <f t="shared" si="38"/>
        <v>favourite</v>
      </c>
      <c r="BX13" s="42">
        <f>IF(BW13="","",IF(BW13="favourite",SUMIFS('All Group Fixtures'!$L$2:$L$1000,'All Group Fixtures'!$A$2:$A$1000,$A13,'All Group Fixtures'!$C$2:$C$1000,$C13,'All Group Fixtures'!$B$2:$B$1000,$B13),IF(BW13="outsider",SUMIFS('All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Y13" s="79" t="str">
        <f t="shared" si="18"/>
        <v/>
      </c>
      <c r="BZ13" s="45" t="s">
        <v>36</v>
      </c>
      <c r="CA13" s="42" t="str">
        <f t="shared" si="39"/>
        <v>favourite</v>
      </c>
      <c r="CB13" s="42">
        <f>IF(CA13="","",IF(CA13="favourite",SUMIFS('All Group Fixtures'!$L$2:$L$1000,'All Group Fixtures'!$A$2:$A$1000,$A13,'All Group Fixtures'!$C$2:$C$1000,$C13,'All Group Fixtures'!$B$2:$B$1000,$B13),IF(CA13="outsider",SUMIFS('All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C13" s="79" t="str">
        <f t="shared" si="19"/>
        <v/>
      </c>
      <c r="CD13" s="45" t="s">
        <v>36</v>
      </c>
      <c r="CE13" s="42" t="str">
        <f t="shared" si="40"/>
        <v>favourite</v>
      </c>
      <c r="CF13" s="42">
        <f>IF(CE13="","",IF(CE13="favourite",SUMIFS('All Group Fixtures'!$L$2:$L$1000,'All Group Fixtures'!$A$2:$A$1000,$A13,'All Group Fixtures'!$C$2:$C$1000,$C13,'All Group Fixtures'!$B$2:$B$1000,$B13),IF(CE13="outsider",SUMIFS('All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G13" s="79" t="str">
        <f t="shared" si="20"/>
        <v/>
      </c>
      <c r="CH13" s="45" t="s">
        <v>36</v>
      </c>
      <c r="CI13" s="42" t="str">
        <f t="shared" si="41"/>
        <v>favourite</v>
      </c>
      <c r="CJ13" s="42">
        <f>IF(CI13="","",IF(CI13="favourite",SUMIFS('All Group Fixtures'!$L$2:$L$1000,'All Group Fixtures'!$A$2:$A$1000,$A13,'All Group Fixtures'!$C$2:$C$1000,$C13,'All Group Fixtures'!$B$2:$B$1000,$B13),IF(CI13="outsider",SUMIFS('All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K13" s="79" t="str">
        <f t="shared" si="21"/>
        <v/>
      </c>
    </row>
    <row r="14" spans="1:89" x14ac:dyDescent="0.2">
      <c r="A14">
        <v>2018</v>
      </c>
      <c r="B14">
        <v>28</v>
      </c>
      <c r="C14">
        <v>2</v>
      </c>
      <c r="D14" t="s">
        <v>98</v>
      </c>
      <c r="E14" t="s">
        <v>10</v>
      </c>
      <c r="F14" t="s">
        <v>10</v>
      </c>
      <c r="G14" t="s">
        <v>98</v>
      </c>
      <c r="H14" s="46">
        <f t="shared" si="0"/>
        <v>0.63157894736842102</v>
      </c>
      <c r="I14" s="46">
        <f t="shared" si="1"/>
        <v>5.2631578947368418E-2</v>
      </c>
      <c r="J14" s="46">
        <f t="shared" si="2"/>
        <v>0.31578947368421051</v>
      </c>
      <c r="K14" t="str">
        <f t="array" ref="K14">INDEX('All Group Fixtures'!$Q$1:$Q$1000,MATCH(A14&amp;B14&amp;C14,'All Group Fixtures'!$A$1:$A$1000&amp;'All Group Fixtures'!$B$1:$B$1000&amp;'All Group Fixtures'!$C$1:$C$1000,0))</f>
        <v/>
      </c>
      <c r="L14" t="str">
        <f t="shared" si="22"/>
        <v/>
      </c>
      <c r="M14" t="str">
        <f>IF(L14="","",IF(L14="favourite",SUMIFS('All Group Fixtures'!$L13:$L1011,'All Group Fixtures'!$A13:$A1011,$A14,'All Group Fixtures'!$C$2:$C$1000,$C14,'All Group Fixtures'!$B$2:$B$1000,$B14),IF(L14="outsider",SUMIFS('All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N14" s="45" t="s">
        <v>10</v>
      </c>
      <c r="O14" s="42" t="str">
        <f t="shared" si="23"/>
        <v>favourite</v>
      </c>
      <c r="P14" s="42">
        <f>IF(O14="","",IF(O14="favourite",SUMIFS('All Group Fixtures'!$L$2:$L$1000,'All Group Fixtures'!$A$2:$A$1000,$A14,'All Group Fixtures'!$C$2:$C$1000,$C14,'All Group Fixtures'!$B$2:$B$1000,$B14),IF(O14="outsider",SUMIFS('All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Q14" s="56" t="str">
        <f t="shared" si="3"/>
        <v/>
      </c>
      <c r="R14" s="45" t="s">
        <v>10</v>
      </c>
      <c r="S14" s="42" t="str">
        <f t="shared" si="24"/>
        <v>favourite</v>
      </c>
      <c r="T14" s="42">
        <f>IF(S14="","",IF(S14="favourite",SUMIFS('All Group Fixtures'!$L$2:$L$1000,'All Group Fixtures'!$A$2:$A$1000,$A14,'All Group Fixtures'!$C$2:$C$1000,$C14,'All Group Fixtures'!$B$2:$B$1000,$B14),IF(S14="outsider",SUMIFS('All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U14" s="72" t="str">
        <f t="shared" si="4"/>
        <v/>
      </c>
      <c r="V14" s="45" t="s">
        <v>10</v>
      </c>
      <c r="W14" s="42" t="str">
        <f t="shared" si="25"/>
        <v>favourite</v>
      </c>
      <c r="X14" s="42">
        <f>IF(W14="","",IF(W14="favourite",SUMIFS('All Group Fixtures'!$L$2:$L$1000,'All Group Fixtures'!$A$2:$A$1000,$A14,'All Group Fixtures'!$C$2:$C$1000,$C14,'All Group Fixtures'!$B$2:$B$1000,$B14),IF(W14="outsider",SUMIFS('All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Y14" s="72" t="str">
        <f t="shared" si="5"/>
        <v/>
      </c>
      <c r="Z14" s="45" t="s">
        <v>42</v>
      </c>
      <c r="AA14" s="42" t="str">
        <f t="shared" si="26"/>
        <v>draw</v>
      </c>
      <c r="AB14" s="42">
        <f>IF(AA14="","",IF(AA14="favourite",SUMIFS('All Group Fixtures'!$L$2:$L$1000,'All Group Fixtures'!$A$2:$A$1000,$A14,'All Group Fixtures'!$C$2:$C$1000,$C14,'All Group Fixtures'!$B$2:$B$1000,$B14),IF(AA14="outsider",SUMIFS('All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C14" s="72" t="str">
        <f t="shared" si="6"/>
        <v/>
      </c>
      <c r="AD14" s="45" t="s">
        <v>42</v>
      </c>
      <c r="AE14" s="42" t="str">
        <f t="shared" si="27"/>
        <v>draw</v>
      </c>
      <c r="AF14" s="42">
        <f>IF(AE14="","",IF(AE14="favourite",SUMIFS('All Group Fixtures'!$L$2:$L$1000,'All Group Fixtures'!$A$2:$A$1000,$A14,'All Group Fixtures'!$C$2:$C$1000,$C14,'All Group Fixtures'!$B$2:$B$1000,$B14),IF(AE14="outsider",SUMIFS('All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G14" s="72" t="str">
        <f t="shared" si="7"/>
        <v/>
      </c>
      <c r="AH14" s="45" t="s">
        <v>42</v>
      </c>
      <c r="AI14" s="42" t="str">
        <f t="shared" si="28"/>
        <v>draw</v>
      </c>
      <c r="AJ14" s="42">
        <f>IF(AI14="","",IF(AI14="favourite",SUMIFS('All Group Fixtures'!$L$2:$L$1000,'All Group Fixtures'!$A$2:$A$1000,$A14,'All Group Fixtures'!$C$2:$C$1000,$C14,'All Group Fixtures'!$B$2:$B$1000,$B14),IF(AI14="outsider",SUMIFS('All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K14" s="72" t="str">
        <f t="shared" si="8"/>
        <v/>
      </c>
      <c r="AL14" s="45" t="s">
        <v>10</v>
      </c>
      <c r="AM14" s="42" t="str">
        <f t="shared" si="29"/>
        <v>favourite</v>
      </c>
      <c r="AN14" s="42">
        <f>IF(AM14="","",IF(AM14="favourite",SUMIFS('All Group Fixtures'!$L$2:$L$1000,'All Group Fixtures'!$A$2:$A$1000,$A14,'All Group Fixtures'!$C$2:$C$1000,$C14,'All Group Fixtures'!$B$2:$B$1000,$B14),IF(AM14="outsider",SUMIFS('All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AO14" s="72" t="str">
        <f t="shared" si="9"/>
        <v/>
      </c>
      <c r="AP14" s="45" t="s">
        <v>10</v>
      </c>
      <c r="AQ14" s="42" t="str">
        <f t="shared" si="30"/>
        <v>favourite</v>
      </c>
      <c r="AR14" s="42">
        <f>IF(AQ14="","",IF(AQ14="favourite",SUMIFS('All Group Fixtures'!$L$2:$L$1000,'All Group Fixtures'!$A$2:$A$1000,$A14,'All Group Fixtures'!$C$2:$C$1000,$C14,'All Group Fixtures'!$B$2:$B$1000,$B14),IF(AQ14="outsider",SUMIFS('All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AS14" s="72" t="str">
        <f t="shared" si="10"/>
        <v/>
      </c>
      <c r="AT14" s="45" t="s">
        <v>98</v>
      </c>
      <c r="AU14" s="42" t="str">
        <f t="shared" si="31"/>
        <v>outsider</v>
      </c>
      <c r="AV14" s="42">
        <f>IF(AU14="","",IF(AU14="favourite",SUMIFS('All Group Fixtures'!$L$2:$L$1000,'All Group Fixtures'!$A$2:$A$1000,$A14,'All Group Fixtures'!$C$2:$C$1000,$C14,'All Group Fixtures'!$B$2:$B$1000,$B14),IF(AU14="outsider",SUMIFS('All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7.5</v>
      </c>
      <c r="AW14" s="72" t="str">
        <f t="shared" si="11"/>
        <v/>
      </c>
      <c r="AX14" s="45" t="s">
        <v>42</v>
      </c>
      <c r="AY14" s="42" t="str">
        <f t="shared" si="32"/>
        <v>draw</v>
      </c>
      <c r="AZ14" s="42">
        <f>IF(AY14="","",IF(AY14="favourite",SUMIFS('All Group Fixtures'!$L$2:$L$1000,'All Group Fixtures'!$A$2:$A$1000,$A14,'All Group Fixtures'!$C$2:$C$1000,$C14,'All Group Fixtures'!$B$2:$B$1000,$B14),IF(AY14="outsider",SUMIFS('All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BA14" s="72" t="str">
        <f t="shared" si="12"/>
        <v/>
      </c>
      <c r="BB14" s="45" t="s">
        <v>10</v>
      </c>
      <c r="BC14" s="42" t="str">
        <f t="shared" si="33"/>
        <v>favourite</v>
      </c>
      <c r="BD14" s="42">
        <f>IF(BC14="","",IF(BC14="favourite",SUMIFS('All Group Fixtures'!$L$2:$L$1000,'All Group Fixtures'!$A$2:$A$1000,$A14,'All Group Fixtures'!$C$2:$C$1000,$C14,'All Group Fixtures'!$B$2:$B$1000,$B14),IF(BC14="outsider",SUMIFS('All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E14" s="72" t="str">
        <f t="shared" si="13"/>
        <v/>
      </c>
      <c r="BF14" s="45" t="s">
        <v>10</v>
      </c>
      <c r="BG14" s="42" t="str">
        <f t="shared" si="34"/>
        <v>favourite</v>
      </c>
      <c r="BH14" s="42">
        <f>IF(BG14="","",IF(BG14="favourite",SUMIFS('All Group Fixtures'!$L$2:$L$1000,'All Group Fixtures'!$A$2:$A$1000,$A14,'All Group Fixtures'!$C$2:$C$1000,$C14,'All Group Fixtures'!$B$2:$B$1000,$B14),IF(BG14="outsider",SUMIFS('All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I14" s="76" t="str">
        <f t="shared" si="14"/>
        <v/>
      </c>
      <c r="BJ14" s="45" t="s">
        <v>10</v>
      </c>
      <c r="BK14" s="42" t="str">
        <f t="shared" si="35"/>
        <v>favourite</v>
      </c>
      <c r="BL14" s="42">
        <f>IF(BK14="","",IF(BK14="favourite",SUMIFS('All Group Fixtures'!$L$2:$L$1000,'All Group Fixtures'!$A$2:$A$1000,$A14,'All Group Fixtures'!$C$2:$C$1000,$C14,'All Group Fixtures'!$B$2:$B$1000,$B14),IF(BK14="outsider",SUMIFS('All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M14" s="76" t="str">
        <f t="shared" si="15"/>
        <v/>
      </c>
      <c r="BN14" s="45" t="s">
        <v>10</v>
      </c>
      <c r="BO14" s="42" t="str">
        <f t="shared" si="36"/>
        <v>favourite</v>
      </c>
      <c r="BP14" s="42">
        <f>IF(BO14="","",IF(BO14="favourite",SUMIFS('All Group Fixtures'!$L$2:$L$1000,'All Group Fixtures'!$A$2:$A$1000,$A14,'All Group Fixtures'!$C$2:$C$1000,$C14,'All Group Fixtures'!$B$2:$B$1000,$B14),IF(BO14="outsider",SUMIFS('All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Q14" s="76" t="str">
        <f t="shared" si="16"/>
        <v/>
      </c>
      <c r="BR14" s="45" t="s">
        <v>10</v>
      </c>
      <c r="BS14" s="42" t="str">
        <f t="shared" si="37"/>
        <v>favourite</v>
      </c>
      <c r="BT14" s="42">
        <f>IF(BS14="","",IF(BS14="favourite",SUMIFS('All Group Fixtures'!$L$2:$L$1000,'All Group Fixtures'!$A$2:$A$1000,$A14,'All Group Fixtures'!$C$2:$C$1000,$C14,'All Group Fixtures'!$B$2:$B$1000,$B14),IF(BS14="outsider",SUMIFS('All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U14" s="79" t="str">
        <f t="shared" si="17"/>
        <v/>
      </c>
      <c r="BV14" s="45" t="s">
        <v>42</v>
      </c>
      <c r="BW14" s="42" t="str">
        <f t="shared" si="38"/>
        <v>draw</v>
      </c>
      <c r="BX14" s="42">
        <f>IF(BW14="","",IF(BW14="favourite",SUMIFS('All Group Fixtures'!$L$2:$L$1000,'All Group Fixtures'!$A$2:$A$1000,$A14,'All Group Fixtures'!$C$2:$C$1000,$C14,'All Group Fixtures'!$B$2:$B$1000,$B14),IF(BW14="outsider",SUMIFS('All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BY14" s="79" t="str">
        <f t="shared" si="18"/>
        <v/>
      </c>
      <c r="BZ14" s="45" t="s">
        <v>10</v>
      </c>
      <c r="CA14" s="42" t="str">
        <f t="shared" si="39"/>
        <v>favourite</v>
      </c>
      <c r="CB14" s="42">
        <f>IF(CA14="","",IF(CA14="favourite",SUMIFS('All Group Fixtures'!$L$2:$L$1000,'All Group Fixtures'!$A$2:$A$1000,$A14,'All Group Fixtures'!$C$2:$C$1000,$C14,'All Group Fixtures'!$B$2:$B$1000,$B14),IF(CA14="outsider",SUMIFS('All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CC14" s="79" t="str">
        <f t="shared" si="19"/>
        <v/>
      </c>
      <c r="CD14" s="45" t="s">
        <v>10</v>
      </c>
      <c r="CE14" s="42" t="str">
        <f t="shared" si="40"/>
        <v>favourite</v>
      </c>
      <c r="CF14" s="42">
        <f>IF(CE14="","",IF(CE14="favourite",SUMIFS('All Group Fixtures'!$L$2:$L$1000,'All Group Fixtures'!$A$2:$A$1000,$A14,'All Group Fixtures'!$C$2:$C$1000,$C14,'All Group Fixtures'!$B$2:$B$1000,$B14),IF(CE14="outsider",SUMIFS('All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CG14" s="79" t="str">
        <f t="shared" si="20"/>
        <v/>
      </c>
      <c r="CH14" s="45" t="s">
        <v>42</v>
      </c>
      <c r="CI14" s="42" t="str">
        <f t="shared" si="41"/>
        <v>draw</v>
      </c>
      <c r="CJ14" s="42">
        <f>IF(CI14="","",IF(CI14="favourite",SUMIFS('All Group Fixtures'!$L$2:$L$1000,'All Group Fixtures'!$A$2:$A$1000,$A14,'All Group Fixtures'!$C$2:$C$1000,$C14,'All Group Fixtures'!$B$2:$B$1000,$B14),IF(CI14="outsider",SUMIFS('All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CK14" s="79" t="str">
        <f t="shared" si="21"/>
        <v/>
      </c>
    </row>
    <row r="15" spans="1:89" x14ac:dyDescent="0.2">
      <c r="A15">
        <v>2018</v>
      </c>
      <c r="B15">
        <v>29</v>
      </c>
      <c r="C15">
        <v>2</v>
      </c>
      <c r="D15" t="s">
        <v>30</v>
      </c>
      <c r="E15" t="s">
        <v>91</v>
      </c>
      <c r="F15" t="s">
        <v>30</v>
      </c>
      <c r="G15" t="s">
        <v>91</v>
      </c>
      <c r="H15" s="46">
        <f t="shared" si="0"/>
        <v>0.57894736842105265</v>
      </c>
      <c r="I15" s="46">
        <f t="shared" si="1"/>
        <v>5.2631578947368418E-2</v>
      </c>
      <c r="J15" s="46">
        <f t="shared" si="2"/>
        <v>0.36842105263157893</v>
      </c>
      <c r="K15" t="str">
        <f t="array" ref="K15">INDEX('All Group Fixtures'!$Q$1:$Q$1000,MATCH(A15&amp;B15&amp;C15,'All Group Fixtures'!$A$1:$A$1000&amp;'All Group Fixtures'!$B$1:$B$1000&amp;'All Group Fixtures'!$C$1:$C$1000,0))</f>
        <v/>
      </c>
      <c r="L15" t="str">
        <f t="shared" si="22"/>
        <v/>
      </c>
      <c r="M15" t="str">
        <f>IF(L15="","",IF(L15="favourite",SUMIFS('All Group Fixtures'!$L14:$L1012,'All Group Fixtures'!$A14:$A1012,$A15,'All Group Fixtures'!$C$2:$C$1000,$C15,'All Group Fixtures'!$B$2:$B$1000,$B15),IF(L15="outsider",SUMIFS('All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N15" s="45" t="s">
        <v>30</v>
      </c>
      <c r="O15" s="42" t="str">
        <f t="shared" si="23"/>
        <v>favourite</v>
      </c>
      <c r="P15" s="42">
        <f>IF(O15="","",IF(O15="favourite",SUMIFS('All Group Fixtures'!$L$2:$L$1000,'All Group Fixtures'!$A$2:$A$1000,$A15,'All Group Fixtures'!$C$2:$C$1000,$C15,'All Group Fixtures'!$B$2:$B$1000,$B15),IF(O15="outsider",SUMIFS('All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Q15" s="56" t="str">
        <f t="shared" si="3"/>
        <v/>
      </c>
      <c r="R15" s="45" t="s">
        <v>30</v>
      </c>
      <c r="S15" s="42" t="str">
        <f t="shared" si="24"/>
        <v>favourite</v>
      </c>
      <c r="T15" s="42">
        <f>IF(S15="","",IF(S15="favourite",SUMIFS('All Group Fixtures'!$L$2:$L$1000,'All Group Fixtures'!$A$2:$A$1000,$A15,'All Group Fixtures'!$C$2:$C$1000,$C15,'All Group Fixtures'!$B$2:$B$1000,$B15),IF(S15="outsider",SUMIFS('All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U15" s="72" t="str">
        <f t="shared" si="4"/>
        <v/>
      </c>
      <c r="V15" s="45" t="s">
        <v>30</v>
      </c>
      <c r="W15" s="42" t="str">
        <f t="shared" si="25"/>
        <v>favourite</v>
      </c>
      <c r="X15" s="42">
        <f>IF(W15="","",IF(W15="favourite",SUMIFS('All Group Fixtures'!$L$2:$L$1000,'All Group Fixtures'!$A$2:$A$1000,$A15,'All Group Fixtures'!$C$2:$C$1000,$C15,'All Group Fixtures'!$B$2:$B$1000,$B15),IF(W15="outsider",SUMIFS('All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Y15" s="72" t="str">
        <f t="shared" si="5"/>
        <v/>
      </c>
      <c r="Z15" s="45" t="s">
        <v>30</v>
      </c>
      <c r="AA15" s="42" t="str">
        <f t="shared" si="26"/>
        <v>favourite</v>
      </c>
      <c r="AB15" s="42">
        <f>IF(AA15="","",IF(AA15="favourite",SUMIFS('All Group Fixtures'!$L$2:$L$1000,'All Group Fixtures'!$A$2:$A$1000,$A15,'All Group Fixtures'!$C$2:$C$1000,$C15,'All Group Fixtures'!$B$2:$B$1000,$B15),IF(AA15="outsider",SUMIFS('All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C15" s="72" t="str">
        <f t="shared" si="6"/>
        <v/>
      </c>
      <c r="AD15" s="45" t="s">
        <v>30</v>
      </c>
      <c r="AE15" s="42" t="str">
        <f t="shared" si="27"/>
        <v>favourite</v>
      </c>
      <c r="AF15" s="42">
        <f>IF(AE15="","",IF(AE15="favourite",SUMIFS('All Group Fixtures'!$L$2:$L$1000,'All Group Fixtures'!$A$2:$A$1000,$A15,'All Group Fixtures'!$C$2:$C$1000,$C15,'All Group Fixtures'!$B$2:$B$1000,$B15),IF(AE15="outsider",SUMIFS('All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G15" s="72" t="str">
        <f t="shared" si="7"/>
        <v/>
      </c>
      <c r="AH15" s="45" t="s">
        <v>30</v>
      </c>
      <c r="AI15" s="42" t="str">
        <f t="shared" si="28"/>
        <v>favourite</v>
      </c>
      <c r="AJ15" s="42">
        <f>IF(AI15="","",IF(AI15="favourite",SUMIFS('All Group Fixtures'!$L$2:$L$1000,'All Group Fixtures'!$A$2:$A$1000,$A15,'All Group Fixtures'!$C$2:$C$1000,$C15,'All Group Fixtures'!$B$2:$B$1000,$B15),IF(AI15="outsider",SUMIFS('All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K15" s="72" t="str">
        <f t="shared" si="8"/>
        <v/>
      </c>
      <c r="AL15" s="45" t="s">
        <v>42</v>
      </c>
      <c r="AM15" s="42" t="str">
        <f t="shared" si="29"/>
        <v>draw</v>
      </c>
      <c r="AN15" s="42">
        <f>IF(AM15="","",IF(AM15="favourite",SUMIFS('All Group Fixtures'!$L$2:$L$1000,'All Group Fixtures'!$A$2:$A$1000,$A15,'All Group Fixtures'!$C$2:$C$1000,$C15,'All Group Fixtures'!$B$2:$B$1000,$B15),IF(AM15="outsider",SUMIFS('All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AO15" s="72" t="str">
        <f t="shared" si="9"/>
        <v/>
      </c>
      <c r="AP15" s="45" t="s">
        <v>42</v>
      </c>
      <c r="AQ15" s="42" t="str">
        <f t="shared" si="30"/>
        <v>draw</v>
      </c>
      <c r="AR15" s="42">
        <f>IF(AQ15="","",IF(AQ15="favourite",SUMIFS('All Group Fixtures'!$L$2:$L$1000,'All Group Fixtures'!$A$2:$A$1000,$A15,'All Group Fixtures'!$C$2:$C$1000,$C15,'All Group Fixtures'!$B$2:$B$1000,$B15),IF(AQ15="outsider",SUMIFS('All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AS15" s="72" t="str">
        <f t="shared" si="10"/>
        <v/>
      </c>
      <c r="AT15" s="45" t="s">
        <v>91</v>
      </c>
      <c r="AU15" s="42" t="str">
        <f t="shared" si="31"/>
        <v>outsider</v>
      </c>
      <c r="AV15" s="42">
        <f>IF(AU15="","",IF(AU15="favourite",SUMIFS('All Group Fixtures'!$L$2:$L$1000,'All Group Fixtures'!$A$2:$A$1000,$A15,'All Group Fixtures'!$C$2:$C$1000,$C15,'All Group Fixtures'!$B$2:$B$1000,$B15),IF(AU15="outsider",SUMIFS('All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8.5</v>
      </c>
      <c r="AW15" s="72" t="str">
        <f t="shared" si="11"/>
        <v/>
      </c>
      <c r="AX15" s="45" t="s">
        <v>42</v>
      </c>
      <c r="AY15" s="42" t="str">
        <f t="shared" si="32"/>
        <v>draw</v>
      </c>
      <c r="AZ15" s="42">
        <f>IF(AY15="","",IF(AY15="favourite",SUMIFS('All Group Fixtures'!$L$2:$L$1000,'All Group Fixtures'!$A$2:$A$1000,$A15,'All Group Fixtures'!$C$2:$C$1000,$C15,'All Group Fixtures'!$B$2:$B$1000,$B15),IF(AY15="outsider",SUMIFS('All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A15" s="72" t="str">
        <f t="shared" si="12"/>
        <v/>
      </c>
      <c r="BB15" s="45" t="s">
        <v>30</v>
      </c>
      <c r="BC15" s="42" t="str">
        <f t="shared" si="33"/>
        <v>favourite</v>
      </c>
      <c r="BD15" s="42">
        <f>IF(BC15="","",IF(BC15="favourite",SUMIFS('All Group Fixtures'!$L$2:$L$1000,'All Group Fixtures'!$A$2:$A$1000,$A15,'All Group Fixtures'!$C$2:$C$1000,$C15,'All Group Fixtures'!$B$2:$B$1000,$B15),IF(BC15="outsider",SUMIFS('All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E15" s="72" t="str">
        <f t="shared" si="13"/>
        <v/>
      </c>
      <c r="BF15" s="45" t="s">
        <v>30</v>
      </c>
      <c r="BG15" s="42" t="str">
        <f t="shared" si="34"/>
        <v>favourite</v>
      </c>
      <c r="BH15" s="42">
        <f>IF(BG15="","",IF(BG15="favourite",SUMIFS('All Group Fixtures'!$L$2:$L$1000,'All Group Fixtures'!$A$2:$A$1000,$A15,'All Group Fixtures'!$C$2:$C$1000,$C15,'All Group Fixtures'!$B$2:$B$1000,$B15),IF(BG15="outsider",SUMIFS('All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I15" s="76" t="str">
        <f t="shared" si="14"/>
        <v/>
      </c>
      <c r="BJ15" s="45" t="s">
        <v>30</v>
      </c>
      <c r="BK15" s="42" t="str">
        <f t="shared" si="35"/>
        <v>favourite</v>
      </c>
      <c r="BL15" s="42">
        <f>IF(BK15="","",IF(BK15="favourite",SUMIFS('All Group Fixtures'!$L$2:$L$1000,'All Group Fixtures'!$A$2:$A$1000,$A15,'All Group Fixtures'!$C$2:$C$1000,$C15,'All Group Fixtures'!$B$2:$B$1000,$B15),IF(BK15="outsider",SUMIFS('All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M15" s="76" t="str">
        <f t="shared" si="15"/>
        <v/>
      </c>
      <c r="BN15" s="45" t="s">
        <v>42</v>
      </c>
      <c r="BO15" s="42" t="str">
        <f t="shared" si="36"/>
        <v>draw</v>
      </c>
      <c r="BP15" s="42">
        <f>IF(BO15="","",IF(BO15="favourite",SUMIFS('All Group Fixtures'!$L$2:$L$1000,'All Group Fixtures'!$A$2:$A$1000,$A15,'All Group Fixtures'!$C$2:$C$1000,$C15,'All Group Fixtures'!$B$2:$B$1000,$B15),IF(BO15="outsider",SUMIFS('All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Q15" s="76" t="str">
        <f t="shared" si="16"/>
        <v/>
      </c>
      <c r="BR15" s="45" t="s">
        <v>42</v>
      </c>
      <c r="BS15" s="42" t="str">
        <f t="shared" si="37"/>
        <v>draw</v>
      </c>
      <c r="BT15" s="42">
        <f>IF(BS15="","",IF(BS15="favourite",SUMIFS('All Group Fixtures'!$L$2:$L$1000,'All Group Fixtures'!$A$2:$A$1000,$A15,'All Group Fixtures'!$C$2:$C$1000,$C15,'All Group Fixtures'!$B$2:$B$1000,$B15),IF(BS15="outsider",SUMIFS('All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U15" s="79" t="str">
        <f t="shared" si="17"/>
        <v/>
      </c>
      <c r="BV15" s="45" t="s">
        <v>30</v>
      </c>
      <c r="BW15" s="42" t="str">
        <f t="shared" si="38"/>
        <v>favourite</v>
      </c>
      <c r="BX15" s="42">
        <f>IF(BW15="","",IF(BW15="favourite",SUMIFS('All Group Fixtures'!$L$2:$L$1000,'All Group Fixtures'!$A$2:$A$1000,$A15,'All Group Fixtures'!$C$2:$C$1000,$C15,'All Group Fixtures'!$B$2:$B$1000,$B15),IF(BW15="outsider",SUMIFS('All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Y15" s="79" t="str">
        <f t="shared" si="18"/>
        <v/>
      </c>
      <c r="BZ15" s="45" t="s">
        <v>42</v>
      </c>
      <c r="CA15" s="42" t="str">
        <f t="shared" si="39"/>
        <v>draw</v>
      </c>
      <c r="CB15" s="42">
        <f>IF(CA15="","",IF(CA15="favourite",SUMIFS('All Group Fixtures'!$L$2:$L$1000,'All Group Fixtures'!$A$2:$A$1000,$A15,'All Group Fixtures'!$C$2:$C$1000,$C15,'All Group Fixtures'!$B$2:$B$1000,$B15),IF(CA15="outsider",SUMIFS('All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CC15" s="79" t="str">
        <f t="shared" si="19"/>
        <v/>
      </c>
      <c r="CD15" s="45" t="s">
        <v>42</v>
      </c>
      <c r="CE15" s="42" t="str">
        <f t="shared" si="40"/>
        <v>draw</v>
      </c>
      <c r="CF15" s="42">
        <f>IF(CE15="","",IF(CE15="favourite",SUMIFS('All Group Fixtures'!$L$2:$L$1000,'All Group Fixtures'!$A$2:$A$1000,$A15,'All Group Fixtures'!$C$2:$C$1000,$C15,'All Group Fixtures'!$B$2:$B$1000,$B15),IF(CE15="outsider",SUMIFS('All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CG15" s="79" t="str">
        <f t="shared" si="20"/>
        <v/>
      </c>
      <c r="CH15" s="45" t="s">
        <v>30</v>
      </c>
      <c r="CI15" s="42" t="str">
        <f t="shared" si="41"/>
        <v>favourite</v>
      </c>
      <c r="CJ15" s="42">
        <f>IF(CI15="","",IF(CI15="favourite",SUMIFS('All Group Fixtures'!$L$2:$L$1000,'All Group Fixtures'!$A$2:$A$1000,$A15,'All Group Fixtures'!$C$2:$C$1000,$C15,'All Group Fixtures'!$B$2:$B$1000,$B15),IF(CI15="outsider",SUMIFS('All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CK15" s="79" t="str">
        <f t="shared" si="21"/>
        <v/>
      </c>
    </row>
    <row r="16" spans="1:89" x14ac:dyDescent="0.2">
      <c r="A16">
        <v>2018</v>
      </c>
      <c r="B16">
        <v>30</v>
      </c>
      <c r="C16">
        <v>2</v>
      </c>
      <c r="D16" t="s">
        <v>20</v>
      </c>
      <c r="E16" t="s">
        <v>92</v>
      </c>
      <c r="F16" t="s">
        <v>20</v>
      </c>
      <c r="G16" t="s">
        <v>92</v>
      </c>
      <c r="H16" s="46">
        <f t="shared" si="0"/>
        <v>0.84210526315789469</v>
      </c>
      <c r="I16" s="46">
        <f t="shared" si="1"/>
        <v>0.15789473684210525</v>
      </c>
      <c r="J16" s="46">
        <f t="shared" si="2"/>
        <v>0</v>
      </c>
      <c r="K16" t="str">
        <f t="array" ref="K16">INDEX('All Group Fixtures'!$Q$1:$Q$1000,MATCH(A16&amp;B16&amp;C16,'All Group Fixtures'!$A$1:$A$1000&amp;'All Group Fixtures'!$B$1:$B$1000&amp;'All Group Fixtures'!$C$1:$C$1000,0))</f>
        <v/>
      </c>
      <c r="L16" t="str">
        <f t="shared" si="22"/>
        <v/>
      </c>
      <c r="M16" t="str">
        <f>IF(L16="","",IF(L16="favourite",SUMIFS('All Group Fixtures'!$L15:$L1013,'All Group Fixtures'!$A15:$A1013,$A16,'All Group Fixtures'!$C$2:$C$1000,$C16,'All Group Fixtures'!$B$2:$B$1000,$B16),IF(L16="outsider",SUMIFS('All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N16" s="45" t="s">
        <v>20</v>
      </c>
      <c r="O16" s="42" t="str">
        <f t="shared" si="23"/>
        <v>favourite</v>
      </c>
      <c r="P16" s="42">
        <f>IF(O16="","",IF(O16="favourite",SUMIFS('All Group Fixtures'!$L$2:$L$1000,'All Group Fixtures'!$A$2:$A$1000,$A16,'All Group Fixtures'!$C$2:$C$1000,$C16,'All Group Fixtures'!$B$2:$B$1000,$B16),IF(O16="outsider",SUMIFS('All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Q16" s="56" t="str">
        <f t="shared" si="3"/>
        <v/>
      </c>
      <c r="R16" s="45" t="s">
        <v>20</v>
      </c>
      <c r="S16" s="42" t="str">
        <f t="shared" si="24"/>
        <v>favourite</v>
      </c>
      <c r="T16" s="42">
        <f>IF(S16="","",IF(S16="favourite",SUMIFS('All Group Fixtures'!$L$2:$L$1000,'All Group Fixtures'!$A$2:$A$1000,$A16,'All Group Fixtures'!$C$2:$C$1000,$C16,'All Group Fixtures'!$B$2:$B$1000,$B16),IF(S16="outsider",SUMIFS('All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U16" s="72" t="str">
        <f t="shared" si="4"/>
        <v/>
      </c>
      <c r="V16" s="45" t="s">
        <v>20</v>
      </c>
      <c r="W16" s="42" t="str">
        <f t="shared" si="25"/>
        <v>favourite</v>
      </c>
      <c r="X16" s="42">
        <f>IF(W16="","",IF(W16="favourite",SUMIFS('All Group Fixtures'!$L$2:$L$1000,'All Group Fixtures'!$A$2:$A$1000,$A16,'All Group Fixtures'!$C$2:$C$1000,$C16,'All Group Fixtures'!$B$2:$B$1000,$B16),IF(W16="outsider",SUMIFS('All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Y16" s="72" t="str">
        <f t="shared" si="5"/>
        <v/>
      </c>
      <c r="Z16" s="45" t="s">
        <v>92</v>
      </c>
      <c r="AA16" s="42" t="str">
        <f t="shared" si="26"/>
        <v>outsider</v>
      </c>
      <c r="AB16" s="42">
        <f>IF(AA16="","",IF(AA16="favourite",SUMIFS('All Group Fixtures'!$L$2:$L$1000,'All Group Fixtures'!$A$2:$A$1000,$A16,'All Group Fixtures'!$C$2:$C$1000,$C16,'All Group Fixtures'!$B$2:$B$1000,$B16),IF(AA16="outsider",SUMIFS('All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C16" s="72" t="str">
        <f t="shared" si="6"/>
        <v/>
      </c>
      <c r="AD16" s="45" t="s">
        <v>92</v>
      </c>
      <c r="AE16" s="42" t="str">
        <f t="shared" si="27"/>
        <v>outsider</v>
      </c>
      <c r="AF16" s="42">
        <f>IF(AE16="","",IF(AE16="favourite",SUMIFS('All Group Fixtures'!$L$2:$L$1000,'All Group Fixtures'!$A$2:$A$1000,$A16,'All Group Fixtures'!$C$2:$C$1000,$C16,'All Group Fixtures'!$B$2:$B$1000,$B16),IF(AE16="outsider",SUMIFS('All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G16" s="72" t="str">
        <f t="shared" si="7"/>
        <v/>
      </c>
      <c r="AH16" s="45" t="s">
        <v>92</v>
      </c>
      <c r="AI16" s="42" t="str">
        <f t="shared" si="28"/>
        <v>outsider</v>
      </c>
      <c r="AJ16" s="42">
        <f>IF(AI16="","",IF(AI16="favourite",SUMIFS('All Group Fixtures'!$L$2:$L$1000,'All Group Fixtures'!$A$2:$A$1000,$A16,'All Group Fixtures'!$C$2:$C$1000,$C16,'All Group Fixtures'!$B$2:$B$1000,$B16),IF(AI16="outsider",SUMIFS('All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K16" s="72" t="str">
        <f t="shared" si="8"/>
        <v/>
      </c>
      <c r="AL16" s="45" t="s">
        <v>20</v>
      </c>
      <c r="AM16" s="42" t="str">
        <f t="shared" si="29"/>
        <v>favourite</v>
      </c>
      <c r="AN16" s="42">
        <f>IF(AM16="","",IF(AM16="favourite",SUMIFS('All Group Fixtures'!$L$2:$L$1000,'All Group Fixtures'!$A$2:$A$1000,$A16,'All Group Fixtures'!$C$2:$C$1000,$C16,'All Group Fixtures'!$B$2:$B$1000,$B16),IF(AM16="outsider",SUMIFS('All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O16" s="72" t="str">
        <f t="shared" si="9"/>
        <v/>
      </c>
      <c r="AP16" s="45" t="s">
        <v>20</v>
      </c>
      <c r="AQ16" s="42" t="str">
        <f t="shared" si="30"/>
        <v>favourite</v>
      </c>
      <c r="AR16" s="42">
        <f>IF(AQ16="","",IF(AQ16="favourite",SUMIFS('All Group Fixtures'!$L$2:$L$1000,'All Group Fixtures'!$A$2:$A$1000,$A16,'All Group Fixtures'!$C$2:$C$1000,$C16,'All Group Fixtures'!$B$2:$B$1000,$B16),IF(AQ16="outsider",SUMIFS('All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S16" s="72" t="str">
        <f t="shared" si="10"/>
        <v/>
      </c>
      <c r="AT16" s="45" t="s">
        <v>20</v>
      </c>
      <c r="AU16" s="42" t="str">
        <f t="shared" si="31"/>
        <v>favourite</v>
      </c>
      <c r="AV16" s="42">
        <f>IF(AU16="","",IF(AU16="favourite",SUMIFS('All Group Fixtures'!$L$2:$L$1000,'All Group Fixtures'!$A$2:$A$1000,$A16,'All Group Fixtures'!$C$2:$C$1000,$C16,'All Group Fixtures'!$B$2:$B$1000,$B16),IF(AU16="outsider",SUMIFS('All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W16" s="72" t="str">
        <f t="shared" si="11"/>
        <v/>
      </c>
      <c r="AX16" s="45" t="s">
        <v>20</v>
      </c>
      <c r="AY16" s="42" t="str">
        <f t="shared" si="32"/>
        <v>favourite</v>
      </c>
      <c r="AZ16" s="42">
        <f>IF(AY16="","",IF(AY16="favourite",SUMIFS('All Group Fixtures'!$L$2:$L$1000,'All Group Fixtures'!$A$2:$A$1000,$A16,'All Group Fixtures'!$C$2:$C$1000,$C16,'All Group Fixtures'!$B$2:$B$1000,$B16),IF(AY16="outsider",SUMIFS('All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A16" s="72" t="str">
        <f t="shared" si="12"/>
        <v/>
      </c>
      <c r="BB16" s="45" t="s">
        <v>20</v>
      </c>
      <c r="BC16" s="42" t="str">
        <f t="shared" si="33"/>
        <v>favourite</v>
      </c>
      <c r="BD16" s="42">
        <f>IF(BC16="","",IF(BC16="favourite",SUMIFS('All Group Fixtures'!$L$2:$L$1000,'All Group Fixtures'!$A$2:$A$1000,$A16,'All Group Fixtures'!$C$2:$C$1000,$C16,'All Group Fixtures'!$B$2:$B$1000,$B16),IF(BC16="outsider",SUMIFS('All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E16" s="72" t="str">
        <f t="shared" si="13"/>
        <v/>
      </c>
      <c r="BF16" s="45" t="s">
        <v>20</v>
      </c>
      <c r="BG16" s="42" t="str">
        <f t="shared" si="34"/>
        <v>favourite</v>
      </c>
      <c r="BH16" s="42">
        <f>IF(BG16="","",IF(BG16="favourite",SUMIFS('All Group Fixtures'!$L$2:$L$1000,'All Group Fixtures'!$A$2:$A$1000,$A16,'All Group Fixtures'!$C$2:$C$1000,$C16,'All Group Fixtures'!$B$2:$B$1000,$B16),IF(BG16="outsider",SUMIFS('All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I16" s="76" t="str">
        <f t="shared" si="14"/>
        <v/>
      </c>
      <c r="BJ16" s="45" t="s">
        <v>20</v>
      </c>
      <c r="BK16" s="42" t="str">
        <f t="shared" si="35"/>
        <v>favourite</v>
      </c>
      <c r="BL16" s="42">
        <f>IF(BK16="","",IF(BK16="favourite",SUMIFS('All Group Fixtures'!$L$2:$L$1000,'All Group Fixtures'!$A$2:$A$1000,$A16,'All Group Fixtures'!$C$2:$C$1000,$C16,'All Group Fixtures'!$B$2:$B$1000,$B16),IF(BK16="outsider",SUMIFS('All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M16" s="76" t="str">
        <f t="shared" si="15"/>
        <v/>
      </c>
      <c r="BN16" s="45" t="s">
        <v>20</v>
      </c>
      <c r="BO16" s="42" t="str">
        <f t="shared" si="36"/>
        <v>favourite</v>
      </c>
      <c r="BP16" s="42">
        <f>IF(BO16="","",IF(BO16="favourite",SUMIFS('All Group Fixtures'!$L$2:$L$1000,'All Group Fixtures'!$A$2:$A$1000,$A16,'All Group Fixtures'!$C$2:$C$1000,$C16,'All Group Fixtures'!$B$2:$B$1000,$B16),IF(BO16="outsider",SUMIFS('All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Q16" s="76" t="str">
        <f t="shared" si="16"/>
        <v/>
      </c>
      <c r="BR16" s="45" t="s">
        <v>20</v>
      </c>
      <c r="BS16" s="42" t="str">
        <f t="shared" si="37"/>
        <v>favourite</v>
      </c>
      <c r="BT16" s="42">
        <f>IF(BS16="","",IF(BS16="favourite",SUMIFS('All Group Fixtures'!$L$2:$L$1000,'All Group Fixtures'!$A$2:$A$1000,$A16,'All Group Fixtures'!$C$2:$C$1000,$C16,'All Group Fixtures'!$B$2:$B$1000,$B16),IF(BS16="outsider",SUMIFS('All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U16" s="79" t="str">
        <f t="shared" si="17"/>
        <v/>
      </c>
      <c r="BV16" s="45" t="s">
        <v>20</v>
      </c>
      <c r="BW16" s="42" t="str">
        <f t="shared" si="38"/>
        <v>favourite</v>
      </c>
      <c r="BX16" s="42">
        <f>IF(BW16="","",IF(BW16="favourite",SUMIFS('All Group Fixtures'!$L$2:$L$1000,'All Group Fixtures'!$A$2:$A$1000,$A16,'All Group Fixtures'!$C$2:$C$1000,$C16,'All Group Fixtures'!$B$2:$B$1000,$B16),IF(BW16="outsider",SUMIFS('All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Y16" s="79" t="str">
        <f t="shared" si="18"/>
        <v/>
      </c>
      <c r="BZ16" s="45" t="s">
        <v>20</v>
      </c>
      <c r="CA16" s="42" t="str">
        <f t="shared" si="39"/>
        <v>favourite</v>
      </c>
      <c r="CB16" s="42">
        <f>IF(CA16="","",IF(CA16="favourite",SUMIFS('All Group Fixtures'!$L$2:$L$1000,'All Group Fixtures'!$A$2:$A$1000,$A16,'All Group Fixtures'!$C$2:$C$1000,$C16,'All Group Fixtures'!$B$2:$B$1000,$B16),IF(CA16="outsider",SUMIFS('All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C16" s="79" t="str">
        <f t="shared" si="19"/>
        <v/>
      </c>
      <c r="CD16" s="45" t="s">
        <v>20</v>
      </c>
      <c r="CE16" s="42" t="str">
        <f t="shared" si="40"/>
        <v>favourite</v>
      </c>
      <c r="CF16" s="42">
        <f>IF(CE16="","",IF(CE16="favourite",SUMIFS('All Group Fixtures'!$L$2:$L$1000,'All Group Fixtures'!$A$2:$A$1000,$A16,'All Group Fixtures'!$C$2:$C$1000,$C16,'All Group Fixtures'!$B$2:$B$1000,$B16),IF(CE16="outsider",SUMIFS('All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G16" s="79" t="str">
        <f t="shared" si="20"/>
        <v/>
      </c>
      <c r="CH16" s="45" t="s">
        <v>20</v>
      </c>
      <c r="CI16" s="42" t="str">
        <f t="shared" si="41"/>
        <v>favourite</v>
      </c>
      <c r="CJ16" s="42">
        <f>IF(CI16="","",IF(CI16="favourite",SUMIFS('All Group Fixtures'!$L$2:$L$1000,'All Group Fixtures'!$A$2:$A$1000,$A16,'All Group Fixtures'!$C$2:$C$1000,$C16,'All Group Fixtures'!$B$2:$B$1000,$B16),IF(CI16="outsider",SUMIFS('All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K16" s="79" t="str">
        <f t="shared" si="21"/>
        <v/>
      </c>
    </row>
    <row r="17" spans="1:89" x14ac:dyDescent="0.2">
      <c r="A17" s="62">
        <v>2018</v>
      </c>
      <c r="B17" s="62">
        <v>31</v>
      </c>
      <c r="C17" s="62">
        <v>2</v>
      </c>
      <c r="D17" s="62" t="s">
        <v>23</v>
      </c>
      <c r="E17" s="62" t="s">
        <v>95</v>
      </c>
      <c r="F17" s="62" t="s">
        <v>95</v>
      </c>
      <c r="G17" s="62" t="s">
        <v>23</v>
      </c>
      <c r="H17" s="46">
        <f t="shared" si="0"/>
        <v>0.10526315789473684</v>
      </c>
      <c r="I17" s="46">
        <f t="shared" si="1"/>
        <v>0.31578947368421051</v>
      </c>
      <c r="J17" s="46">
        <f t="shared" si="2"/>
        <v>0.57894736842105265</v>
      </c>
      <c r="K17" t="str">
        <f t="array" ref="K17">INDEX('All Group Fixtures'!$Q$1:$Q$1000,MATCH(A17&amp;B17&amp;C17,'All Group Fixtures'!$A$1:$A$1000&amp;'All Group Fixtures'!$B$1:$B$1000&amp;'All Group Fixtures'!$C$1:$C$1000,0))</f>
        <v/>
      </c>
      <c r="L17" t="str">
        <f t="shared" si="22"/>
        <v/>
      </c>
      <c r="M17" t="str">
        <f>IF(L17="","",IF(L17="favourite",SUMIFS('All Group Fixtures'!$L16:$L1014,'All Group Fixtures'!$A16:$A1014,$A17,'All Group Fixtures'!$C$2:$C$1000,$C17,'All Group Fixtures'!$B$2:$B$1000,$B17),IF(L17="outsider",SUMIFS('All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N17" s="45" t="s">
        <v>95</v>
      </c>
      <c r="O17" s="42" t="str">
        <f t="shared" si="23"/>
        <v>favourite</v>
      </c>
      <c r="P17" s="42">
        <f>IF(O17="","",IF(O17="favourite",SUMIFS('All Group Fixtures'!$L$2:$L$1000,'All Group Fixtures'!$A$2:$A$1000,$A17,'All Group Fixtures'!$C$2:$C$1000,$C17,'All Group Fixtures'!$B$2:$B$1000,$B17),IF(O17="outsider",SUMIFS('All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2.1</v>
      </c>
      <c r="Q17" s="56" t="str">
        <f t="shared" si="3"/>
        <v/>
      </c>
      <c r="R17" s="45" t="s">
        <v>42</v>
      </c>
      <c r="S17" s="42" t="str">
        <f t="shared" si="24"/>
        <v>draw</v>
      </c>
      <c r="T17" s="42">
        <f>IF(S17="","",IF(S17="favourite",SUMIFS('All Group Fixtures'!$L$2:$L$1000,'All Group Fixtures'!$A$2:$A$1000,$A17,'All Group Fixtures'!$C$2:$C$1000,$C17,'All Group Fixtures'!$B$2:$B$1000,$B17),IF(S17="outsider",SUMIFS('All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U17" s="72" t="str">
        <f t="shared" si="4"/>
        <v/>
      </c>
      <c r="V17" s="45" t="s">
        <v>42</v>
      </c>
      <c r="W17" s="42" t="str">
        <f t="shared" si="25"/>
        <v>draw</v>
      </c>
      <c r="X17" s="42">
        <f>IF(W17="","",IF(W17="favourite",SUMIFS('All Group Fixtures'!$L$2:$L$1000,'All Group Fixtures'!$A$2:$A$1000,$A17,'All Group Fixtures'!$C$2:$C$1000,$C17,'All Group Fixtures'!$B$2:$B$1000,$B17),IF(W17="outsider",SUMIFS('All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Y17" s="72" t="str">
        <f t="shared" si="5"/>
        <v/>
      </c>
      <c r="Z17" s="45" t="s">
        <v>42</v>
      </c>
      <c r="AA17" s="42" t="str">
        <f t="shared" si="26"/>
        <v>draw</v>
      </c>
      <c r="AB17" s="42">
        <f>IF(AA17="","",IF(AA17="favourite",SUMIFS('All Group Fixtures'!$L$2:$L$1000,'All Group Fixtures'!$A$2:$A$1000,$A17,'All Group Fixtures'!$C$2:$C$1000,$C17,'All Group Fixtures'!$B$2:$B$1000,$B17),IF(AA17="outsider",SUMIFS('All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C17" s="72" t="str">
        <f t="shared" si="6"/>
        <v/>
      </c>
      <c r="AD17" s="45" t="s">
        <v>42</v>
      </c>
      <c r="AE17" s="42" t="str">
        <f t="shared" si="27"/>
        <v>draw</v>
      </c>
      <c r="AF17" s="42">
        <f>IF(AE17="","",IF(AE17="favourite",SUMIFS('All Group Fixtures'!$L$2:$L$1000,'All Group Fixtures'!$A$2:$A$1000,$A17,'All Group Fixtures'!$C$2:$C$1000,$C17,'All Group Fixtures'!$B$2:$B$1000,$B17),IF(AE17="outsider",SUMIFS('All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G17" s="72" t="str">
        <f t="shared" si="7"/>
        <v/>
      </c>
      <c r="AH17" s="45" t="s">
        <v>42</v>
      </c>
      <c r="AI17" s="42" t="str">
        <f t="shared" si="28"/>
        <v>draw</v>
      </c>
      <c r="AJ17" s="42">
        <f>IF(AI17="","",IF(AI17="favourite",SUMIFS('All Group Fixtures'!$L$2:$L$1000,'All Group Fixtures'!$A$2:$A$1000,$A17,'All Group Fixtures'!$C$2:$C$1000,$C17,'All Group Fixtures'!$B$2:$B$1000,$B17),IF(AI17="outsider",SUMIFS('All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K17" s="72" t="str">
        <f t="shared" si="8"/>
        <v/>
      </c>
      <c r="AL17" s="45" t="s">
        <v>23</v>
      </c>
      <c r="AM17" s="42" t="str">
        <f t="shared" si="29"/>
        <v>outsider</v>
      </c>
      <c r="AN17" s="42">
        <f>IF(AM17="","",IF(AM17="favourite",SUMIFS('All Group Fixtures'!$L$2:$L$1000,'All Group Fixtures'!$A$2:$A$1000,$A17,'All Group Fixtures'!$C$2:$C$1000,$C17,'All Group Fixtures'!$B$2:$B$1000,$B17),IF(AM17="outsider",SUMIFS('All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O17" s="72" t="str">
        <f t="shared" si="9"/>
        <v/>
      </c>
      <c r="AP17" s="45" t="s">
        <v>23</v>
      </c>
      <c r="AQ17" s="42" t="str">
        <f t="shared" si="30"/>
        <v>outsider</v>
      </c>
      <c r="AR17" s="42">
        <f>IF(AQ17="","",IF(AQ17="favourite",SUMIFS('All Group Fixtures'!$L$2:$L$1000,'All Group Fixtures'!$A$2:$A$1000,$A17,'All Group Fixtures'!$C$2:$C$1000,$C17,'All Group Fixtures'!$B$2:$B$1000,$B17),IF(AQ17="outsider",SUMIFS('All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S17" s="72" t="str">
        <f t="shared" si="10"/>
        <v/>
      </c>
      <c r="AT17" s="45" t="s">
        <v>42</v>
      </c>
      <c r="AU17" s="42" t="str">
        <f t="shared" si="31"/>
        <v>draw</v>
      </c>
      <c r="AV17" s="42">
        <f>IF(AU17="","",IF(AU17="favourite",SUMIFS('All Group Fixtures'!$L$2:$L$1000,'All Group Fixtures'!$A$2:$A$1000,$A17,'All Group Fixtures'!$C$2:$C$1000,$C17,'All Group Fixtures'!$B$2:$B$1000,$B17),IF(AU17="outsider",SUMIFS('All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W17" s="72" t="str">
        <f t="shared" si="11"/>
        <v/>
      </c>
      <c r="AX17" s="45" t="s">
        <v>23</v>
      </c>
      <c r="AY17" s="42" t="str">
        <f t="shared" si="32"/>
        <v>outsider</v>
      </c>
      <c r="AZ17" s="42">
        <f>IF(AY17="","",IF(AY17="favourite",SUMIFS('All Group Fixtures'!$L$2:$L$1000,'All Group Fixtures'!$A$2:$A$1000,$A17,'All Group Fixtures'!$C$2:$C$1000,$C17,'All Group Fixtures'!$B$2:$B$1000,$B17),IF(AY17="outsider",SUMIFS('All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A17" s="72" t="str">
        <f t="shared" si="12"/>
        <v/>
      </c>
      <c r="BB17" s="45" t="s">
        <v>42</v>
      </c>
      <c r="BC17" s="42" t="str">
        <f t="shared" si="33"/>
        <v>draw</v>
      </c>
      <c r="BD17" s="42">
        <f>IF(BC17="","",IF(BC17="favourite",SUMIFS('All Group Fixtures'!$L$2:$L$1000,'All Group Fixtures'!$A$2:$A$1000,$A17,'All Group Fixtures'!$C$2:$C$1000,$C17,'All Group Fixtures'!$B$2:$B$1000,$B17),IF(BC17="outsider",SUMIFS('All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E17" s="72" t="str">
        <f t="shared" si="13"/>
        <v/>
      </c>
      <c r="BF17" s="45" t="s">
        <v>42</v>
      </c>
      <c r="BG17" s="42" t="str">
        <f t="shared" si="34"/>
        <v>draw</v>
      </c>
      <c r="BH17" s="42">
        <f>IF(BG17="","",IF(BG17="favourite",SUMIFS('All Group Fixtures'!$L$2:$L$1000,'All Group Fixtures'!$A$2:$A$1000,$A17,'All Group Fixtures'!$C$2:$C$1000,$C17,'All Group Fixtures'!$B$2:$B$1000,$B17),IF(BG17="outsider",SUMIFS('All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I17" s="76" t="str">
        <f t="shared" si="14"/>
        <v/>
      </c>
      <c r="BJ17" s="45" t="s">
        <v>42</v>
      </c>
      <c r="BK17" s="42" t="str">
        <f t="shared" si="35"/>
        <v>draw</v>
      </c>
      <c r="BL17" s="42">
        <f>IF(BK17="","",IF(BK17="favourite",SUMIFS('All Group Fixtures'!$L$2:$L$1000,'All Group Fixtures'!$A$2:$A$1000,$A17,'All Group Fixtures'!$C$2:$C$1000,$C17,'All Group Fixtures'!$B$2:$B$1000,$B17),IF(BK17="outsider",SUMIFS('All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M17" s="76" t="str">
        <f t="shared" si="15"/>
        <v/>
      </c>
      <c r="BN17" s="45" t="s">
        <v>95</v>
      </c>
      <c r="BO17" s="42" t="str">
        <f t="shared" si="36"/>
        <v>favourite</v>
      </c>
      <c r="BP17" s="42">
        <f>IF(BO17="","",IF(BO17="favourite",SUMIFS('All Group Fixtures'!$L$2:$L$1000,'All Group Fixtures'!$A$2:$A$1000,$A17,'All Group Fixtures'!$C$2:$C$1000,$C17,'All Group Fixtures'!$B$2:$B$1000,$B17),IF(BO17="outsider",SUMIFS('All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2.1</v>
      </c>
      <c r="BQ17" s="76" t="str">
        <f t="shared" si="16"/>
        <v/>
      </c>
      <c r="BR17" s="45" t="s">
        <v>23</v>
      </c>
      <c r="BS17" s="42" t="str">
        <f t="shared" si="37"/>
        <v>outsider</v>
      </c>
      <c r="BT17" s="42">
        <f>IF(BS17="","",IF(BS17="favourite",SUMIFS('All Group Fixtures'!$L$2:$L$1000,'All Group Fixtures'!$A$2:$A$1000,$A17,'All Group Fixtures'!$C$2:$C$1000,$C17,'All Group Fixtures'!$B$2:$B$1000,$B17),IF(BS17="outsider",SUMIFS('All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U17" s="79" t="str">
        <f t="shared" si="17"/>
        <v/>
      </c>
      <c r="BV17" s="45" t="s">
        <v>23</v>
      </c>
      <c r="BW17" s="42" t="str">
        <f t="shared" si="38"/>
        <v>outsider</v>
      </c>
      <c r="BX17" s="42">
        <f>IF(BW17="","",IF(BW17="favourite",SUMIFS('All Group Fixtures'!$L$2:$L$1000,'All Group Fixtures'!$A$2:$A$1000,$A17,'All Group Fixtures'!$C$2:$C$1000,$C17,'All Group Fixtures'!$B$2:$B$1000,$B17),IF(BW17="outsider",SUMIFS('All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Y17" s="79" t="str">
        <f t="shared" si="18"/>
        <v/>
      </c>
      <c r="BZ17" s="45" t="s">
        <v>42</v>
      </c>
      <c r="CA17" s="42" t="str">
        <f t="shared" si="39"/>
        <v>draw</v>
      </c>
      <c r="CB17" s="42">
        <f>IF(CA17="","",IF(CA17="favourite",SUMIFS('All Group Fixtures'!$L$2:$L$1000,'All Group Fixtures'!$A$2:$A$1000,$A17,'All Group Fixtures'!$C$2:$C$1000,$C17,'All Group Fixtures'!$B$2:$B$1000,$B17),IF(CA17="outsider",SUMIFS('All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CC17" s="79" t="str">
        <f t="shared" si="19"/>
        <v/>
      </c>
      <c r="CD17" s="45" t="s">
        <v>42</v>
      </c>
      <c r="CE17" s="42" t="str">
        <f t="shared" si="40"/>
        <v>draw</v>
      </c>
      <c r="CF17" s="42">
        <f>IF(CE17="","",IF(CE17="favourite",SUMIFS('All Group Fixtures'!$L$2:$L$1000,'All Group Fixtures'!$A$2:$A$1000,$A17,'All Group Fixtures'!$C$2:$C$1000,$C17,'All Group Fixtures'!$B$2:$B$1000,$B17),IF(CE17="outsider",SUMIFS('All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CG17" s="79" t="str">
        <f t="shared" si="20"/>
        <v/>
      </c>
      <c r="CH17" s="45" t="s">
        <v>23</v>
      </c>
      <c r="CI17" s="42" t="str">
        <f t="shared" si="41"/>
        <v>outsider</v>
      </c>
      <c r="CJ17" s="42">
        <f>IF(CI17="","",IF(CI17="favourite",SUMIFS('All Group Fixtures'!$L$2:$L$1000,'All Group Fixtures'!$A$2:$A$1000,$A17,'All Group Fixtures'!$C$2:$C$1000,$C17,'All Group Fixtures'!$B$2:$B$1000,$B17),IF(CI17="outsider",SUMIFS('All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CK17" s="79" t="str">
        <f t="shared" si="21"/>
        <v/>
      </c>
    </row>
    <row r="18" spans="1:89" x14ac:dyDescent="0.2">
      <c r="A18" s="62">
        <v>2018</v>
      </c>
      <c r="B18" s="62">
        <v>32</v>
      </c>
      <c r="C18" s="62">
        <v>2</v>
      </c>
      <c r="D18" s="62" t="s">
        <v>94</v>
      </c>
      <c r="E18" s="62" t="s">
        <v>16</v>
      </c>
      <c r="F18" s="62" t="s">
        <v>16</v>
      </c>
      <c r="G18" s="62" t="s">
        <v>94</v>
      </c>
      <c r="H18" s="46">
        <f t="shared" si="0"/>
        <v>0.47368421052631576</v>
      </c>
      <c r="I18" s="46">
        <f t="shared" si="1"/>
        <v>0.31578947368421051</v>
      </c>
      <c r="J18" s="46">
        <f t="shared" si="2"/>
        <v>0.21052631578947367</v>
      </c>
      <c r="K18" t="str">
        <f t="array" ref="K18">INDEX('All Group Fixtures'!$Q$1:$Q$1000,MATCH(A18&amp;B18&amp;C18,'All Group Fixtures'!$A$1:$A$1000&amp;'All Group Fixtures'!$B$1:$B$1000&amp;'All Group Fixtures'!$C$1:$C$1000,0))</f>
        <v/>
      </c>
      <c r="L18" t="str">
        <f t="shared" si="22"/>
        <v/>
      </c>
      <c r="M18" t="str">
        <f>IF(L18="","",IF(L18="favourite",SUMIFS('All Group Fixtures'!$L17:$L1015,'All Group Fixtures'!$A17:$A1015,$A18,'All Group Fixtures'!$C$2:$C$1000,$C18,'All Group Fixtures'!$B$2:$B$1000,$B18),IF(L18="outsider",SUMIFS('All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N18" s="45" t="s">
        <v>16</v>
      </c>
      <c r="O18" s="42" t="str">
        <f t="shared" si="23"/>
        <v>favourite</v>
      </c>
      <c r="P18" s="42">
        <f>IF(O18="","",IF(O18="favourite",SUMIFS('All Group Fixtures'!$L$2:$L$1000,'All Group Fixtures'!$A$2:$A$1000,$A18,'All Group Fixtures'!$C$2:$C$1000,$C18,'All Group Fixtures'!$B$2:$B$1000,$B18),IF(O18="outsider",SUMIFS('All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Q18" s="56" t="str">
        <f t="shared" si="3"/>
        <v/>
      </c>
      <c r="R18" s="45" t="s">
        <v>94</v>
      </c>
      <c r="S18" s="42" t="str">
        <f t="shared" si="24"/>
        <v>outsider</v>
      </c>
      <c r="T18" s="42">
        <f>IF(S18="","",IF(S18="favourite",SUMIFS('All Group Fixtures'!$L$2:$L$1000,'All Group Fixtures'!$A$2:$A$1000,$A18,'All Group Fixtures'!$C$2:$C$1000,$C18,'All Group Fixtures'!$B$2:$B$1000,$B18),IF(S18="outsider",SUMIFS('All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U18" s="72" t="str">
        <f t="shared" si="4"/>
        <v/>
      </c>
      <c r="V18" s="45" t="s">
        <v>94</v>
      </c>
      <c r="W18" s="42" t="str">
        <f t="shared" si="25"/>
        <v>outsider</v>
      </c>
      <c r="X18" s="42">
        <f>IF(W18="","",IF(W18="favourite",SUMIFS('All Group Fixtures'!$L$2:$L$1000,'All Group Fixtures'!$A$2:$A$1000,$A18,'All Group Fixtures'!$C$2:$C$1000,$C18,'All Group Fixtures'!$B$2:$B$1000,$B18),IF(W18="outsider",SUMIFS('All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Y18" s="72" t="str">
        <f t="shared" si="5"/>
        <v/>
      </c>
      <c r="Z18" s="45" t="s">
        <v>16</v>
      </c>
      <c r="AA18" s="42" t="str">
        <f t="shared" si="26"/>
        <v>favourite</v>
      </c>
      <c r="AB18" s="42">
        <f>IF(AA18="","",IF(AA18="favourite",SUMIFS('All Group Fixtures'!$L$2:$L$1000,'All Group Fixtures'!$A$2:$A$1000,$A18,'All Group Fixtures'!$C$2:$C$1000,$C18,'All Group Fixtures'!$B$2:$B$1000,$B18),IF(AA18="outsider",SUMIFS('All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C18" s="72" t="str">
        <f t="shared" si="6"/>
        <v/>
      </c>
      <c r="AD18" s="45" t="s">
        <v>16</v>
      </c>
      <c r="AE18" s="42" t="str">
        <f t="shared" si="27"/>
        <v>favourite</v>
      </c>
      <c r="AF18" s="42">
        <f>IF(AE18="","",IF(AE18="favourite",SUMIFS('All Group Fixtures'!$L$2:$L$1000,'All Group Fixtures'!$A$2:$A$1000,$A18,'All Group Fixtures'!$C$2:$C$1000,$C18,'All Group Fixtures'!$B$2:$B$1000,$B18),IF(AE18="outsider",SUMIFS('All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G18" s="72" t="str">
        <f t="shared" si="7"/>
        <v/>
      </c>
      <c r="AH18" s="45" t="s">
        <v>16</v>
      </c>
      <c r="AI18" s="42" t="str">
        <f t="shared" si="28"/>
        <v>favourite</v>
      </c>
      <c r="AJ18" s="42">
        <f>IF(AI18="","",IF(AI18="favourite",SUMIFS('All Group Fixtures'!$L$2:$L$1000,'All Group Fixtures'!$A$2:$A$1000,$A18,'All Group Fixtures'!$C$2:$C$1000,$C18,'All Group Fixtures'!$B$2:$B$1000,$B18),IF(AI18="outsider",SUMIFS('All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K18" s="72" t="str">
        <f t="shared" si="8"/>
        <v/>
      </c>
      <c r="AL18" s="45" t="s">
        <v>42</v>
      </c>
      <c r="AM18" s="42" t="str">
        <f t="shared" si="29"/>
        <v>draw</v>
      </c>
      <c r="AN18" s="42">
        <f>IF(AM18="","",IF(AM18="favourite",SUMIFS('All Group Fixtures'!$L$2:$L$1000,'All Group Fixtures'!$A$2:$A$1000,$A18,'All Group Fixtures'!$C$2:$C$1000,$C18,'All Group Fixtures'!$B$2:$B$1000,$B18),IF(AM18="outsider",SUMIFS('All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O18" s="72" t="str">
        <f t="shared" si="9"/>
        <v/>
      </c>
      <c r="AP18" s="45" t="s">
        <v>94</v>
      </c>
      <c r="AQ18" s="42" t="str">
        <f t="shared" si="30"/>
        <v>outsider</v>
      </c>
      <c r="AR18" s="42">
        <f>IF(AQ18="","",IF(AQ18="favourite",SUMIFS('All Group Fixtures'!$L$2:$L$1000,'All Group Fixtures'!$A$2:$A$1000,$A18,'All Group Fixtures'!$C$2:$C$1000,$C18,'All Group Fixtures'!$B$2:$B$1000,$B18),IF(AQ18="outsider",SUMIFS('All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S18" s="72" t="str">
        <f t="shared" si="10"/>
        <v/>
      </c>
      <c r="AT18" s="45" t="s">
        <v>42</v>
      </c>
      <c r="AU18" s="42" t="str">
        <f t="shared" si="31"/>
        <v>draw</v>
      </c>
      <c r="AV18" s="42">
        <f>IF(AU18="","",IF(AU18="favourite",SUMIFS('All Group Fixtures'!$L$2:$L$1000,'All Group Fixtures'!$A$2:$A$1000,$A18,'All Group Fixtures'!$C$2:$C$1000,$C18,'All Group Fixtures'!$B$2:$B$1000,$B18),IF(AU18="outsider",SUMIFS('All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W18" s="72" t="str">
        <f t="shared" si="11"/>
        <v/>
      </c>
      <c r="AX18" s="45" t="s">
        <v>94</v>
      </c>
      <c r="AY18" s="42" t="str">
        <f t="shared" si="32"/>
        <v>outsider</v>
      </c>
      <c r="AZ18" s="42">
        <f>IF(AY18="","",IF(AY18="favourite",SUMIFS('All Group Fixtures'!$L$2:$L$1000,'All Group Fixtures'!$A$2:$A$1000,$A18,'All Group Fixtures'!$C$2:$C$1000,$C18,'All Group Fixtures'!$B$2:$B$1000,$B18),IF(AY18="outsider",SUMIFS('All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A18" s="72" t="str">
        <f t="shared" si="12"/>
        <v/>
      </c>
      <c r="BB18" s="45" t="s">
        <v>42</v>
      </c>
      <c r="BC18" s="42" t="str">
        <f t="shared" si="33"/>
        <v>draw</v>
      </c>
      <c r="BD18" s="42">
        <f>IF(BC18="","",IF(BC18="favourite",SUMIFS('All Group Fixtures'!$L$2:$L$1000,'All Group Fixtures'!$A$2:$A$1000,$A18,'All Group Fixtures'!$C$2:$C$1000,$C18,'All Group Fixtures'!$B$2:$B$1000,$B18),IF(BC18="outsider",SUMIFS('All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E18" s="72" t="str">
        <f t="shared" si="13"/>
        <v/>
      </c>
      <c r="BF18" s="45" t="s">
        <v>42</v>
      </c>
      <c r="BG18" s="42" t="str">
        <f t="shared" si="34"/>
        <v>draw</v>
      </c>
      <c r="BH18" s="42">
        <f>IF(BG18="","",IF(BG18="favourite",SUMIFS('All Group Fixtures'!$L$2:$L$1000,'All Group Fixtures'!$A$2:$A$1000,$A18,'All Group Fixtures'!$C$2:$C$1000,$C18,'All Group Fixtures'!$B$2:$B$1000,$B18),IF(BG18="outsider",SUMIFS('All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I18" s="76" t="str">
        <f t="shared" si="14"/>
        <v/>
      </c>
      <c r="BJ18" s="45" t="s">
        <v>16</v>
      </c>
      <c r="BK18" s="42" t="str">
        <f t="shared" si="35"/>
        <v>favourite</v>
      </c>
      <c r="BL18" s="42">
        <f>IF(BK18="","",IF(BK18="favourite",SUMIFS('All Group Fixtures'!$L$2:$L$1000,'All Group Fixtures'!$A$2:$A$1000,$A18,'All Group Fixtures'!$C$2:$C$1000,$C18,'All Group Fixtures'!$B$2:$B$1000,$B18),IF(BK18="outsider",SUMIFS('All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BM18" s="76" t="str">
        <f t="shared" si="15"/>
        <v/>
      </c>
      <c r="BN18" s="45" t="s">
        <v>16</v>
      </c>
      <c r="BO18" s="42" t="str">
        <f t="shared" si="36"/>
        <v>favourite</v>
      </c>
      <c r="BP18" s="42">
        <f>IF(BO18="","",IF(BO18="favourite",SUMIFS('All Group Fixtures'!$L$2:$L$1000,'All Group Fixtures'!$A$2:$A$1000,$A18,'All Group Fixtures'!$C$2:$C$1000,$C18,'All Group Fixtures'!$B$2:$B$1000,$B18),IF(BO18="outsider",SUMIFS('All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BQ18" s="76" t="str">
        <f t="shared" si="16"/>
        <v/>
      </c>
      <c r="BR18" s="45" t="s">
        <v>94</v>
      </c>
      <c r="BS18" s="42" t="str">
        <f t="shared" si="37"/>
        <v>outsider</v>
      </c>
      <c r="BT18" s="42">
        <f>IF(BS18="","",IF(BS18="favourite",SUMIFS('All Group Fixtures'!$L$2:$L$1000,'All Group Fixtures'!$A$2:$A$1000,$A18,'All Group Fixtures'!$C$2:$C$1000,$C18,'All Group Fixtures'!$B$2:$B$1000,$B18),IF(BS18="outsider",SUMIFS('All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U18" s="79" t="str">
        <f t="shared" si="17"/>
        <v/>
      </c>
      <c r="BV18" s="45" t="s">
        <v>94</v>
      </c>
      <c r="BW18" s="42" t="str">
        <f t="shared" si="38"/>
        <v>outsider</v>
      </c>
      <c r="BX18" s="42">
        <f>IF(BW18="","",IF(BW18="favourite",SUMIFS('All Group Fixtures'!$L$2:$L$1000,'All Group Fixtures'!$A$2:$A$1000,$A18,'All Group Fixtures'!$C$2:$C$1000,$C18,'All Group Fixtures'!$B$2:$B$1000,$B18),IF(BW18="outsider",SUMIFS('All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Y18" s="79" t="str">
        <f t="shared" si="18"/>
        <v/>
      </c>
      <c r="BZ18" s="45" t="s">
        <v>16</v>
      </c>
      <c r="CA18" s="42" t="str">
        <f t="shared" si="39"/>
        <v>favourite</v>
      </c>
      <c r="CB18" s="42">
        <f>IF(CA18="","",IF(CA18="favourite",SUMIFS('All Group Fixtures'!$L$2:$L$1000,'All Group Fixtures'!$A$2:$A$1000,$A18,'All Group Fixtures'!$C$2:$C$1000,$C18,'All Group Fixtures'!$B$2:$B$1000,$B18),IF(CA18="outsider",SUMIFS('All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C18" s="79" t="str">
        <f t="shared" si="19"/>
        <v/>
      </c>
      <c r="CD18" s="45" t="s">
        <v>16</v>
      </c>
      <c r="CE18" s="42" t="str">
        <f t="shared" si="40"/>
        <v>favourite</v>
      </c>
      <c r="CF18" s="42">
        <f>IF(CE18="","",IF(CE18="favourite",SUMIFS('All Group Fixtures'!$L$2:$L$1000,'All Group Fixtures'!$A$2:$A$1000,$A18,'All Group Fixtures'!$C$2:$C$1000,$C18,'All Group Fixtures'!$B$2:$B$1000,$B18),IF(CE18="outsider",SUMIFS('All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G18" s="79" t="str">
        <f t="shared" si="20"/>
        <v/>
      </c>
      <c r="CH18" s="45" t="s">
        <v>16</v>
      </c>
      <c r="CI18" s="42" t="str">
        <f t="shared" si="41"/>
        <v>favourite</v>
      </c>
      <c r="CJ18" s="42">
        <f>IF(CI18="","",IF(CI18="favourite",SUMIFS('All Group Fixtures'!$L$2:$L$1000,'All Group Fixtures'!$A$2:$A$1000,$A18,'All Group Fixtures'!$C$2:$C$1000,$C18,'All Group Fixtures'!$B$2:$B$1000,$B18),IF(CI18="outsider",SUMIFS('All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K18" s="79" t="str">
        <f t="shared" si="21"/>
        <v/>
      </c>
    </row>
    <row r="19" spans="1:89" x14ac:dyDescent="0.2">
      <c r="E19" s="80" t="s">
        <v>150</v>
      </c>
      <c r="F19" s="80"/>
      <c r="G19" s="80"/>
      <c r="N19" s="41"/>
      <c r="O19" s="42"/>
      <c r="P19" s="42"/>
      <c r="Q19" s="49"/>
      <c r="R19" s="41"/>
      <c r="S19" s="42"/>
      <c r="T19" s="42"/>
      <c r="U19" s="43"/>
      <c r="V19" s="41"/>
      <c r="W19" s="42"/>
      <c r="X19" s="42"/>
      <c r="Y19" s="43"/>
      <c r="Z19" s="41"/>
      <c r="AA19" s="42"/>
      <c r="AB19" s="42"/>
      <c r="AC19" s="43"/>
      <c r="AD19" s="41"/>
      <c r="AE19" s="42"/>
      <c r="AF19" s="42"/>
      <c r="AG19" s="43"/>
      <c r="AH19" s="41"/>
      <c r="AI19" s="42"/>
      <c r="AJ19" s="42"/>
      <c r="AK19" s="43"/>
      <c r="AL19" s="41"/>
      <c r="AM19" s="42"/>
      <c r="AN19" s="42"/>
      <c r="AO19" s="43"/>
      <c r="AP19" s="41"/>
      <c r="AQ19" s="42"/>
      <c r="AR19" s="42"/>
      <c r="AS19" s="43"/>
      <c r="AT19" s="41"/>
      <c r="AU19" s="42"/>
      <c r="AV19" s="42"/>
      <c r="AW19" s="43"/>
      <c r="AX19" s="41"/>
      <c r="AY19" s="42"/>
      <c r="AZ19" s="42"/>
      <c r="BA19" s="43"/>
      <c r="BB19" s="41"/>
      <c r="BC19" s="42"/>
      <c r="BD19" s="42"/>
      <c r="BE19" s="43"/>
      <c r="BF19" s="41"/>
      <c r="BG19" s="42"/>
      <c r="BH19" s="42"/>
      <c r="BI19" s="43"/>
      <c r="BJ19" s="41"/>
      <c r="BK19" s="42"/>
      <c r="BL19" s="42"/>
      <c r="BM19" s="43"/>
      <c r="BN19" s="41"/>
      <c r="BO19" s="42"/>
      <c r="BP19" s="42"/>
      <c r="BQ19" s="43"/>
      <c r="BR19" s="41"/>
      <c r="BS19" s="42"/>
      <c r="BT19" s="42"/>
      <c r="BU19" s="43"/>
      <c r="BV19" s="41"/>
      <c r="BW19" s="42"/>
      <c r="BX19" s="42"/>
      <c r="BY19" s="43"/>
      <c r="BZ19" s="41"/>
      <c r="CA19" s="42"/>
      <c r="CB19" s="42"/>
      <c r="CC19" s="43"/>
      <c r="CD19" s="41"/>
      <c r="CE19" s="42"/>
      <c r="CF19" s="42"/>
      <c r="CG19" s="43"/>
      <c r="CH19" s="41"/>
      <c r="CI19" s="42"/>
      <c r="CJ19" s="42"/>
      <c r="CK19" s="43"/>
    </row>
    <row r="20" spans="1:89" x14ac:dyDescent="0.2">
      <c r="A20" t="s">
        <v>135</v>
      </c>
      <c r="B20">
        <f>COUNTA(B3:B18)</f>
        <v>16</v>
      </c>
      <c r="E20" t="s">
        <v>45</v>
      </c>
      <c r="F20" s="33">
        <f>COUNTIF(L3:L18,"favourite")</f>
        <v>0</v>
      </c>
      <c r="G20" s="46" t="e">
        <f>F20/$F$23</f>
        <v>#DIV/0!</v>
      </c>
      <c r="N20" s="41" t="s">
        <v>145</v>
      </c>
      <c r="O20" s="42">
        <f>COUNTIF(O$3:O$18,"favourite")</f>
        <v>16</v>
      </c>
      <c r="P20" s="42">
        <f>O20/$B$20</f>
        <v>1</v>
      </c>
      <c r="Q20" s="42"/>
      <c r="R20" s="41" t="s">
        <v>145</v>
      </c>
      <c r="S20" s="42">
        <f>COUNTIF(S$3:S$18,"favourite")</f>
        <v>8</v>
      </c>
      <c r="T20" s="42">
        <f>S20/$B$20</f>
        <v>0.5</v>
      </c>
      <c r="U20" s="43"/>
      <c r="V20" s="41" t="s">
        <v>145</v>
      </c>
      <c r="W20" s="42">
        <f>COUNTIF(W$3:W$18,"favourite")</f>
        <v>7</v>
      </c>
      <c r="X20" s="42">
        <f>W20/$B$20</f>
        <v>0.4375</v>
      </c>
      <c r="Y20" s="43"/>
      <c r="Z20" s="41" t="s">
        <v>145</v>
      </c>
      <c r="AA20" s="42">
        <f>COUNTIF(AA$3:AA$18,"favourite")</f>
        <v>8</v>
      </c>
      <c r="AB20" s="42">
        <f>AA20/$B$20</f>
        <v>0.5</v>
      </c>
      <c r="AC20" s="43"/>
      <c r="AD20" s="41" t="s">
        <v>145</v>
      </c>
      <c r="AE20" s="42">
        <f>COUNTIF(AE$3:AE$18,"favourite")</f>
        <v>9</v>
      </c>
      <c r="AF20" s="42">
        <f>AE20/$B$20</f>
        <v>0.5625</v>
      </c>
      <c r="AG20" s="43"/>
      <c r="AH20" s="41" t="s">
        <v>145</v>
      </c>
      <c r="AI20" s="42">
        <f>COUNTIF(AI$3:AI$18,"favourite")</f>
        <v>10</v>
      </c>
      <c r="AJ20" s="42">
        <f>AI20/$B$20</f>
        <v>0.625</v>
      </c>
      <c r="AK20" s="43"/>
      <c r="AL20" s="41" t="s">
        <v>145</v>
      </c>
      <c r="AM20" s="42">
        <f>COUNTIF(AM$3:AM$18,"favourite")</f>
        <v>8</v>
      </c>
      <c r="AN20" s="42">
        <f>AM20/$B$20</f>
        <v>0.5</v>
      </c>
      <c r="AO20" s="43"/>
      <c r="AP20" s="41" t="s">
        <v>145</v>
      </c>
      <c r="AQ20" s="42">
        <f>COUNTIF(AQ$3:AQ$18,"favourite")</f>
        <v>8</v>
      </c>
      <c r="AR20" s="42">
        <f>AQ20/$B$20</f>
        <v>0.5</v>
      </c>
      <c r="AS20" s="43"/>
      <c r="AT20" s="41" t="s">
        <v>145</v>
      </c>
      <c r="AU20" s="42">
        <f>COUNTIF(AU$3:AU$18,"favourite")</f>
        <v>9</v>
      </c>
      <c r="AV20" s="42">
        <f>AU20/$B$20</f>
        <v>0.5625</v>
      </c>
      <c r="AW20" s="43"/>
      <c r="AX20" s="41" t="s">
        <v>145</v>
      </c>
      <c r="AY20" s="42">
        <f>COUNTIF(AY$3:AY$18,"favourite")</f>
        <v>8</v>
      </c>
      <c r="AZ20" s="42">
        <f>AY20/$B$20</f>
        <v>0.5</v>
      </c>
      <c r="BA20" s="43"/>
      <c r="BB20" s="41" t="s">
        <v>145</v>
      </c>
      <c r="BC20" s="42">
        <f>COUNTIF(BC$3:BC$18,"favourite")</f>
        <v>11</v>
      </c>
      <c r="BD20" s="42">
        <f>BC20/$B$20</f>
        <v>0.6875</v>
      </c>
      <c r="BE20" s="43"/>
      <c r="BF20" s="41" t="s">
        <v>145</v>
      </c>
      <c r="BG20" s="42">
        <f>COUNTIF(BG$3:BG$18,"favourite")</f>
        <v>9</v>
      </c>
      <c r="BH20" s="42">
        <f>BG20/$B$20</f>
        <v>0.5625</v>
      </c>
      <c r="BI20" s="43"/>
      <c r="BJ20" s="41" t="s">
        <v>145</v>
      </c>
      <c r="BK20" s="42">
        <f>COUNTIF(BK$3:BK$18,"favourite")</f>
        <v>12</v>
      </c>
      <c r="BL20" s="42">
        <f>BK20/$B$20</f>
        <v>0.75</v>
      </c>
      <c r="BM20" s="43"/>
      <c r="BN20" s="41" t="s">
        <v>145</v>
      </c>
      <c r="BO20" s="42">
        <f>COUNTIF(BO$3:BO$18,"favourite")</f>
        <v>11</v>
      </c>
      <c r="BP20" s="42">
        <f>BO20/$B$20</f>
        <v>0.6875</v>
      </c>
      <c r="BQ20" s="43"/>
      <c r="BR20" s="41" t="s">
        <v>145</v>
      </c>
      <c r="BS20" s="42">
        <f>COUNTIF(BS$3:BS$18,"favourite")</f>
        <v>8</v>
      </c>
      <c r="BT20" s="42">
        <f>BS20/$B$20</f>
        <v>0.5</v>
      </c>
      <c r="BU20" s="43"/>
      <c r="BV20" s="41" t="s">
        <v>145</v>
      </c>
      <c r="BW20" s="42">
        <f>COUNTIF(BW$3:BW$18,"favourite")</f>
        <v>11</v>
      </c>
      <c r="BX20" s="42">
        <f>BW20/$B$20</f>
        <v>0.6875</v>
      </c>
      <c r="BY20" s="43"/>
      <c r="BZ20" s="41" t="s">
        <v>145</v>
      </c>
      <c r="CA20" s="42">
        <f>COUNTIF(CA$3:CA$18,"favourite")</f>
        <v>10</v>
      </c>
      <c r="CB20" s="42">
        <f>CA20/$B$20</f>
        <v>0.625</v>
      </c>
      <c r="CC20" s="43"/>
      <c r="CD20" s="41" t="s">
        <v>145</v>
      </c>
      <c r="CE20" s="42">
        <f>COUNTIF(CE$3:CE$18,"favourite")</f>
        <v>9</v>
      </c>
      <c r="CF20" s="42">
        <f>CE20/$B$20</f>
        <v>0.5625</v>
      </c>
      <c r="CG20" s="43"/>
      <c r="CH20" s="41" t="s">
        <v>145</v>
      </c>
      <c r="CI20" s="42">
        <f>COUNTIF(CI$3:CI$18,"favourite")</f>
        <v>9</v>
      </c>
      <c r="CJ20" s="42">
        <f>CI20/$B$20</f>
        <v>0.5625</v>
      </c>
      <c r="CK20" s="43"/>
    </row>
    <row r="21" spans="1:89" x14ac:dyDescent="0.2">
      <c r="A21" t="s">
        <v>127</v>
      </c>
      <c r="B21" s="34">
        <f>COUNTA(N1:WZ1)/2</f>
        <v>19</v>
      </c>
      <c r="E21" t="s">
        <v>46</v>
      </c>
      <c r="F21" s="33">
        <f>COUNTIF(L3:L18,"outsider")</f>
        <v>0</v>
      </c>
      <c r="G21" s="46" t="e">
        <f>F21/$F$23</f>
        <v>#DIV/0!</v>
      </c>
      <c r="N21" s="41" t="s">
        <v>146</v>
      </c>
      <c r="O21" s="42">
        <f>COUNTIF(O$3:O$18,"outsider")</f>
        <v>0</v>
      </c>
      <c r="P21" s="42">
        <f>O21/$B$20</f>
        <v>0</v>
      </c>
      <c r="Q21" s="42"/>
      <c r="R21" s="41" t="s">
        <v>146</v>
      </c>
      <c r="S21" s="42">
        <f>COUNTIF(S$3:S$18,"outsider")</f>
        <v>6</v>
      </c>
      <c r="T21" s="42">
        <f>S21/$B$20</f>
        <v>0.375</v>
      </c>
      <c r="U21" s="43"/>
      <c r="V21" s="41" t="s">
        <v>146</v>
      </c>
      <c r="W21" s="42">
        <f>COUNTIF(W$3:W$18,"outsider")</f>
        <v>4</v>
      </c>
      <c r="X21" s="42">
        <f>W21/$B$20</f>
        <v>0.25</v>
      </c>
      <c r="Y21" s="43"/>
      <c r="Z21" s="41" t="s">
        <v>146</v>
      </c>
      <c r="AA21" s="42">
        <f>COUNTIF(AA$3:AA$18,"outsider")</f>
        <v>3</v>
      </c>
      <c r="AB21" s="42">
        <f>AA21/$B$20</f>
        <v>0.1875</v>
      </c>
      <c r="AC21" s="43"/>
      <c r="AD21" s="41" t="s">
        <v>146</v>
      </c>
      <c r="AE21" s="42">
        <f>COUNTIF(AE$3:AE$18,"outsider")</f>
        <v>4</v>
      </c>
      <c r="AF21" s="42">
        <f>AE21/$B$20</f>
        <v>0.25</v>
      </c>
      <c r="AG21" s="43"/>
      <c r="AH21" s="41" t="s">
        <v>146</v>
      </c>
      <c r="AI21" s="42">
        <f>COUNTIF(AI$3:AI$18,"outsider")</f>
        <v>1</v>
      </c>
      <c r="AJ21" s="42">
        <f>AI21/$B$20</f>
        <v>6.25E-2</v>
      </c>
      <c r="AK21" s="43"/>
      <c r="AL21" s="41" t="s">
        <v>146</v>
      </c>
      <c r="AM21" s="42">
        <f>COUNTIF(AM$3:AM$18,"outsider")</f>
        <v>3</v>
      </c>
      <c r="AN21" s="42">
        <f>AM21/$B$20</f>
        <v>0.1875</v>
      </c>
      <c r="AO21" s="43"/>
      <c r="AP21" s="41" t="s">
        <v>146</v>
      </c>
      <c r="AQ21" s="42">
        <f>COUNTIF(AQ$3:AQ$18,"outsider")</f>
        <v>3</v>
      </c>
      <c r="AR21" s="42">
        <f>AQ21/$B$20</f>
        <v>0.1875</v>
      </c>
      <c r="AS21" s="43"/>
      <c r="AT21" s="41" t="s">
        <v>146</v>
      </c>
      <c r="AU21" s="42">
        <f>COUNTIF(AU$3:AU$18,"outsider")</f>
        <v>4</v>
      </c>
      <c r="AV21" s="42">
        <f>AU21/$B$20</f>
        <v>0.25</v>
      </c>
      <c r="AW21" s="43"/>
      <c r="AX21" s="41" t="s">
        <v>146</v>
      </c>
      <c r="AY21" s="42">
        <f>COUNTIF(AY$3:AY$18,"outsider")</f>
        <v>4</v>
      </c>
      <c r="AZ21" s="42">
        <f>AY21/$B$20</f>
        <v>0.25</v>
      </c>
      <c r="BA21" s="43"/>
      <c r="BB21" s="41" t="s">
        <v>146</v>
      </c>
      <c r="BC21" s="42">
        <f>COUNTIF(BC$3:BC$18,"outsider")</f>
        <v>1</v>
      </c>
      <c r="BD21" s="42">
        <f>BC21/$B$20</f>
        <v>6.25E-2</v>
      </c>
      <c r="BE21" s="43"/>
      <c r="BF21" s="41" t="s">
        <v>146</v>
      </c>
      <c r="BG21" s="42">
        <f>COUNTIF(BG$3:BG$18,"outsider")</f>
        <v>0</v>
      </c>
      <c r="BH21" s="42">
        <f>BG21/$B$20</f>
        <v>0</v>
      </c>
      <c r="BI21" s="43"/>
      <c r="BJ21" s="41" t="s">
        <v>146</v>
      </c>
      <c r="BK21" s="42">
        <f>COUNTIF(BK$3:BK$18,"outsider")</f>
        <v>0</v>
      </c>
      <c r="BL21" s="42">
        <f>BK21/$B$20</f>
        <v>0</v>
      </c>
      <c r="BM21" s="43"/>
      <c r="BN21" s="41" t="s">
        <v>146</v>
      </c>
      <c r="BO21" s="42">
        <f>COUNTIF(BO$3:BO$18,"outsider")</f>
        <v>1</v>
      </c>
      <c r="BP21" s="42">
        <f>BO21/$B$20</f>
        <v>6.25E-2</v>
      </c>
      <c r="BQ21" s="43"/>
      <c r="BR21" s="41" t="s">
        <v>146</v>
      </c>
      <c r="BS21" s="42">
        <f>COUNTIF(BS$3:BS$18,"outsider")</f>
        <v>4</v>
      </c>
      <c r="BT21" s="42">
        <f>BS21/$B$20</f>
        <v>0.25</v>
      </c>
      <c r="BU21" s="43"/>
      <c r="BV21" s="41" t="s">
        <v>146</v>
      </c>
      <c r="BW21" s="42">
        <f>COUNTIF(BW$3:BW$18,"outsider")</f>
        <v>3</v>
      </c>
      <c r="BX21" s="42">
        <f>BW21/$B$20</f>
        <v>0.1875</v>
      </c>
      <c r="BY21" s="43"/>
      <c r="BZ21" s="41" t="s">
        <v>146</v>
      </c>
      <c r="CA21" s="42">
        <f>COUNTIF(CA$3:CA$18,"outsider")</f>
        <v>3</v>
      </c>
      <c r="CB21" s="42">
        <f>CA21/$B$20</f>
        <v>0.1875</v>
      </c>
      <c r="CC21" s="43"/>
      <c r="CD21" s="41" t="s">
        <v>146</v>
      </c>
      <c r="CE21" s="42">
        <f>COUNTIF(CE$3:CE$18,"outsider")</f>
        <v>3</v>
      </c>
      <c r="CF21" s="42">
        <f>CE21/$B$20</f>
        <v>0.1875</v>
      </c>
      <c r="CG21" s="43"/>
      <c r="CH21" s="41" t="s">
        <v>146</v>
      </c>
      <c r="CI21" s="42">
        <f>COUNTIF(CI$3:CI$18,"outsider")</f>
        <v>4</v>
      </c>
      <c r="CJ21" s="42">
        <f>CI21/$B$20</f>
        <v>0.25</v>
      </c>
      <c r="CK21" s="43"/>
    </row>
    <row r="22" spans="1:89" x14ac:dyDescent="0.2">
      <c r="A22" t="s">
        <v>128</v>
      </c>
      <c r="B22" s="34">
        <f>POWER(3,B20)</f>
        <v>43046721</v>
      </c>
      <c r="E22" t="s">
        <v>42</v>
      </c>
      <c r="F22" s="33">
        <f>COUNTIF(L3:L18,"draw")</f>
        <v>0</v>
      </c>
      <c r="G22" s="46" t="e">
        <f>F22/$F$23</f>
        <v>#DIV/0!</v>
      </c>
      <c r="N22" s="41" t="s">
        <v>147</v>
      </c>
      <c r="O22" s="42">
        <f>COUNTIF(O$3:O$18,"draw")</f>
        <v>0</v>
      </c>
      <c r="P22" s="42">
        <f>O22/$B$20</f>
        <v>0</v>
      </c>
      <c r="Q22" s="42"/>
      <c r="R22" s="41" t="s">
        <v>147</v>
      </c>
      <c r="S22" s="42">
        <f>COUNTIF(S$3:S$18,"draw")</f>
        <v>2</v>
      </c>
      <c r="T22" s="42">
        <f>S22/$B$20</f>
        <v>0.125</v>
      </c>
      <c r="U22" s="43"/>
      <c r="V22" s="41" t="s">
        <v>147</v>
      </c>
      <c r="W22" s="42">
        <f>COUNTIF(W$3:W$18,"draw")</f>
        <v>5</v>
      </c>
      <c r="X22" s="42">
        <f>W22/$B$20</f>
        <v>0.3125</v>
      </c>
      <c r="Y22" s="43"/>
      <c r="Z22" s="41" t="s">
        <v>147</v>
      </c>
      <c r="AA22" s="42">
        <f>COUNTIF(AA$3:AA$18,"draw")</f>
        <v>5</v>
      </c>
      <c r="AB22" s="42">
        <f>AA22/$B$20</f>
        <v>0.3125</v>
      </c>
      <c r="AC22" s="43"/>
      <c r="AD22" s="41" t="s">
        <v>147</v>
      </c>
      <c r="AE22" s="42">
        <f>COUNTIF(AE$3:AE$18,"draw")</f>
        <v>3</v>
      </c>
      <c r="AF22" s="42">
        <f>AE22/$B$20</f>
        <v>0.1875</v>
      </c>
      <c r="AG22" s="43"/>
      <c r="AH22" s="41" t="s">
        <v>147</v>
      </c>
      <c r="AI22" s="42">
        <f>COUNTIF(AI$3:AI$18,"draw")</f>
        <v>5</v>
      </c>
      <c r="AJ22" s="42">
        <f>AI22/$B$20</f>
        <v>0.3125</v>
      </c>
      <c r="AK22" s="43"/>
      <c r="AL22" s="41" t="s">
        <v>147</v>
      </c>
      <c r="AM22" s="42">
        <f>COUNTIF(AM$3:AM$18,"draw")</f>
        <v>5</v>
      </c>
      <c r="AN22" s="42">
        <f>AM22/$B$20</f>
        <v>0.3125</v>
      </c>
      <c r="AO22" s="43"/>
      <c r="AP22" s="41" t="s">
        <v>147</v>
      </c>
      <c r="AQ22" s="42">
        <f>COUNTIF(AQ$3:AQ$18,"draw")</f>
        <v>5</v>
      </c>
      <c r="AR22" s="42">
        <f>AQ22/$B$20</f>
        <v>0.3125</v>
      </c>
      <c r="AS22" s="43"/>
      <c r="AT22" s="41" t="s">
        <v>147</v>
      </c>
      <c r="AU22" s="42">
        <f>COUNTIF(AU$3:AU$18,"draw")</f>
        <v>3</v>
      </c>
      <c r="AV22" s="42">
        <f>AU22/$B$20</f>
        <v>0.1875</v>
      </c>
      <c r="AW22" s="43"/>
      <c r="AX22" s="41" t="s">
        <v>147</v>
      </c>
      <c r="AY22" s="42">
        <f>COUNTIF(AY$3:AY$18,"draw")</f>
        <v>4</v>
      </c>
      <c r="AZ22" s="42">
        <f>AY22/$B$20</f>
        <v>0.25</v>
      </c>
      <c r="BA22" s="43"/>
      <c r="BB22" s="41" t="s">
        <v>147</v>
      </c>
      <c r="BC22" s="42">
        <f>COUNTIF(BC$3:BC$18,"draw")</f>
        <v>4</v>
      </c>
      <c r="BD22" s="42">
        <f>BC22/$B$20</f>
        <v>0.25</v>
      </c>
      <c r="BE22" s="43"/>
      <c r="BF22" s="41" t="s">
        <v>147</v>
      </c>
      <c r="BG22" s="42">
        <f>COUNTIF(BG$3:BG$18,"draw")</f>
        <v>7</v>
      </c>
      <c r="BH22" s="42">
        <f>BG22/$B$20</f>
        <v>0.4375</v>
      </c>
      <c r="BI22" s="43"/>
      <c r="BJ22" s="41" t="s">
        <v>147</v>
      </c>
      <c r="BK22" s="42">
        <f>COUNTIF(BK$3:BK$18,"draw")</f>
        <v>4</v>
      </c>
      <c r="BL22" s="42">
        <f>BK22/$B$20</f>
        <v>0.25</v>
      </c>
      <c r="BM22" s="43"/>
      <c r="BN22" s="41" t="s">
        <v>147</v>
      </c>
      <c r="BO22" s="42">
        <f>COUNTIF(BO$3:BO$18,"draw")</f>
        <v>4</v>
      </c>
      <c r="BP22" s="42">
        <f>BO22/$B$20</f>
        <v>0.25</v>
      </c>
      <c r="BQ22" s="43"/>
      <c r="BR22" s="41" t="s">
        <v>147</v>
      </c>
      <c r="BS22" s="42">
        <f>COUNTIF(BS$3:BS$18,"draw")</f>
        <v>4</v>
      </c>
      <c r="BT22" s="42">
        <f>BS22/$B$20</f>
        <v>0.25</v>
      </c>
      <c r="BU22" s="43"/>
      <c r="BV22" s="41" t="s">
        <v>147</v>
      </c>
      <c r="BW22" s="42">
        <f>COUNTIF(BW$3:BW$18,"draw")</f>
        <v>2</v>
      </c>
      <c r="BX22" s="42">
        <f>BW22/$B$20</f>
        <v>0.125</v>
      </c>
      <c r="BY22" s="43"/>
      <c r="BZ22" s="41" t="s">
        <v>147</v>
      </c>
      <c r="CA22" s="42">
        <f>COUNTIF(CA$3:CA$18,"draw")</f>
        <v>3</v>
      </c>
      <c r="CB22" s="42">
        <f>CA22/$B$20</f>
        <v>0.1875</v>
      </c>
      <c r="CC22" s="43"/>
      <c r="CD22" s="41" t="s">
        <v>147</v>
      </c>
      <c r="CE22" s="42">
        <f>COUNTIF(CE$3:CE$18,"draw")</f>
        <v>4</v>
      </c>
      <c r="CF22" s="42">
        <f>CE22/$B$20</f>
        <v>0.25</v>
      </c>
      <c r="CG22" s="43"/>
      <c r="CH22" s="41" t="s">
        <v>147</v>
      </c>
      <c r="CI22" s="42">
        <f>COUNTIF(CI$3:CI$18,"draw")</f>
        <v>3</v>
      </c>
      <c r="CJ22" s="42">
        <f>CI22/$B$20</f>
        <v>0.1875</v>
      </c>
      <c r="CK22" s="43"/>
    </row>
    <row r="23" spans="1:89" x14ac:dyDescent="0.2">
      <c r="A23" t="s">
        <v>129</v>
      </c>
      <c r="B23" s="36">
        <f>B21/B22</f>
        <v>4.4138088938295672E-7</v>
      </c>
      <c r="E23" t="s">
        <v>138</v>
      </c>
      <c r="F23">
        <f>SUMPRODUCT(--(LEN(K3:K18)&gt;0))</f>
        <v>0</v>
      </c>
      <c r="N23" s="64" t="s">
        <v>148</v>
      </c>
      <c r="O23" s="96">
        <f>PRODUCT(P3:P18)</f>
        <v>2460.4024885167432</v>
      </c>
      <c r="P23" s="96"/>
      <c r="Q23" s="66"/>
      <c r="R23" s="64" t="s">
        <v>148</v>
      </c>
      <c r="S23" s="97">
        <f>PRODUCT(T3:T18)</f>
        <v>1093550.1944839039</v>
      </c>
      <c r="T23" s="97"/>
      <c r="U23" s="65"/>
      <c r="V23" s="64" t="s">
        <v>148</v>
      </c>
      <c r="W23" s="97">
        <f>PRODUCT(X3:X18)</f>
        <v>1160135.2507702573</v>
      </c>
      <c r="X23" s="97"/>
      <c r="Y23" s="65"/>
      <c r="Z23" s="64" t="s">
        <v>148</v>
      </c>
      <c r="AA23" s="97">
        <f>PRODUCT(AB3:AB18)</f>
        <v>12652581.538223241</v>
      </c>
      <c r="AB23" s="97"/>
      <c r="AC23" s="65"/>
      <c r="AD23" s="64" t="s">
        <v>148</v>
      </c>
      <c r="AE23" s="97">
        <f>PRODUCT(AF3:AF18)</f>
        <v>3955981.6552381776</v>
      </c>
      <c r="AF23" s="97"/>
      <c r="AG23" s="65"/>
      <c r="AH23" s="64" t="s">
        <v>148</v>
      </c>
      <c r="AI23" s="97">
        <f>PRODUCT(AJ3:AJ18)</f>
        <v>1238741.7304281159</v>
      </c>
      <c r="AJ23" s="97"/>
      <c r="AK23" s="65"/>
      <c r="AL23" s="64" t="s">
        <v>148</v>
      </c>
      <c r="AM23" s="97">
        <f>PRODUCT(AN3:AN18)</f>
        <v>432602.04407329729</v>
      </c>
      <c r="AN23" s="97"/>
      <c r="AO23" s="65"/>
      <c r="AP23" s="64" t="s">
        <v>148</v>
      </c>
      <c r="AQ23" s="97">
        <f>PRODUCT(AR3:AR18)</f>
        <v>753873.06317279499</v>
      </c>
      <c r="AR23" s="97"/>
      <c r="AS23" s="65"/>
      <c r="AT23" s="64" t="s">
        <v>148</v>
      </c>
      <c r="AU23" s="97">
        <f>PRODUCT(AV3:AV18)</f>
        <v>386085.24776048836</v>
      </c>
      <c r="AV23" s="97"/>
      <c r="AW23" s="65"/>
      <c r="AX23" s="64" t="s">
        <v>148</v>
      </c>
      <c r="AY23" s="97">
        <f>PRODUCT(AZ3:AZ18)</f>
        <v>500547.79614563932</v>
      </c>
      <c r="AZ23" s="97"/>
      <c r="BA23" s="65"/>
      <c r="BB23" s="64" t="s">
        <v>148</v>
      </c>
      <c r="BC23" s="97">
        <f>PRODUCT(BD3:BD18)</f>
        <v>10213.241754090786</v>
      </c>
      <c r="BD23" s="97"/>
      <c r="BE23" s="65"/>
      <c r="BF23" s="64" t="s">
        <v>148</v>
      </c>
      <c r="BG23" s="97">
        <f>PRODUCT(BH3:BH18)</f>
        <v>214021.89872200496</v>
      </c>
      <c r="BH23" s="97"/>
      <c r="BI23" s="65"/>
      <c r="BJ23" s="64" t="s">
        <v>148</v>
      </c>
      <c r="BK23" s="97">
        <f>PRODUCT(BL3:BL18)</f>
        <v>7950.5983520963418</v>
      </c>
      <c r="BL23" s="97"/>
      <c r="BM23" s="65"/>
      <c r="BN23" s="64" t="s">
        <v>148</v>
      </c>
      <c r="BO23" s="97">
        <f>PRODUCT(BP3:BP18)</f>
        <v>33996.902455796582</v>
      </c>
      <c r="BP23" s="97"/>
      <c r="BQ23" s="65"/>
      <c r="BR23" s="64" t="s">
        <v>148</v>
      </c>
      <c r="BS23" s="97">
        <f>PRODUCT(BT3:BT18)</f>
        <v>543698.46822715981</v>
      </c>
      <c r="BT23" s="97"/>
      <c r="BU23" s="65"/>
      <c r="BV23" s="64" t="s">
        <v>148</v>
      </c>
      <c r="BW23" s="97">
        <f>PRODUCT(BX3:BX18)</f>
        <v>27549.564936675655</v>
      </c>
      <c r="BX23" s="97"/>
      <c r="BY23" s="65"/>
      <c r="BZ23" s="64" t="s">
        <v>148</v>
      </c>
      <c r="CA23" s="97">
        <f>PRODUCT(CB3:CB18)</f>
        <v>143056.6249863042</v>
      </c>
      <c r="CB23" s="97"/>
      <c r="CC23" s="65"/>
      <c r="CD23" s="64" t="s">
        <v>148</v>
      </c>
      <c r="CE23" s="97">
        <f>PRODUCT(CF3:CF18)</f>
        <v>341695.76031760551</v>
      </c>
      <c r="CF23" s="97"/>
      <c r="CG23" s="65"/>
      <c r="CH23" s="64" t="s">
        <v>148</v>
      </c>
      <c r="CI23" s="97">
        <f>PRODUCT(CJ3:CJ18)</f>
        <v>3381877.7265482564</v>
      </c>
      <c r="CJ23" s="97"/>
      <c r="CK23" s="65"/>
    </row>
    <row r="24" spans="1:89" x14ac:dyDescent="0.2">
      <c r="A24" t="s">
        <v>131</v>
      </c>
      <c r="B24" s="34">
        <f>COUNTIF(N25:ZP25,"BET LOST")</f>
        <v>0</v>
      </c>
      <c r="C24">
        <f>B24/B$21</f>
        <v>0</v>
      </c>
      <c r="E24" t="s">
        <v>106</v>
      </c>
      <c r="F24" s="67">
        <f>PRODUCT(M3:M18)</f>
        <v>0</v>
      </c>
      <c r="N24" s="41"/>
      <c r="O24" s="44"/>
      <c r="P24" s="44"/>
      <c r="Q24" s="49"/>
      <c r="R24" s="41"/>
      <c r="S24" s="42"/>
      <c r="T24" s="42"/>
      <c r="U24" s="43"/>
      <c r="V24" s="41"/>
      <c r="W24" s="42"/>
      <c r="X24" s="42"/>
      <c r="Y24" s="43"/>
      <c r="Z24" s="41"/>
      <c r="AA24" s="42"/>
      <c r="AB24" s="42"/>
      <c r="AC24" s="43"/>
      <c r="AD24" s="41"/>
      <c r="AE24" s="42"/>
      <c r="AF24" s="42"/>
      <c r="AG24" s="43"/>
      <c r="AH24" s="41"/>
      <c r="AI24" s="42"/>
      <c r="AJ24" s="42"/>
      <c r="AK24" s="43"/>
      <c r="AL24" s="41"/>
      <c r="AM24" s="42"/>
      <c r="AN24" s="42"/>
      <c r="AO24" s="43"/>
      <c r="AP24" s="41"/>
      <c r="AQ24" s="42"/>
      <c r="AR24" s="42"/>
      <c r="AS24" s="43"/>
      <c r="AT24" s="41"/>
      <c r="AU24" s="42"/>
      <c r="AV24" s="42"/>
      <c r="AW24" s="43"/>
      <c r="AX24" s="41"/>
      <c r="AY24" s="42"/>
      <c r="AZ24" s="42"/>
      <c r="BA24" s="43"/>
      <c r="BB24" s="41"/>
      <c r="BC24" s="42"/>
      <c r="BD24" s="42"/>
      <c r="BE24" s="43"/>
      <c r="BF24" s="41"/>
      <c r="BG24" s="42"/>
      <c r="BH24" s="42"/>
      <c r="BI24" s="43"/>
      <c r="BJ24" s="41"/>
      <c r="BK24" s="42"/>
      <c r="BL24" s="42"/>
      <c r="BM24" s="43"/>
      <c r="BN24" s="41"/>
      <c r="BO24" s="42"/>
      <c r="BP24" s="42"/>
      <c r="BQ24" s="43"/>
      <c r="BR24" s="41"/>
      <c r="BS24" s="42"/>
      <c r="BT24" s="42"/>
      <c r="BU24" s="43"/>
      <c r="BV24" s="41"/>
      <c r="BW24" s="42"/>
      <c r="BX24" s="42"/>
      <c r="BY24" s="43"/>
      <c r="BZ24" s="41"/>
      <c r="CA24" s="42"/>
      <c r="CB24" s="42"/>
      <c r="CC24" s="43"/>
      <c r="CD24" s="41"/>
      <c r="CE24" s="42"/>
      <c r="CF24" s="42"/>
      <c r="CG24" s="43"/>
      <c r="CH24" s="41"/>
      <c r="CI24" s="42"/>
      <c r="CJ24" s="42"/>
      <c r="CK24" s="43"/>
    </row>
    <row r="25" spans="1:89" x14ac:dyDescent="0.2">
      <c r="A25" t="s">
        <v>132</v>
      </c>
      <c r="B25" s="35">
        <f>B21-B24-B26</f>
        <v>19</v>
      </c>
      <c r="C25">
        <f>B25/B$21</f>
        <v>1</v>
      </c>
      <c r="E25" t="s">
        <v>153</v>
      </c>
      <c r="F25" t="b">
        <f>SUMPRODUCT((COUNTIF(N32:ZZ32,N32:ZZ32)-1)*(N32:ZZ32&lt;&gt;""))&gt;0</f>
        <v>0</v>
      </c>
      <c r="G25" s="37"/>
      <c r="N25" s="85" t="str">
        <f>IF(COUNTIF(Q3:Q18,"L") &gt; 0,"BET LOST",IF(COUNTIF(Q3:Q18,"W")=16,"FUCK OFF…..YOU WON",""))</f>
        <v/>
      </c>
      <c r="O25" s="86"/>
      <c r="P25" s="86"/>
      <c r="Q25" s="87"/>
      <c r="R25" s="85" t="str">
        <f>IF(COUNTIF(U3:U18,"L") &gt; 0,"BET LOST",IF(COUNTIF(U3:U18,"W")=16,"FUCK OFF…..YOU WON",""))</f>
        <v/>
      </c>
      <c r="S25" s="86"/>
      <c r="T25" s="86"/>
      <c r="U25" s="87"/>
      <c r="V25" s="85" t="str">
        <f>IF(COUNTIF(Y3:Y18,"L") &gt; 0,"BET LOST",IF(COUNTIF(Y3:Y18,"W")=16,"FUCK OFF…..YOU WON",""))</f>
        <v/>
      </c>
      <c r="W25" s="86"/>
      <c r="X25" s="86"/>
      <c r="Y25" s="87"/>
      <c r="Z25" s="85" t="str">
        <f>IF(COUNTIF(AC3:AC18,"L") &gt; 0,"BET LOST",IF(COUNTIF(AC3:AC18,"W")=16,"FUCK OFF…..YOU WON",""))</f>
        <v/>
      </c>
      <c r="AA25" s="86"/>
      <c r="AB25" s="86"/>
      <c r="AC25" s="87"/>
      <c r="AD25" s="85" t="str">
        <f>IF(COUNTIF(AG3:AG18,"L") &gt; 0,"BET LOST",IF(COUNTIF(AG3:AG18,"W")=16,"FUCK OFF…..YOU WON",""))</f>
        <v/>
      </c>
      <c r="AE25" s="86"/>
      <c r="AF25" s="86"/>
      <c r="AG25" s="87"/>
      <c r="AH25" s="85" t="str">
        <f>IF(COUNTIF(AK3:AK18,"L") &gt; 0,"BET LOST",IF(COUNTIF(AK3:AK18,"W")=16,"FUCK OFF…..YOU WON",""))</f>
        <v/>
      </c>
      <c r="AI25" s="86"/>
      <c r="AJ25" s="86"/>
      <c r="AK25" s="87"/>
      <c r="AL25" s="85" t="str">
        <f>IF(COUNTIF(AO3:AO18,"L") &gt; 0,"BET LOST",IF(COUNTIF(AO3:AO18,"W")=16,"FUCK OFF…..YOU WON",""))</f>
        <v/>
      </c>
      <c r="AM25" s="86"/>
      <c r="AN25" s="86"/>
      <c r="AO25" s="87"/>
      <c r="AP25" s="85" t="str">
        <f>IF(COUNTIF(AS3:AS18,"L") &gt; 0,"BET LOST",IF(COUNTIF(AS3:AS18,"W")=16,"FUCK OFF…..YOU WON",""))</f>
        <v/>
      </c>
      <c r="AQ25" s="86"/>
      <c r="AR25" s="86"/>
      <c r="AS25" s="87"/>
      <c r="AT25" s="85" t="str">
        <f>IF(COUNTIF(AW3:AW18,"L") &gt; 0,"BET LOST",IF(COUNTIF(AW3:AW18,"W")=16,"FUCK OFF…..YOU WON",""))</f>
        <v/>
      </c>
      <c r="AU25" s="86"/>
      <c r="AV25" s="86"/>
      <c r="AW25" s="87"/>
      <c r="AX25" s="85" t="str">
        <f>IF(COUNTIF(BA3:BA18,"L") &gt; 0,"BET LOST",IF(COUNTIF(BA3:BA18,"W")=16,"FUCK OFF…..YOU WON",""))</f>
        <v/>
      </c>
      <c r="AY25" s="86"/>
      <c r="AZ25" s="86"/>
      <c r="BA25" s="87"/>
      <c r="BB25" s="85" t="str">
        <f>IF(COUNTIF(BE3:BE18,"L") &gt; 0,"BET LOST",IF(COUNTIF(BE3:BE18,"W")=16,"FUCK OFF…..YOU WON",""))</f>
        <v/>
      </c>
      <c r="BC25" s="86"/>
      <c r="BD25" s="86"/>
      <c r="BE25" s="87"/>
      <c r="BF25" s="85" t="str">
        <f>IF(COUNTIF(BI3:BI18,"L") &gt; 0,"BET LOST",IF(COUNTIF(BI3:BI18,"W")=16,"FUCK OFF…..YOU WON",""))</f>
        <v/>
      </c>
      <c r="BG25" s="86"/>
      <c r="BH25" s="86"/>
      <c r="BI25" s="87"/>
      <c r="BJ25" s="85" t="str">
        <f>IF(COUNTIF(BM3:BM18,"L") &gt; 0,"BET LOST",IF(COUNTIF(BM3:BM18,"W")=16,"FUCK OFF…..YOU WON",""))</f>
        <v/>
      </c>
      <c r="BK25" s="86"/>
      <c r="BL25" s="86"/>
      <c r="BM25" s="87"/>
      <c r="BN25" s="85" t="str">
        <f>IF(COUNTIF(BQ3:BQ18,"L") &gt; 0,"BET LOST",IF(COUNTIF(BQ3:BQ18,"W")=16,"FUCK OFF…..YOU WON",""))</f>
        <v/>
      </c>
      <c r="BO25" s="86"/>
      <c r="BP25" s="86"/>
      <c r="BQ25" s="87"/>
      <c r="BR25" s="85" t="str">
        <f>IF(COUNTIF(BU3:BU18,"L") &gt; 0,"BET LOST",IF(COUNTIF(BU3:BU18,"W")=16,"FUCK OFF…..YOU WON",""))</f>
        <v/>
      </c>
      <c r="BS25" s="86"/>
      <c r="BT25" s="86"/>
      <c r="BU25" s="87"/>
      <c r="BV25" s="85" t="str">
        <f>IF(COUNTIF(BY3:BY18,"L") &gt; 0,"BET LOST",IF(COUNTIF(BY3:BY18,"W")=16,"FUCK OFF…..YOU WON",""))</f>
        <v/>
      </c>
      <c r="BW25" s="86"/>
      <c r="BX25" s="86"/>
      <c r="BY25" s="87"/>
      <c r="BZ25" s="85" t="str">
        <f>IF(COUNTIF(CC3:CC18,"L") &gt; 0,"BET LOST",IF(COUNTIF(CC3:CC18,"W")=16,"FUCK OFF…..YOU WON",""))</f>
        <v/>
      </c>
      <c r="CA25" s="86"/>
      <c r="CB25" s="86"/>
      <c r="CC25" s="87"/>
      <c r="CD25" s="85" t="str">
        <f>IF(COUNTIF(CG3:CG18,"L") &gt; 0,"BET LOST",IF(COUNTIF(CG3:CG18,"W")=16,"FUCK OFF…..YOU WON",""))</f>
        <v/>
      </c>
      <c r="CE25" s="86"/>
      <c r="CF25" s="86"/>
      <c r="CG25" s="87"/>
      <c r="CH25" s="85" t="str">
        <f>IF(COUNTIF(CK3:CK18,"L") &gt; 0,"BET LOST",IF(COUNTIF(CK3:CK18,"W")=16,"FUCK OFF…..YOU WON",""))</f>
        <v/>
      </c>
      <c r="CI25" s="86"/>
      <c r="CJ25" s="86"/>
      <c r="CK25" s="87"/>
    </row>
    <row r="26" spans="1:89" x14ac:dyDescent="0.2">
      <c r="A26" t="s">
        <v>133</v>
      </c>
      <c r="B26" s="34">
        <f>COUNTIF(N25:Q25,"FUCK OFF…..YOU WON")</f>
        <v>0</v>
      </c>
      <c r="C26">
        <f>B26/B$21</f>
        <v>0</v>
      </c>
      <c r="N26" s="41"/>
      <c r="O26" s="42"/>
      <c r="P26" s="42"/>
      <c r="Q26" s="49"/>
      <c r="R26" s="41"/>
      <c r="S26" s="42"/>
      <c r="T26" s="42"/>
      <c r="U26" s="72"/>
      <c r="V26" s="41"/>
      <c r="W26" s="42"/>
      <c r="X26" s="42"/>
      <c r="Y26" s="72"/>
      <c r="Z26" s="41"/>
      <c r="AA26" s="42"/>
      <c r="AB26" s="42"/>
      <c r="AC26" s="72"/>
      <c r="AD26" s="41"/>
      <c r="AE26" s="42"/>
      <c r="AF26" s="42"/>
      <c r="AG26" s="72"/>
      <c r="AH26" s="41"/>
      <c r="AI26" s="42"/>
      <c r="AJ26" s="42"/>
      <c r="AK26" s="72"/>
      <c r="AL26" s="41"/>
      <c r="AM26" s="42"/>
      <c r="AN26" s="42"/>
      <c r="AO26" s="72"/>
      <c r="AP26" s="41"/>
      <c r="AQ26" s="42"/>
      <c r="AR26" s="42"/>
      <c r="AS26" s="72"/>
      <c r="AT26" s="41"/>
      <c r="AU26" s="42"/>
      <c r="AV26" s="42"/>
      <c r="AW26" s="72"/>
      <c r="AX26" s="41"/>
      <c r="AY26" s="42"/>
      <c r="AZ26" s="42"/>
      <c r="BA26" s="72"/>
      <c r="BB26" s="41"/>
      <c r="BC26" s="42"/>
      <c r="BD26" s="42"/>
      <c r="BE26" s="72"/>
      <c r="BF26" s="41"/>
      <c r="BG26" s="42"/>
      <c r="BH26" s="42"/>
      <c r="BI26" s="76"/>
      <c r="BJ26" s="41"/>
      <c r="BK26" s="42"/>
      <c r="BL26" s="42"/>
      <c r="BM26" s="76"/>
      <c r="BN26" s="41"/>
      <c r="BO26" s="42"/>
      <c r="BP26" s="42"/>
      <c r="BQ26" s="76"/>
      <c r="BR26" s="41"/>
      <c r="BS26" s="42"/>
      <c r="BT26" s="42"/>
      <c r="BU26" s="79"/>
      <c r="BV26" s="41"/>
      <c r="BW26" s="42"/>
      <c r="BX26" s="42"/>
      <c r="BY26" s="79"/>
      <c r="BZ26" s="41"/>
      <c r="CA26" s="42"/>
      <c r="CB26" s="42"/>
      <c r="CC26" s="79"/>
      <c r="CD26" s="41"/>
      <c r="CE26" s="42"/>
      <c r="CF26" s="42"/>
      <c r="CG26" s="79"/>
      <c r="CH26" s="41"/>
      <c r="CI26" s="42"/>
      <c r="CJ26" s="42"/>
      <c r="CK26" s="79"/>
    </row>
    <row r="27" spans="1:89" x14ac:dyDescent="0.2">
      <c r="N27" s="85" t="s">
        <v>134</v>
      </c>
      <c r="O27" s="86"/>
      <c r="P27" s="86"/>
      <c r="Q27" s="87"/>
      <c r="R27" s="85" t="s">
        <v>134</v>
      </c>
      <c r="S27" s="86"/>
      <c r="T27" s="86"/>
      <c r="U27" s="87"/>
      <c r="V27" s="85" t="s">
        <v>134</v>
      </c>
      <c r="W27" s="86"/>
      <c r="X27" s="86"/>
      <c r="Y27" s="87"/>
      <c r="Z27" s="85" t="s">
        <v>134</v>
      </c>
      <c r="AA27" s="86"/>
      <c r="AB27" s="86"/>
      <c r="AC27" s="87"/>
      <c r="AD27" s="85" t="s">
        <v>134</v>
      </c>
      <c r="AE27" s="86"/>
      <c r="AF27" s="86"/>
      <c r="AG27" s="87"/>
      <c r="AH27" s="85" t="s">
        <v>134</v>
      </c>
      <c r="AI27" s="86"/>
      <c r="AJ27" s="86"/>
      <c r="AK27" s="87"/>
      <c r="AL27" s="85" t="s">
        <v>134</v>
      </c>
      <c r="AM27" s="86"/>
      <c r="AN27" s="86"/>
      <c r="AO27" s="87"/>
      <c r="AP27" s="85" t="s">
        <v>134</v>
      </c>
      <c r="AQ27" s="86"/>
      <c r="AR27" s="86"/>
      <c r="AS27" s="87"/>
      <c r="AT27" s="85" t="s">
        <v>134</v>
      </c>
      <c r="AU27" s="86"/>
      <c r="AV27" s="86"/>
      <c r="AW27" s="87"/>
      <c r="AX27" s="85" t="s">
        <v>134</v>
      </c>
      <c r="AY27" s="86"/>
      <c r="AZ27" s="86"/>
      <c r="BA27" s="87"/>
      <c r="BB27" s="85" t="s">
        <v>134</v>
      </c>
      <c r="BC27" s="86"/>
      <c r="BD27" s="86"/>
      <c r="BE27" s="87"/>
      <c r="BF27" s="85" t="s">
        <v>134</v>
      </c>
      <c r="BG27" s="86"/>
      <c r="BH27" s="86"/>
      <c r="BI27" s="87"/>
      <c r="BJ27" s="85" t="s">
        <v>134</v>
      </c>
      <c r="BK27" s="86"/>
      <c r="BL27" s="86"/>
      <c r="BM27" s="87"/>
      <c r="BN27" s="85" t="s">
        <v>134</v>
      </c>
      <c r="BO27" s="86"/>
      <c r="BP27" s="86"/>
      <c r="BQ27" s="87"/>
      <c r="BR27" s="85" t="s">
        <v>134</v>
      </c>
      <c r="BS27" s="86"/>
      <c r="BT27" s="86"/>
      <c r="BU27" s="87"/>
      <c r="BV27" s="85" t="s">
        <v>134</v>
      </c>
      <c r="BW27" s="86"/>
      <c r="BX27" s="86"/>
      <c r="BY27" s="87"/>
      <c r="BZ27" s="85" t="s">
        <v>134</v>
      </c>
      <c r="CA27" s="86"/>
      <c r="CB27" s="86"/>
      <c r="CC27" s="87"/>
      <c r="CD27" s="85" t="s">
        <v>134</v>
      </c>
      <c r="CE27" s="86"/>
      <c r="CF27" s="86"/>
      <c r="CG27" s="87"/>
      <c r="CH27" s="85" t="s">
        <v>134</v>
      </c>
      <c r="CI27" s="86"/>
      <c r="CJ27" s="86"/>
      <c r="CK27" s="87"/>
    </row>
    <row r="28" spans="1:89" x14ac:dyDescent="0.2">
      <c r="N28" s="47" t="s">
        <v>51</v>
      </c>
      <c r="O28" s="48">
        <f>COUNTIF(Q3:Q18,"W")</f>
        <v>0</v>
      </c>
      <c r="P28" s="55"/>
      <c r="Q28" s="49">
        <f>O28/$B$20</f>
        <v>0</v>
      </c>
      <c r="R28" s="70" t="s">
        <v>51</v>
      </c>
      <c r="S28" s="71">
        <f>COUNTIF(U3:U18,"W")</f>
        <v>0</v>
      </c>
      <c r="T28" s="71"/>
      <c r="U28" s="72">
        <f>S28/$B$20</f>
        <v>0</v>
      </c>
      <c r="V28" s="70" t="s">
        <v>51</v>
      </c>
      <c r="W28" s="71">
        <f>COUNTIF(Y3:Y18,"W")</f>
        <v>0</v>
      </c>
      <c r="X28" s="71"/>
      <c r="Y28" s="72">
        <f>W28/$B$20</f>
        <v>0</v>
      </c>
      <c r="Z28" s="70" t="s">
        <v>51</v>
      </c>
      <c r="AA28" s="71">
        <f>COUNTIF(AC3:AC18,"W")</f>
        <v>0</v>
      </c>
      <c r="AB28" s="71"/>
      <c r="AC28" s="72">
        <f>AA28/$B$20</f>
        <v>0</v>
      </c>
      <c r="AD28" s="70" t="s">
        <v>51</v>
      </c>
      <c r="AE28" s="71">
        <f>COUNTIF(AG3:AG18,"W")</f>
        <v>0</v>
      </c>
      <c r="AF28" s="71"/>
      <c r="AG28" s="72">
        <f>AE28/$B$20</f>
        <v>0</v>
      </c>
      <c r="AH28" s="70" t="s">
        <v>51</v>
      </c>
      <c r="AI28" s="71">
        <f>COUNTIF(AK3:AK18,"W")</f>
        <v>0</v>
      </c>
      <c r="AJ28" s="71"/>
      <c r="AK28" s="72">
        <f>AI28/$B$20</f>
        <v>0</v>
      </c>
      <c r="AL28" s="70" t="s">
        <v>51</v>
      </c>
      <c r="AM28" s="71">
        <f>COUNTIF(AO3:AO18,"W")</f>
        <v>0</v>
      </c>
      <c r="AN28" s="71"/>
      <c r="AO28" s="72">
        <f>AM28/$B$20</f>
        <v>0</v>
      </c>
      <c r="AP28" s="70" t="s">
        <v>51</v>
      </c>
      <c r="AQ28" s="71">
        <f>COUNTIF(AS3:AS18,"W")</f>
        <v>0</v>
      </c>
      <c r="AR28" s="71"/>
      <c r="AS28" s="72">
        <f>AQ28/$B$20</f>
        <v>0</v>
      </c>
      <c r="AT28" s="70" t="s">
        <v>51</v>
      </c>
      <c r="AU28" s="71">
        <f>COUNTIF(AW3:AW18,"W")</f>
        <v>0</v>
      </c>
      <c r="AV28" s="71"/>
      <c r="AW28" s="72">
        <f>AU28/$B$20</f>
        <v>0</v>
      </c>
      <c r="AX28" s="70" t="s">
        <v>51</v>
      </c>
      <c r="AY28" s="71">
        <f>COUNTIF(BA3:BA18,"W")</f>
        <v>0</v>
      </c>
      <c r="AZ28" s="71"/>
      <c r="BA28" s="72">
        <f>AY28/$B$20</f>
        <v>0</v>
      </c>
      <c r="BB28" s="70" t="s">
        <v>51</v>
      </c>
      <c r="BC28" s="71">
        <f>COUNTIF(BE3:BE18,"W")</f>
        <v>0</v>
      </c>
      <c r="BD28" s="71"/>
      <c r="BE28" s="72">
        <f>BC28/$B$20</f>
        <v>0</v>
      </c>
      <c r="BF28" s="74" t="s">
        <v>51</v>
      </c>
      <c r="BG28" s="75">
        <f>COUNTIF(BI3:BI18,"W")</f>
        <v>0</v>
      </c>
      <c r="BH28" s="75"/>
      <c r="BI28" s="76">
        <f>BG28/$B$20</f>
        <v>0</v>
      </c>
      <c r="BJ28" s="74" t="s">
        <v>51</v>
      </c>
      <c r="BK28" s="75">
        <f>COUNTIF(BM3:BM18,"W")</f>
        <v>0</v>
      </c>
      <c r="BL28" s="75"/>
      <c r="BM28" s="76">
        <f>BK28/$B$20</f>
        <v>0</v>
      </c>
      <c r="BN28" s="74" t="s">
        <v>51</v>
      </c>
      <c r="BO28" s="75">
        <f>COUNTIF(BQ3:BQ18,"W")</f>
        <v>0</v>
      </c>
      <c r="BP28" s="75"/>
      <c r="BQ28" s="76">
        <f>BO28/$B$20</f>
        <v>0</v>
      </c>
      <c r="BR28" s="77" t="s">
        <v>51</v>
      </c>
      <c r="BS28" s="78">
        <f>COUNTIF(BU3:BU18,"W")</f>
        <v>0</v>
      </c>
      <c r="BT28" s="78"/>
      <c r="BU28" s="79">
        <f>BS28/$B$20</f>
        <v>0</v>
      </c>
      <c r="BV28" s="77" t="s">
        <v>51</v>
      </c>
      <c r="BW28" s="78">
        <f>COUNTIF(BY3:BY18,"W")</f>
        <v>0</v>
      </c>
      <c r="BX28" s="78"/>
      <c r="BY28" s="79">
        <f>BW28/$B$20</f>
        <v>0</v>
      </c>
      <c r="BZ28" s="77" t="s">
        <v>51</v>
      </c>
      <c r="CA28" s="78">
        <f>COUNTIF(CC3:CC18,"W")</f>
        <v>0</v>
      </c>
      <c r="CB28" s="78"/>
      <c r="CC28" s="79">
        <f>CA28/$B$20</f>
        <v>0</v>
      </c>
      <c r="CD28" s="77" t="s">
        <v>51</v>
      </c>
      <c r="CE28" s="78">
        <f>COUNTIF(CG3:CG18,"W")</f>
        <v>0</v>
      </c>
      <c r="CF28" s="78"/>
      <c r="CG28" s="79">
        <f>CE28/$B$20</f>
        <v>0</v>
      </c>
      <c r="CH28" s="77" t="s">
        <v>51</v>
      </c>
      <c r="CI28" s="78">
        <f>COUNTIF(CK3:CK18,"W")</f>
        <v>0</v>
      </c>
      <c r="CJ28" s="78"/>
      <c r="CK28" s="79">
        <f>CI28/$B$20</f>
        <v>0</v>
      </c>
    </row>
    <row r="29" spans="1:89" x14ac:dyDescent="0.2">
      <c r="A29" s="1">
        <v>1998</v>
      </c>
      <c r="B29" s="53" t="s">
        <v>144</v>
      </c>
      <c r="C29" s="1">
        <v>2</v>
      </c>
      <c r="E29" s="1">
        <v>2002</v>
      </c>
      <c r="F29" s="69" t="s">
        <v>144</v>
      </c>
      <c r="G29" s="1">
        <v>2</v>
      </c>
      <c r="N29" s="47" t="s">
        <v>53</v>
      </c>
      <c r="O29" s="48">
        <f>COUNTIF(Q3:Q18,"L")</f>
        <v>0</v>
      </c>
      <c r="P29" s="55"/>
      <c r="Q29" s="49">
        <f>O29/$B$20</f>
        <v>0</v>
      </c>
      <c r="R29" s="70" t="s">
        <v>53</v>
      </c>
      <c r="S29" s="71">
        <f>COUNTIF(U3:U18,"L")</f>
        <v>0</v>
      </c>
      <c r="T29" s="71"/>
      <c r="U29" s="72">
        <f>S29/$B$20</f>
        <v>0</v>
      </c>
      <c r="V29" s="70" t="s">
        <v>53</v>
      </c>
      <c r="W29" s="71">
        <f>COUNTIF(Y3:Y18,"L")</f>
        <v>0</v>
      </c>
      <c r="X29" s="71"/>
      <c r="Y29" s="72">
        <f>W29/$B$20</f>
        <v>0</v>
      </c>
      <c r="Z29" s="70" t="s">
        <v>53</v>
      </c>
      <c r="AA29" s="71">
        <f>COUNTIF(AC3:AC18,"L")</f>
        <v>0</v>
      </c>
      <c r="AB29" s="71"/>
      <c r="AC29" s="72">
        <f>AA29/$B$20</f>
        <v>0</v>
      </c>
      <c r="AD29" s="70" t="s">
        <v>53</v>
      </c>
      <c r="AE29" s="71">
        <f>COUNTIF(AG3:AG18,"L")</f>
        <v>0</v>
      </c>
      <c r="AF29" s="71"/>
      <c r="AG29" s="72">
        <f>AE29/$B$20</f>
        <v>0</v>
      </c>
      <c r="AH29" s="70" t="s">
        <v>53</v>
      </c>
      <c r="AI29" s="71">
        <f>COUNTIF(AK3:AK18,"L")</f>
        <v>0</v>
      </c>
      <c r="AJ29" s="71"/>
      <c r="AK29" s="72">
        <f>AI29/$B$20</f>
        <v>0</v>
      </c>
      <c r="AL29" s="70" t="s">
        <v>53</v>
      </c>
      <c r="AM29" s="71">
        <f>COUNTIF(AO3:AO18,"L")</f>
        <v>0</v>
      </c>
      <c r="AN29" s="71"/>
      <c r="AO29" s="72">
        <f>AM29/$B$20</f>
        <v>0</v>
      </c>
      <c r="AP29" s="70" t="s">
        <v>53</v>
      </c>
      <c r="AQ29" s="71">
        <f>COUNTIF(AS3:AS18,"L")</f>
        <v>0</v>
      </c>
      <c r="AR29" s="71"/>
      <c r="AS29" s="72">
        <f>AQ29/$B$20</f>
        <v>0</v>
      </c>
      <c r="AT29" s="70" t="s">
        <v>53</v>
      </c>
      <c r="AU29" s="71">
        <f>COUNTIF(AW3:AW18,"L")</f>
        <v>0</v>
      </c>
      <c r="AV29" s="71"/>
      <c r="AW29" s="72">
        <f>AU29/$B$20</f>
        <v>0</v>
      </c>
      <c r="AX29" s="70" t="s">
        <v>53</v>
      </c>
      <c r="AY29" s="71">
        <f>COUNTIF(BA3:BA18,"L")</f>
        <v>0</v>
      </c>
      <c r="AZ29" s="71"/>
      <c r="BA29" s="72">
        <f>AY29/$B$20</f>
        <v>0</v>
      </c>
      <c r="BB29" s="70" t="s">
        <v>53</v>
      </c>
      <c r="BC29" s="71">
        <f>COUNTIF(BE3:BE18,"L")</f>
        <v>0</v>
      </c>
      <c r="BD29" s="71"/>
      <c r="BE29" s="72">
        <f>BC29/$B$20</f>
        <v>0</v>
      </c>
      <c r="BF29" s="74" t="s">
        <v>53</v>
      </c>
      <c r="BG29" s="75">
        <f>COUNTIF(BI3:BI18,"L")</f>
        <v>0</v>
      </c>
      <c r="BH29" s="75"/>
      <c r="BI29" s="76">
        <f>BG29/$B$20</f>
        <v>0</v>
      </c>
      <c r="BJ29" s="74" t="s">
        <v>53</v>
      </c>
      <c r="BK29" s="75">
        <f>COUNTIF(BM3:BM18,"L")</f>
        <v>0</v>
      </c>
      <c r="BL29" s="75"/>
      <c r="BM29" s="76">
        <f>BK29/$B$20</f>
        <v>0</v>
      </c>
      <c r="BN29" s="74" t="s">
        <v>53</v>
      </c>
      <c r="BO29" s="75">
        <f>COUNTIF(BQ3:BQ18,"L")</f>
        <v>0</v>
      </c>
      <c r="BP29" s="75"/>
      <c r="BQ29" s="76">
        <f>BO29/$B$20</f>
        <v>0</v>
      </c>
      <c r="BR29" s="77" t="s">
        <v>53</v>
      </c>
      <c r="BS29" s="78">
        <f>COUNTIF(BU3:BU18,"L")</f>
        <v>0</v>
      </c>
      <c r="BT29" s="78"/>
      <c r="BU29" s="79">
        <f>BS29/$B$20</f>
        <v>0</v>
      </c>
      <c r="BV29" s="77" t="s">
        <v>53</v>
      </c>
      <c r="BW29" s="78">
        <f>COUNTIF(BY3:BY18,"L")</f>
        <v>0</v>
      </c>
      <c r="BX29" s="78"/>
      <c r="BY29" s="79">
        <f>BW29/$B$20</f>
        <v>0</v>
      </c>
      <c r="BZ29" s="77" t="s">
        <v>53</v>
      </c>
      <c r="CA29" s="78">
        <f>COUNTIF(CC3:CC18,"L")</f>
        <v>0</v>
      </c>
      <c r="CB29" s="78"/>
      <c r="CC29" s="79">
        <f>CA29/$B$20</f>
        <v>0</v>
      </c>
      <c r="CD29" s="77" t="s">
        <v>53</v>
      </c>
      <c r="CE29" s="78">
        <f>COUNTIF(CG3:CG18,"L")</f>
        <v>0</v>
      </c>
      <c r="CF29" s="78"/>
      <c r="CG29" s="79">
        <f>CE29/$B$20</f>
        <v>0</v>
      </c>
      <c r="CH29" s="77" t="s">
        <v>53</v>
      </c>
      <c r="CI29" s="78">
        <f>COUNTIF(CK3:CK18,"L")</f>
        <v>0</v>
      </c>
      <c r="CJ29" s="78"/>
      <c r="CK29" s="79">
        <f>CI29/$B$20</f>
        <v>0</v>
      </c>
    </row>
    <row r="30" spans="1:89" x14ac:dyDescent="0.2">
      <c r="A30" t="s">
        <v>45</v>
      </c>
      <c r="B30">
        <f t="array" ref="B30">COUNTIFS('All Group Fixtures'!$A$2:$A$1048,A29,'All Group Fixtures'!$P$2:$P$1048,"favourite",'All Group Fixtures'!$C$2:$C$1048,C29)</f>
        <v>8</v>
      </c>
      <c r="C30">
        <f>B30/B33</f>
        <v>0.5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N30" s="47" t="s">
        <v>136</v>
      </c>
      <c r="O30" s="48">
        <f>COUNTIF(Q3:Q18,"")</f>
        <v>16</v>
      </c>
      <c r="P30" s="55"/>
      <c r="Q30" s="49">
        <f>O30/$B$20</f>
        <v>1</v>
      </c>
      <c r="R30" s="70" t="s">
        <v>136</v>
      </c>
      <c r="S30" s="71">
        <f>COUNTIF(U3:U18,"")</f>
        <v>16</v>
      </c>
      <c r="T30" s="71"/>
      <c r="U30" s="72">
        <f>S30/$B$20</f>
        <v>1</v>
      </c>
      <c r="V30" s="70" t="s">
        <v>136</v>
      </c>
      <c r="W30" s="71">
        <f>COUNTIF(Y3:Y18,"")</f>
        <v>16</v>
      </c>
      <c r="X30" s="71"/>
      <c r="Y30" s="72">
        <f>W30/$B$20</f>
        <v>1</v>
      </c>
      <c r="Z30" s="70" t="s">
        <v>136</v>
      </c>
      <c r="AA30" s="71">
        <f>COUNTIF(AC3:AC18,"")</f>
        <v>16</v>
      </c>
      <c r="AB30" s="71"/>
      <c r="AC30" s="72">
        <f>AA30/$B$20</f>
        <v>1</v>
      </c>
      <c r="AD30" s="70" t="s">
        <v>136</v>
      </c>
      <c r="AE30" s="71">
        <f>COUNTIF(AG3:AG18,"")</f>
        <v>16</v>
      </c>
      <c r="AF30" s="71"/>
      <c r="AG30" s="72">
        <f>AE30/$B$20</f>
        <v>1</v>
      </c>
      <c r="AH30" s="70" t="s">
        <v>136</v>
      </c>
      <c r="AI30" s="71">
        <f>COUNTIF(AK3:AK18,"")</f>
        <v>16</v>
      </c>
      <c r="AJ30" s="71"/>
      <c r="AK30" s="72">
        <f>AI30/$B$20</f>
        <v>1</v>
      </c>
      <c r="AL30" s="70" t="s">
        <v>136</v>
      </c>
      <c r="AM30" s="71">
        <f>COUNTIF(AO3:AO18,"")</f>
        <v>16</v>
      </c>
      <c r="AN30" s="71"/>
      <c r="AO30" s="72">
        <f>AM30/$B$20</f>
        <v>1</v>
      </c>
      <c r="AP30" s="70" t="s">
        <v>136</v>
      </c>
      <c r="AQ30" s="71">
        <f>COUNTIF(AS3:AS18,"")</f>
        <v>16</v>
      </c>
      <c r="AR30" s="71"/>
      <c r="AS30" s="72">
        <f>AQ30/$B$20</f>
        <v>1</v>
      </c>
      <c r="AT30" s="70" t="s">
        <v>136</v>
      </c>
      <c r="AU30" s="71">
        <f>COUNTIF(AW3:AW18,"")</f>
        <v>16</v>
      </c>
      <c r="AV30" s="71"/>
      <c r="AW30" s="72">
        <f>AU30/$B$20</f>
        <v>1</v>
      </c>
      <c r="AX30" s="70" t="s">
        <v>136</v>
      </c>
      <c r="AY30" s="71">
        <f>COUNTIF(BA3:BA18,"")</f>
        <v>16</v>
      </c>
      <c r="AZ30" s="71"/>
      <c r="BA30" s="72">
        <f>AY30/$B$20</f>
        <v>1</v>
      </c>
      <c r="BB30" s="70" t="s">
        <v>136</v>
      </c>
      <c r="BC30" s="71">
        <f>COUNTIF(BE3:BE18,"")</f>
        <v>16</v>
      </c>
      <c r="BD30" s="71"/>
      <c r="BE30" s="72">
        <f>BC30/$B$20</f>
        <v>1</v>
      </c>
      <c r="BF30" s="74" t="s">
        <v>136</v>
      </c>
      <c r="BG30" s="75">
        <f>COUNTIF(BI3:BI18,"")</f>
        <v>16</v>
      </c>
      <c r="BH30" s="75"/>
      <c r="BI30" s="76">
        <f>BG30/$B$20</f>
        <v>1</v>
      </c>
      <c r="BJ30" s="74" t="s">
        <v>136</v>
      </c>
      <c r="BK30" s="75">
        <f>COUNTIF(BM3:BM18,"")</f>
        <v>16</v>
      </c>
      <c r="BL30" s="75"/>
      <c r="BM30" s="76">
        <f>BK30/$B$20</f>
        <v>1</v>
      </c>
      <c r="BN30" s="74" t="s">
        <v>136</v>
      </c>
      <c r="BO30" s="75">
        <f>COUNTIF(BQ3:BQ18,"")</f>
        <v>16</v>
      </c>
      <c r="BP30" s="75"/>
      <c r="BQ30" s="76">
        <f>BO30/$B$20</f>
        <v>1</v>
      </c>
      <c r="BR30" s="77" t="s">
        <v>136</v>
      </c>
      <c r="BS30" s="78">
        <f>COUNTIF(BU3:BU18,"")</f>
        <v>16</v>
      </c>
      <c r="BT30" s="78"/>
      <c r="BU30" s="79">
        <f>BS30/$B$20</f>
        <v>1</v>
      </c>
      <c r="BV30" s="77" t="s">
        <v>136</v>
      </c>
      <c r="BW30" s="78">
        <f>COUNTIF(BY3:BY18,"")</f>
        <v>16</v>
      </c>
      <c r="BX30" s="78"/>
      <c r="BY30" s="79">
        <f>BW30/$B$20</f>
        <v>1</v>
      </c>
      <c r="BZ30" s="77" t="s">
        <v>136</v>
      </c>
      <c r="CA30" s="78">
        <f>COUNTIF(CC3:CC18,"")</f>
        <v>16</v>
      </c>
      <c r="CB30" s="78"/>
      <c r="CC30" s="79">
        <f>CA30/$B$20</f>
        <v>1</v>
      </c>
      <c r="CD30" s="77" t="s">
        <v>136</v>
      </c>
      <c r="CE30" s="78">
        <f>COUNTIF(CG3:CG18,"")</f>
        <v>16</v>
      </c>
      <c r="CF30" s="78"/>
      <c r="CG30" s="79">
        <f>CE30/$B$20</f>
        <v>1</v>
      </c>
      <c r="CH30" s="77" t="s">
        <v>136</v>
      </c>
      <c r="CI30" s="78">
        <f>COUNTIF(CK3:CK18,"")</f>
        <v>16</v>
      </c>
      <c r="CJ30" s="78"/>
      <c r="CK30" s="79">
        <f>CI30/$B$20</f>
        <v>1</v>
      </c>
    </row>
    <row r="31" spans="1:89" x14ac:dyDescent="0.2">
      <c r="A31" t="s">
        <v>46</v>
      </c>
      <c r="B31">
        <f t="array" ref="B31">COUNTIFS('All Group Fixtures'!$A$2:$A$1048,A29,'All Group Fixtures'!$P$2:$P$1048,"outsider",'All Group Fixtures'!$C$2:$C$1048,C29)</f>
        <v>2</v>
      </c>
      <c r="C31">
        <f>B31/B33</f>
        <v>0.125</v>
      </c>
      <c r="E31" t="s">
        <v>46</v>
      </c>
      <c r="F31">
        <f t="array" ref="F31">COUNTIFS('All Group Fixtures'!$A$2:$A$1048,E29,'All Group Fixtures'!$P$2:$P$1048,"outsider",'All Group Fixtures'!$C$2:$C$1048,G29)</f>
        <v>4</v>
      </c>
      <c r="G31">
        <f>F31/F33</f>
        <v>0.25</v>
      </c>
      <c r="N31" s="41"/>
      <c r="O31" s="71"/>
      <c r="P31" s="42"/>
      <c r="Q31" s="43"/>
      <c r="R31" s="41"/>
      <c r="S31" s="71"/>
      <c r="T31" s="42"/>
      <c r="U31" s="43"/>
      <c r="V31" s="41"/>
      <c r="W31" s="71"/>
      <c r="X31" s="42"/>
      <c r="Y31" s="43"/>
      <c r="Z31" s="41"/>
      <c r="AA31" s="71"/>
      <c r="AB31" s="42"/>
      <c r="AC31" s="43"/>
      <c r="AD31" s="41"/>
      <c r="AE31" s="71"/>
      <c r="AF31" s="42"/>
      <c r="AG31" s="43"/>
      <c r="AH31" s="41"/>
      <c r="AI31" s="71"/>
      <c r="AJ31" s="42"/>
      <c r="AK31" s="43"/>
      <c r="AL31" s="41"/>
      <c r="AM31" s="71"/>
      <c r="AN31" s="42"/>
      <c r="AO31" s="43"/>
      <c r="AP31" s="41"/>
      <c r="AQ31" s="71"/>
      <c r="AR31" s="42"/>
      <c r="AS31" s="43"/>
      <c r="AT31" s="41"/>
      <c r="AU31" s="71"/>
      <c r="AV31" s="42"/>
      <c r="AW31" s="43"/>
      <c r="AX31" s="41"/>
      <c r="AY31" s="71"/>
      <c r="AZ31" s="42"/>
      <c r="BA31" s="43"/>
      <c r="BB31" s="41"/>
      <c r="BC31" s="71"/>
      <c r="BD31" s="42"/>
      <c r="BE31" s="43"/>
      <c r="BF31" s="41"/>
      <c r="BG31" s="75"/>
      <c r="BH31" s="42"/>
      <c r="BI31" s="43"/>
      <c r="BJ31" s="41"/>
      <c r="BK31" s="75"/>
      <c r="BL31" s="42"/>
      <c r="BM31" s="43"/>
      <c r="BN31" s="41"/>
      <c r="BO31" s="75"/>
      <c r="BP31" s="42"/>
      <c r="BQ31" s="43"/>
      <c r="BR31" s="41"/>
      <c r="BS31" s="78"/>
      <c r="BT31" s="42"/>
      <c r="BU31" s="43"/>
      <c r="BV31" s="41"/>
      <c r="BW31" s="78"/>
      <c r="BX31" s="42"/>
      <c r="BY31" s="43"/>
      <c r="BZ31" s="41"/>
      <c r="CA31" s="78"/>
      <c r="CB31" s="42"/>
      <c r="CC31" s="43"/>
      <c r="CD31" s="41"/>
      <c r="CE31" s="78"/>
      <c r="CF31" s="42"/>
      <c r="CG31" s="43"/>
      <c r="CH31" s="41"/>
      <c r="CI31" s="78"/>
      <c r="CJ31" s="42"/>
      <c r="CK31" s="43"/>
    </row>
    <row r="32" spans="1:89" x14ac:dyDescent="0.2">
      <c r="A32" t="s">
        <v>42</v>
      </c>
      <c r="B32">
        <f t="array" ref="B32">COUNTIFS('All Group Fixtures'!$A$2:$A$1048,A29,'All Group Fixtures'!$P$2:$P$1048,"draw",'All Group Fixtures'!$C$2:$C$1048,C29)</f>
        <v>6</v>
      </c>
      <c r="C32">
        <f>B32/B33</f>
        <v>0.375</v>
      </c>
      <c r="E32" t="s">
        <v>42</v>
      </c>
      <c r="F32">
        <f t="array" ref="F32">COUNTIFS('All Group Fixtures'!$A$2:$A$1048,E29,'All Group Fixtures'!$P$2:$P$1048,"draw",'All Group Fixtures'!$C$2:$C$1048,G29)</f>
        <v>5</v>
      </c>
      <c r="G32">
        <f>F32/F33</f>
        <v>0.3125</v>
      </c>
      <c r="N32" s="85" t="str">
        <f>IF(N3="","",IF(N3="Draw","2",IF(N3=$D3,"1","3"))&amp;IF(N4="Draw","2",IF(N4=$D4,"1","3"))&amp;IF(N5="Draw","2",IF(N5=$D5,"1","3"))&amp;IF(N6="Draw","2",IF(N6=$D6,"1","3"))&amp;IF(N7="Draw","2",IF(N7=$D7,"1","3"))&amp;IF(N8="Draw","2",IF(N8=$D8,"1","3"))&amp;IF(N9="Draw","2",IF(N9=$D9,"1","3"))&amp;IF(N10="Draw","2",IF(N10=$D10,"1","3"))&amp;IF(N11="Draw","2",IF(N11=$D11,"1","3"))&amp;IF(N12="Draw","2",IF(N12=$D12,"1","3"))&amp;IF(N13="Draw","2",IF(N13=$D13,"1","3"))&amp;IF(N14="Draw","2",IF(N14=$D14,"1","3"))&amp;IF(N15="Draw","2",IF(N15=$D15,"1","3"))&amp;IF(N16="Draw","2",IF(N16=$D16,"1","3"))&amp;IF(N17="Draw","2",IF(N17=$D17,"1","3"))&amp;IF(N18="Draw","2",IF(N18=$D18,"1","3")))</f>
        <v>1113111113131133</v>
      </c>
      <c r="O32" s="86"/>
      <c r="P32" s="86"/>
      <c r="Q32" s="87"/>
      <c r="R32" s="85" t="str">
        <f>IF(R3="","",IF(R3="Draw","2",IF(R3=$D3,"1","3"))&amp;IF(R4="Draw","2",IF(R4=$D4,"1","3"))&amp;IF(R5="Draw","2",IF(R5=$D5,"1","3"))&amp;IF(R6="Draw","2",IF(R6=$D6,"1","3"))&amp;IF(R7="Draw","2",IF(R7=$D7,"1","3"))&amp;IF(R8="Draw","2",IF(R8=$D8,"1","3"))&amp;IF(R9="Draw","2",IF(R9=$D9,"1","3"))&amp;IF(R10="Draw","2",IF(R10=$D10,"1","3"))&amp;IF(R11="Draw","2",IF(R11=$D11,"1","3"))&amp;IF(R12="Draw","2",IF(R12=$D12,"1","3"))&amp;IF(R13="Draw","2",IF(R13=$D13,"1","3"))&amp;IF(R14="Draw","2",IF(R14=$D14,"1","3"))&amp;IF(R15="Draw","2",IF(R15=$D15,"1","3"))&amp;IF(R16="Draw","2",IF(R16=$D16,"1","3"))&amp;IF(R17="Draw","2",IF(R17=$D17,"1","3"))&amp;IF(R18="Draw","2",IF(R18=$D18,"1","3")))</f>
        <v>3123331131131121</v>
      </c>
      <c r="S32" s="86"/>
      <c r="T32" s="86"/>
      <c r="U32" s="87"/>
      <c r="V32" s="85" t="str">
        <f>IF(V3="","",IF(V3="Draw","2",IF(V3=$D3,"1","3"))&amp;IF(V4="Draw","2",IF(V4=$D4,"1","3"))&amp;IF(V5="Draw","2",IF(V5=$D5,"1","3"))&amp;IF(V6="Draw","2",IF(V6=$D6,"1","3"))&amp;IF(V7="Draw","2",IF(V7=$D7,"1","3"))&amp;IF(V8="Draw","2",IF(V8=$D8,"1","3"))&amp;IF(V9="Draw","2",IF(V9=$D9,"1","3"))&amp;IF(V10="Draw","2",IF(V10=$D10,"1","3"))&amp;IF(V11="Draw","2",IF(V11=$D11,"1","3"))&amp;IF(V12="Draw","2",IF(V12=$D12,"1","3"))&amp;IF(V13="Draw","2",IF(V13=$D13,"1","3"))&amp;IF(V14="Draw","2",IF(V14=$D14,"1","3"))&amp;IF(V15="Draw","2",IF(V15=$D15,"1","3"))&amp;IF(V16="Draw","2",IF(V16=$D16,"1","3"))&amp;IF(V17="Draw","2",IF(V17=$D17,"1","3"))&amp;IF(V18="Draw","2",IF(V18=$D18,"1","3")))</f>
        <v>2123232131131121</v>
      </c>
      <c r="W32" s="86"/>
      <c r="X32" s="86"/>
      <c r="Y32" s="87"/>
      <c r="Z32" s="85" t="str">
        <f>IF(Z3="","",IF(Z3="Draw","2",IF(Z3=$D3,"1","3"))&amp;IF(Z4="Draw","2",IF(Z4=$D4,"1","3"))&amp;IF(Z5="Draw","2",IF(Z5=$D5,"1","3"))&amp;IF(Z6="Draw","2",IF(Z6=$D6,"1","3"))&amp;IF(Z7="Draw","2",IF(Z7=$D7,"1","3"))&amp;IF(Z8="Draw","2",IF(Z8=$D8,"1","3"))&amp;IF(Z9="Draw","2",IF(Z9=$D9,"1","3"))&amp;IF(Z10="Draw","2",IF(Z10=$D10,"1","3"))&amp;IF(Z11="Draw","2",IF(Z11=$D11,"1","3"))&amp;IF(Z12="Draw","2",IF(Z12=$D12,"1","3"))&amp;IF(Z13="Draw","2",IF(Z13=$D13,"1","3"))&amp;IF(Z14="Draw","2",IF(Z14=$D14,"1","3"))&amp;IF(Z15="Draw","2",IF(Z15=$D15,"1","3"))&amp;IF(Z16="Draw","2",IF(Z16=$D16,"1","3"))&amp;IF(Z17="Draw","2",IF(Z17=$D17,"1","3"))&amp;IF(Z18="Draw","2",IF(Z18=$D18,"1","3")))</f>
        <v>1113221121321323</v>
      </c>
      <c r="AA32" s="86"/>
      <c r="AB32" s="86"/>
      <c r="AC32" s="87"/>
      <c r="AD32" s="85" t="str">
        <f>IF(AD3="","",IF(AD3="Draw","2",IF(AD3=$D3,"1","3"))&amp;IF(AD4="Draw","2",IF(AD4=$D4,"1","3"))&amp;IF(AD5="Draw","2",IF(AD5=$D5,"1","3"))&amp;IF(AD6="Draw","2",IF(AD6=$D6,"1","3"))&amp;IF(AD7="Draw","2",IF(AD7=$D7,"1","3"))&amp;IF(AD8="Draw","2",IF(AD8=$D8,"1","3"))&amp;IF(AD9="Draw","2",IF(AD9=$D9,"1","3"))&amp;IF(AD10="Draw","2",IF(AD10=$D10,"1","3"))&amp;IF(AD11="Draw","2",IF(AD11=$D11,"1","3"))&amp;IF(AD12="Draw","2",IF(AD12=$D12,"1","3"))&amp;IF(AD13="Draw","2",IF(AD13=$D13,"1","3"))&amp;IF(AD14="Draw","2",IF(AD14=$D14,"1","3"))&amp;IF(AD15="Draw","2",IF(AD15=$D15,"1","3"))&amp;IF(AD16="Draw","2",IF(AD16=$D16,"1","3"))&amp;IF(AD17="Draw","2",IF(AD17=$D17,"1","3"))&amp;IF(AD18="Draw","2",IF(AD18=$D18,"1","3")))</f>
        <v>3113111121321323</v>
      </c>
      <c r="AE32" s="86"/>
      <c r="AF32" s="86"/>
      <c r="AG32" s="87"/>
      <c r="AH32" s="85" t="str">
        <f>IF(AH3="","",IF(AH3="Draw","2",IF(AH3=$D3,"1","3"))&amp;IF(AH4="Draw","2",IF(AH4=$D4,"1","3"))&amp;IF(AH5="Draw","2",IF(AH5=$D5,"1","3"))&amp;IF(AH6="Draw","2",IF(AH6=$D6,"1","3"))&amp;IF(AH7="Draw","2",IF(AH7=$D7,"1","3"))&amp;IF(AH8="Draw","2",IF(AH8=$D8,"1","3"))&amp;IF(AH9="Draw","2",IF(AH9=$D9,"1","3"))&amp;IF(AH10="Draw","2",IF(AH10=$D10,"1","3"))&amp;IF(AH11="Draw","2",IF(AH11=$D11,"1","3"))&amp;IF(AH12="Draw","2",IF(AH12=$D12,"1","3"))&amp;IF(AH13="Draw","2",IF(AH13=$D13,"1","3"))&amp;IF(AH14="Draw","2",IF(AH14=$D14,"1","3"))&amp;IF(AH15="Draw","2",IF(AH15=$D15,"1","3"))&amp;IF(AH16="Draw","2",IF(AH16=$D16,"1","3"))&amp;IF(AH17="Draw","2",IF(AH17=$D17,"1","3"))&amp;IF(AH18="Draw","2",IF(AH18=$D18,"1","3")))</f>
        <v>2113111123221323</v>
      </c>
      <c r="AI32" s="86"/>
      <c r="AJ32" s="86"/>
      <c r="AK32" s="87"/>
      <c r="AL32" s="85" t="str">
        <f>IF(AL3="","",IF(AL3="Draw","2",IF(AL3=$D3,"1","3"))&amp;IF(AL4="Draw","2",IF(AL4=$D4,"1","3"))&amp;IF(AL5="Draw","2",IF(AL5=$D5,"1","3"))&amp;IF(AL6="Draw","2",IF(AL6=$D6,"1","3"))&amp;IF(AL7="Draw","2",IF(AL7=$D7,"1","3"))&amp;IF(AL8="Draw","2",IF(AL8=$D8,"1","3"))&amp;IF(AL9="Draw","2",IF(AL9=$D9,"1","3"))&amp;IF(AL10="Draw","2",IF(AL10=$D10,"1","3"))&amp;IF(AL11="Draw","2",IF(AL11=$D11,"1","3"))&amp;IF(AL12="Draw","2",IF(AL12=$D12,"1","3"))&amp;IF(AL13="Draw","2",IF(AL13=$D13,"1","3"))&amp;IF(AL14="Draw","2",IF(AL14=$D14,"1","3"))&amp;IF(AL15="Draw","2",IF(AL15=$D15,"1","3"))&amp;IF(AL16="Draw","2",IF(AL16=$D16,"1","3"))&amp;IF(AL17="Draw","2",IF(AL17=$D17,"1","3"))&amp;IF(AL18="Draw","2",IF(AL18=$D18,"1","3")))</f>
        <v>1113312121232112</v>
      </c>
      <c r="AM32" s="86"/>
      <c r="AN32" s="86"/>
      <c r="AO32" s="87"/>
      <c r="AP32" s="85" t="str">
        <f>IF(AP3="","",IF(AP3="Draw","2",IF(AP3=$D3,"1","3"))&amp;IF(AP4="Draw","2",IF(AP4=$D4,"1","3"))&amp;IF(AP5="Draw","2",IF(AP5=$D5,"1","3"))&amp;IF(AP6="Draw","2",IF(AP6=$D6,"1","3"))&amp;IF(AP7="Draw","2",IF(AP7=$D7,"1","3"))&amp;IF(AP8="Draw","2",IF(AP8=$D8,"1","3"))&amp;IF(AP9="Draw","2",IF(AP9=$D9,"1","3"))&amp;IF(AP10="Draw","2",IF(AP10=$D10,"1","3"))&amp;IF(AP11="Draw","2",IF(AP11=$D11,"1","3"))&amp;IF(AP12="Draw","2",IF(AP12=$D12,"1","3"))&amp;IF(AP13="Draw","2",IF(AP13=$D13,"1","3"))&amp;IF(AP14="Draw","2",IF(AP14=$D14,"1","3"))&amp;IF(AP15="Draw","2",IF(AP15=$D15,"1","3"))&amp;IF(AP16="Draw","2",IF(AP16=$D16,"1","3"))&amp;IF(AP17="Draw","2",IF(AP17=$D17,"1","3"))&amp;IF(AP18="Draw","2",IF(AP18=$D18,"1","3")))</f>
        <v>2213231112132111</v>
      </c>
      <c r="AQ32" s="86"/>
      <c r="AR32" s="86"/>
      <c r="AS32" s="87"/>
      <c r="AT32" s="85" t="str">
        <f>IF(AT3="","",IF(AT3="Draw","2",IF(AT3=$D3,"1","3"))&amp;IF(AT4="Draw","2",IF(AT4=$D4,"1","3"))&amp;IF(AT5="Draw","2",IF(AT5=$D5,"1","3"))&amp;IF(AT6="Draw","2",IF(AT6=$D6,"1","3"))&amp;IF(AT7="Draw","2",IF(AT7=$D7,"1","3"))&amp;IF(AT8="Draw","2",IF(AT8=$D8,"1","3"))&amp;IF(AT9="Draw","2",IF(AT9=$D9,"1","3"))&amp;IF(AT10="Draw","2",IF(AT10=$D10,"1","3"))&amp;IF(AT11="Draw","2",IF(AT11=$D11,"1","3"))&amp;IF(AT12="Draw","2",IF(AT12=$D12,"1","3"))&amp;IF(AT13="Draw","2",IF(AT13=$D13,"1","3"))&amp;IF(AT14="Draw","2",IF(AT14=$D14,"1","3"))&amp;IF(AT15="Draw","2",IF(AT15=$D15,"1","3"))&amp;IF(AT16="Draw","2",IF(AT16=$D16,"1","3"))&amp;IF(AT17="Draw","2",IF(AT17=$D17,"1","3"))&amp;IF(AT18="Draw","2",IF(AT18=$D18,"1","3")))</f>
        <v>3113111132113122</v>
      </c>
      <c r="AU32" s="86"/>
      <c r="AV32" s="86"/>
      <c r="AW32" s="87"/>
      <c r="AX32" s="85" t="str">
        <f>IF(AX3="","",IF(AX3="Draw","2",IF(AX3=$D3,"1","3"))&amp;IF(AX4="Draw","2",IF(AX4=$D4,"1","3"))&amp;IF(AX5="Draw","2",IF(AX5=$D5,"1","3"))&amp;IF(AX6="Draw","2",IF(AX6=$D6,"1","3"))&amp;IF(AX7="Draw","2",IF(AX7=$D7,"1","3"))&amp;IF(AX8="Draw","2",IF(AX8=$D8,"1","3"))&amp;IF(AX9="Draw","2",IF(AX9=$D9,"1","3"))&amp;IF(AX10="Draw","2",IF(AX10=$D10,"1","3"))&amp;IF(AX11="Draw","2",IF(AX11=$D11,"1","3"))&amp;IF(AX12="Draw","2",IF(AX12=$D12,"1","3"))&amp;IF(AX13="Draw","2",IF(AX13=$D13,"1","3"))&amp;IF(AX14="Draw","2",IF(AX14=$D14,"1","3"))&amp;IF(AX15="Draw","2",IF(AX15=$D15,"1","3"))&amp;IF(AX16="Draw","2",IF(AX16=$D16,"1","3"))&amp;IF(AX17="Draw","2",IF(AX17=$D17,"1","3"))&amp;IF(AX18="Draw","2",IF(AX18=$D18,"1","3")))</f>
        <v>1213213133122111</v>
      </c>
      <c r="AY32" s="86"/>
      <c r="AZ32" s="86"/>
      <c r="BA32" s="87"/>
      <c r="BB32" s="85" t="str">
        <f>IF(BB3="","",IF(BB3="Draw","2",IF(BB3=$D3,"1","3"))&amp;IF(BB4="Draw","2",IF(BB4=$D4,"1","3"))&amp;IF(BB5="Draw","2",IF(BB5=$D5,"1","3"))&amp;IF(BB6="Draw","2",IF(BB6=$D6,"1","3"))&amp;IF(BB7="Draw","2",IF(BB7=$D7,"1","3"))&amp;IF(BB8="Draw","2",IF(BB8=$D8,"1","3"))&amp;IF(BB9="Draw","2",IF(BB9=$D9,"1","3"))&amp;IF(BB10="Draw","2",IF(BB10=$D10,"1","3"))&amp;IF(BB11="Draw","2",IF(BB11=$D11,"1","3"))&amp;IF(BB12="Draw","2",IF(BB12=$D12,"1","3"))&amp;IF(BB13="Draw","2",IF(BB13=$D13,"1","3"))&amp;IF(BB14="Draw","2",IF(BB14=$D14,"1","3"))&amp;IF(BB15="Draw","2",IF(BB15=$D15,"1","3"))&amp;IF(BB16="Draw","2",IF(BB16=$D16,"1","3"))&amp;IF(BB17="Draw","2",IF(BB17=$D17,"1","3"))&amp;IF(BB18="Draw","2",IF(BB18=$D18,"1","3")))</f>
        <v>2113111132131122</v>
      </c>
      <c r="BC32" s="86"/>
      <c r="BD32" s="86"/>
      <c r="BE32" s="87"/>
      <c r="BF32" s="85" t="str">
        <f>IF(BF3="","",IF(BF3="Draw","2",IF(BF3=$D3,"1","3"))&amp;IF(BF4="Draw","2",IF(BF4=$D4,"1","3"))&amp;IF(BF5="Draw","2",IF(BF5=$D5,"1","3"))&amp;IF(BF6="Draw","2",IF(BF6=$D6,"1","3"))&amp;IF(BF7="Draw","2",IF(BF7=$D7,"1","3"))&amp;IF(BF8="Draw","2",IF(BF8=$D8,"1","3"))&amp;IF(BF9="Draw","2",IF(BF9=$D9,"1","3"))&amp;IF(BF10="Draw","2",IF(BF10=$D10,"1","3"))&amp;IF(BF11="Draw","2",IF(BF11=$D11,"1","3"))&amp;IF(BF12="Draw","2",IF(BF12=$D12,"1","3"))&amp;IF(BF13="Draw","2",IF(BF13=$D13,"1","3"))&amp;IF(BF14="Draw","2",IF(BF14=$D14,"1","3"))&amp;IF(BF15="Draw","2",IF(BF15=$D15,"1","3"))&amp;IF(BF16="Draw","2",IF(BF16=$D16,"1","3"))&amp;IF(BF17="Draw","2",IF(BF17=$D17,"1","3"))&amp;IF(BF18="Draw","2",IF(BF18=$D18,"1","3")))</f>
        <v>2113221112231122</v>
      </c>
      <c r="BG32" s="86"/>
      <c r="BH32" s="86"/>
      <c r="BI32" s="87"/>
      <c r="BJ32" s="85" t="str">
        <f>IF(BJ3="","",IF(BJ3="Draw","2",IF(BJ3=$D3,"1","3"))&amp;IF(BJ4="Draw","2",IF(BJ4=$D4,"1","3"))&amp;IF(BJ5="Draw","2",IF(BJ5=$D5,"1","3"))&amp;IF(BJ6="Draw","2",IF(BJ6=$D6,"1","3"))&amp;IF(BJ7="Draw","2",IF(BJ7=$D7,"1","3"))&amp;IF(BJ8="Draw","2",IF(BJ8=$D8,"1","3"))&amp;IF(BJ9="Draw","2",IF(BJ9=$D9,"1","3"))&amp;IF(BJ10="Draw","2",IF(BJ10=$D10,"1","3"))&amp;IF(BJ11="Draw","2",IF(BJ11=$D11,"1","3"))&amp;IF(BJ12="Draw","2",IF(BJ12=$D12,"1","3"))&amp;IF(BJ13="Draw","2",IF(BJ13=$D13,"1","3"))&amp;IF(BJ14="Draw","2",IF(BJ14=$D14,"1","3"))&amp;IF(BJ15="Draw","2",IF(BJ15=$D15,"1","3"))&amp;IF(BJ16="Draw","2",IF(BJ16=$D16,"1","3"))&amp;IF(BJ17="Draw","2",IF(BJ17=$D17,"1","3"))&amp;IF(BJ18="Draw","2",IF(BJ18=$D18,"1","3")))</f>
        <v>2113111122131123</v>
      </c>
      <c r="BK32" s="86"/>
      <c r="BL32" s="86"/>
      <c r="BM32" s="87"/>
      <c r="BN32" s="85" t="str">
        <f>IF(BN3="","",IF(BN3="Draw","2",IF(BN3=$D3,"1","3"))&amp;IF(BN4="Draw","2",IF(BN4=$D4,"1","3"))&amp;IF(BN5="Draw","2",IF(BN5=$D5,"1","3"))&amp;IF(BN6="Draw","2",IF(BN6=$D6,"1","3"))&amp;IF(BN7="Draw","2",IF(BN7=$D7,"1","3"))&amp;IF(BN8="Draw","2",IF(BN8=$D8,"1","3"))&amp;IF(BN9="Draw","2",IF(BN9=$D9,"1","3"))&amp;IF(BN10="Draw","2",IF(BN10=$D10,"1","3"))&amp;IF(BN11="Draw","2",IF(BN11=$D11,"1","3"))&amp;IF(BN12="Draw","2",IF(BN12=$D12,"1","3"))&amp;IF(BN13="Draw","2",IF(BN13=$D13,"1","3"))&amp;IF(BN14="Draw","2",IF(BN14=$D14,"1","3"))&amp;IF(BN15="Draw","2",IF(BN15=$D15,"1","3"))&amp;IF(BN16="Draw","2",IF(BN16=$D16,"1","3"))&amp;IF(BN17="Draw","2",IF(BN17=$D17,"1","3"))&amp;IF(BN18="Draw","2",IF(BN18=$D18,"1","3")))</f>
        <v>2113113122132133</v>
      </c>
      <c r="BO32" s="86"/>
      <c r="BP32" s="86"/>
      <c r="BQ32" s="87"/>
      <c r="BR32" s="85" t="str">
        <f>IF(BR3="","",IF(BR3="Draw","2",IF(BR3=$D3,"1","3"))&amp;IF(BR4="Draw","2",IF(BR4=$D4,"1","3"))&amp;IF(BR5="Draw","2",IF(BR5=$D5,"1","3"))&amp;IF(BR6="Draw","2",IF(BR6=$D6,"1","3"))&amp;IF(BR7="Draw","2",IF(BR7=$D7,"1","3"))&amp;IF(BR8="Draw","2",IF(BR8=$D8,"1","3"))&amp;IF(BR9="Draw","2",IF(BR9=$D9,"1","3"))&amp;IF(BR10="Draw","2",IF(BR10=$D10,"1","3"))&amp;IF(BR11="Draw","2",IF(BR11=$D11,"1","3"))&amp;IF(BR12="Draw","2",IF(BR12=$D12,"1","3"))&amp;IF(BR13="Draw","2",IF(BR13=$D13,"1","3"))&amp;IF(BR14="Draw","2",IF(BR14=$D14,"1","3"))&amp;IF(BR15="Draw","2",IF(BR15=$D15,"1","3"))&amp;IF(BR16="Draw","2",IF(BR16=$D16,"1","3"))&amp;IF(BR17="Draw","2",IF(BR17=$D17,"1","3"))&amp;IF(BR18="Draw","2",IF(BR18=$D18,"1","3")))</f>
        <v>1213231132132111</v>
      </c>
      <c r="BS32" s="86"/>
      <c r="BT32" s="86"/>
      <c r="BU32" s="87"/>
      <c r="BV32" s="85" t="str">
        <f>IF(BV3="","",IF(BV3="Draw","2",IF(BV3=$D3,"1","3"))&amp;IF(BV4="Draw","2",IF(BV4=$D4,"1","3"))&amp;IF(BV5="Draw","2",IF(BV5=$D5,"1","3"))&amp;IF(BV6="Draw","2",IF(BV6=$D6,"1","3"))&amp;IF(BV7="Draw","2",IF(BV7=$D7,"1","3"))&amp;IF(BV8="Draw","2",IF(BV8=$D8,"1","3"))&amp;IF(BV9="Draw","2",IF(BV9=$D9,"1","3"))&amp;IF(BV10="Draw","2",IF(BV10=$D10,"1","3"))&amp;IF(BV11="Draw","2",IF(BV11=$D11,"1","3"))&amp;IF(BV12="Draw","2",IF(BV12=$D12,"1","3"))&amp;IF(BV13="Draw","2",IF(BV13=$D13,"1","3"))&amp;IF(BV14="Draw","2",IF(BV14=$D14,"1","3"))&amp;IF(BV15="Draw","2",IF(BV15=$D15,"1","3"))&amp;IF(BV16="Draw","2",IF(BV16=$D16,"1","3"))&amp;IF(BV17="Draw","2",IF(BV17=$D17,"1","3"))&amp;IF(BV18="Draw","2",IF(BV18=$D18,"1","3")))</f>
        <v>2113111111121111</v>
      </c>
      <c r="BW32" s="86"/>
      <c r="BX32" s="86"/>
      <c r="BY32" s="87"/>
      <c r="BZ32" s="85" t="str">
        <f>IF(BZ3="","",IF(BZ3="Draw","2",IF(BZ3=$D3,"1","3"))&amp;IF(BZ4="Draw","2",IF(BZ4=$D4,"1","3"))&amp;IF(BZ5="Draw","2",IF(BZ5=$D5,"1","3"))&amp;IF(BZ6="Draw","2",IF(BZ6=$D6,"1","3"))&amp;IF(BZ7="Draw","2",IF(BZ7=$D7,"1","3"))&amp;IF(BZ8="Draw","2",IF(BZ8=$D8,"1","3"))&amp;IF(BZ9="Draw","2",IF(BZ9=$D9,"1","3"))&amp;IF(BZ10="Draw","2",IF(BZ10=$D10,"1","3"))&amp;IF(BZ11="Draw","2",IF(BZ11=$D11,"1","3"))&amp;IF(BZ12="Draw","2",IF(BZ12=$D12,"1","3"))&amp;IF(BZ13="Draw","2",IF(BZ13=$D13,"1","3"))&amp;IF(BZ14="Draw","2",IF(BZ14=$D14,"1","3"))&amp;IF(BZ15="Draw","2",IF(BZ15=$D15,"1","3"))&amp;IF(BZ16="Draw","2",IF(BZ16=$D16,"1","3"))&amp;IF(BZ17="Draw","2",IF(BZ17=$D17,"1","3"))&amp;IF(BZ18="Draw","2",IF(BZ18=$D18,"1","3")))</f>
        <v>3113123133132123</v>
      </c>
      <c r="CA32" s="86"/>
      <c r="CB32" s="86"/>
      <c r="CC32" s="87"/>
      <c r="CD32" s="85" t="str">
        <f>IF(CD3="","",IF(CD3="Draw","2",IF(CD3=$D3,"1","3"))&amp;IF(CD4="Draw","2",IF(CD4=$D4,"1","3"))&amp;IF(CD5="Draw","2",IF(CD5=$D5,"1","3"))&amp;IF(CD6="Draw","2",IF(CD6=$D6,"1","3"))&amp;IF(CD7="Draw","2",IF(CD7=$D7,"1","3"))&amp;IF(CD8="Draw","2",IF(CD8=$D8,"1","3"))&amp;IF(CD9="Draw","2",IF(CD9=$D9,"1","3"))&amp;IF(CD10="Draw","2",IF(CD10=$D10,"1","3"))&amp;IF(CD11="Draw","2",IF(CD11=$D11,"1","3"))&amp;IF(CD12="Draw","2",IF(CD12=$D12,"1","3"))&amp;IF(CD13="Draw","2",IF(CD13=$D13,"1","3"))&amp;IF(CD14="Draw","2",IF(CD14=$D14,"1","3"))&amp;IF(CD15="Draw","2",IF(CD15=$D15,"1","3"))&amp;IF(CD16="Draw","2",IF(CD16=$D16,"1","3"))&amp;IF(CD17="Draw","2",IF(CD17=$D17,"1","3"))&amp;IF(CD18="Draw","2",IF(CD18=$D18,"1","3")))</f>
        <v>3213123133132123</v>
      </c>
      <c r="CE32" s="86"/>
      <c r="CF32" s="86"/>
      <c r="CG32" s="87"/>
      <c r="CH32" s="85" t="str">
        <f>IF(CH3="","",IF(CH3="Draw","2",IF(CH3=$D3,"1","3"))&amp;IF(CH4="Draw","2",IF(CH4=$D4,"1","3"))&amp;IF(CH5="Draw","2",IF(CH5=$D5,"1","3"))&amp;IF(CH6="Draw","2",IF(CH6=$D6,"1","3"))&amp;IF(CH7="Draw","2",IF(CH7=$D7,"1","3"))&amp;IF(CH8="Draw","2",IF(CH8=$D8,"1","3"))&amp;IF(CH9="Draw","2",IF(CH9=$D9,"1","3"))&amp;IF(CH10="Draw","2",IF(CH10=$D10,"1","3"))&amp;IF(CH11="Draw","2",IF(CH11=$D11,"1","3"))&amp;IF(CH12="Draw","2",IF(CH12=$D12,"1","3"))&amp;IF(CH13="Draw","2",IF(CH13=$D13,"1","3"))&amp;IF(CH14="Draw","2",IF(CH14=$D14,"1","3"))&amp;IF(CH15="Draw","2",IF(CH15=$D15,"1","3"))&amp;IF(CH16="Draw","2",IF(CH16=$D16,"1","3"))&amp;IF(CH17="Draw","2",IF(CH17=$D17,"1","3"))&amp;IF(CH18="Draw","2",IF(CH18=$D18,"1","3")))</f>
        <v>3213121333121113</v>
      </c>
      <c r="CI32" s="86"/>
      <c r="CJ32" s="86"/>
      <c r="CK32" s="87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98">
        <f t="array" ref="B34">PRODUCT(IF(('All Group Fixtures'!$A$2:$A$1000=A29)*('All Group Fixtures'!$C$2:$C$1000=C29),'All Group Fixtures'!$L$2:$L$1000))</f>
        <v>1408.5928508059158</v>
      </c>
      <c r="C34" s="98"/>
      <c r="E34" t="s">
        <v>141</v>
      </c>
      <c r="F34" s="98">
        <f t="array" ref="F34">PRODUCT(IF(('All Group Fixtures'!$A$2:$A$1000=E29)*('All Group Fixtures'!$C$2:$C$1000=G29),'All Group Fixtures'!$L$2:$L$1000))</f>
        <v>16656.140052047624</v>
      </c>
      <c r="G34" s="98"/>
    </row>
    <row r="35" spans="1:7" x14ac:dyDescent="0.2">
      <c r="A35" t="s">
        <v>142</v>
      </c>
      <c r="B35" s="98">
        <f t="array" ref="B35">PRODUCT(IF(('All Group Fixtures'!$A$2:$A$1000=A29)*('All Group Fixtures'!$C$2:$C$1000=C29),'All Group Fixtures'!$N$2:$N$1000))</f>
        <v>3639780821409.9072</v>
      </c>
      <c r="C35" s="98"/>
      <c r="E35" t="s">
        <v>142</v>
      </c>
      <c r="F35" s="98">
        <f t="array" ref="F35">PRODUCT(IF(('All Group Fixtures'!$A$2:$A$1000=E29)*('All Group Fixtures'!$C$2:$C$1000=G29),'All Group Fixtures'!$N$2:$N$1000))</f>
        <v>94338471044.212509</v>
      </c>
      <c r="G35" s="98"/>
    </row>
    <row r="36" spans="1:7" x14ac:dyDescent="0.2">
      <c r="A36" t="s">
        <v>143</v>
      </c>
      <c r="B36" s="98">
        <f t="array" ref="B36">PRODUCT(IF(('All Group Fixtures'!$A$2:$A$1000=A29)*('All Group Fixtures'!$C$2:$C$1000=C29),'All Group Fixtures'!$R$2:$R$1000))</f>
        <v>147223.12631249541</v>
      </c>
      <c r="C36" s="98"/>
      <c r="E36" t="s">
        <v>143</v>
      </c>
      <c r="F36" s="98">
        <f t="array" ref="F36">PRODUCT(IF(('All Group Fixtures'!$A$2:$A$1000=E29)*('All Group Fixtures'!$C$2:$C$1000=G29),'All Group Fixtures'!$R$2:$R$1000))</f>
        <v>3143306.5268659522</v>
      </c>
      <c r="G36" s="98"/>
    </row>
    <row r="39" spans="1:7" x14ac:dyDescent="0.2">
      <c r="A39" s="1">
        <v>2006</v>
      </c>
      <c r="B39" s="69" t="s">
        <v>144</v>
      </c>
      <c r="C39" s="1">
        <v>2</v>
      </c>
      <c r="E39" s="1">
        <v>2010</v>
      </c>
      <c r="F39" s="53" t="s">
        <v>144</v>
      </c>
      <c r="G39" s="1">
        <v>2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11</v>
      </c>
      <c r="C40">
        <f>B40/B43</f>
        <v>0.6875</v>
      </c>
      <c r="E40" t="s">
        <v>45</v>
      </c>
      <c r="F40">
        <f t="array" ref="F40">COUNTIFS('All Group Fixtures'!$A$2:$A$1048,E39,'All Group Fixtures'!$P$2:$P$1048,"favourite",'All Group Fixtures'!$C$2:$C$1048,G39)</f>
        <v>9</v>
      </c>
      <c r="G40">
        <f>F40/F43</f>
        <v>0.5625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1</v>
      </c>
      <c r="C41">
        <f>B41/B43</f>
        <v>6.25E-2</v>
      </c>
      <c r="E41" t="s">
        <v>46</v>
      </c>
      <c r="F41">
        <f t="array" ref="F41">COUNTIFS('All Group Fixtures'!$A$2:$A$1048,E39,'All Group Fixtures'!$P$2:$P$1048,"outsider",'All Group Fixtures'!$C$2:$C$1048,G39)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4</v>
      </c>
      <c r="C42">
        <f>B42/B43</f>
        <v>0.25</v>
      </c>
      <c r="E42" t="s">
        <v>42</v>
      </c>
      <c r="F42">
        <f t="array" ref="F42">COUNTIFS('All Group Fixtures'!$A$2:$A$1048,E39,'All Group Fixtures'!$P$2:$P$1048,"draw",'All Group Fixtures'!$C$2:$C$1048,G39)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98">
        <f t="array" ref="B44">PRODUCT(IF(('All Group Fixtures'!$A$2:$A$1000=A39)*('All Group Fixtures'!$C$2:$C$1000=C39),'All Group Fixtures'!$L$2:$L$1000))</f>
        <v>317.61588773231529</v>
      </c>
      <c r="C44" s="98"/>
      <c r="E44" t="s">
        <v>141</v>
      </c>
      <c r="F44" s="98">
        <f t="array" ref="F44">PRODUCT(IF(('All Group Fixtures'!$A$2:$A$1000=E39)*('All Group Fixtures'!$C$2:$C$1000=G39),'All Group Fixtures'!$L$2:$L$1000))</f>
        <v>8688.3925828836473</v>
      </c>
      <c r="G44" s="98"/>
    </row>
    <row r="45" spans="1:7" x14ac:dyDescent="0.2">
      <c r="A45" t="s">
        <v>142</v>
      </c>
      <c r="B45" s="98">
        <f t="array" ref="B45">PRODUCT(IF(('All Group Fixtures'!$A$2:$A$1000=A39)*('All Group Fixtures'!$C$2:$C$1000=C39),'All Group Fixtures'!$N$2:$N$1000))</f>
        <v>389505870508.86908</v>
      </c>
      <c r="C45" s="98"/>
      <c r="E45" t="s">
        <v>142</v>
      </c>
      <c r="F45" s="98">
        <f t="array" ref="F45">PRODUCT(IF(('All Group Fixtures'!$A$2:$A$1000=E39)*('All Group Fixtures'!$C$2:$C$1000=G39),'All Group Fixtures'!$N$2:$N$1000))</f>
        <v>3546622907802.2202</v>
      </c>
      <c r="G45" s="98"/>
    </row>
    <row r="46" spans="1:7" x14ac:dyDescent="0.2">
      <c r="A46" t="s">
        <v>143</v>
      </c>
      <c r="B46" s="98">
        <f t="array" ref="B46">PRODUCT(IF(('All Group Fixtures'!$A$2:$A$1000=A39)*('All Group Fixtures'!$C$2:$C$1000=C39),'All Group Fixtures'!$R$2:$R$1000))</f>
        <v>12285.136084254134</v>
      </c>
      <c r="C46" s="98"/>
      <c r="E46" t="s">
        <v>143</v>
      </c>
      <c r="F46" s="98">
        <f t="array" ref="F46">PRODUCT(IF(('All Group Fixtures'!$A$2:$A$1000=E39)*('All Group Fixtures'!$C$2:$C$1000=G39),'All Group Fixtures'!$R$2:$R$1000))</f>
        <v>4787089.3809397221</v>
      </c>
      <c r="G46" s="98"/>
    </row>
    <row r="49" spans="1:7" x14ac:dyDescent="0.2">
      <c r="A49" s="1">
        <v>2014</v>
      </c>
      <c r="B49" s="53" t="s">
        <v>144</v>
      </c>
      <c r="C49" s="1">
        <v>2</v>
      </c>
      <c r="E49" s="1">
        <v>2018</v>
      </c>
      <c r="F49" s="53" t="s">
        <v>144</v>
      </c>
      <c r="G49" s="1">
        <v>2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7</v>
      </c>
      <c r="C50">
        <f>B50/B53</f>
        <v>0.4375</v>
      </c>
      <c r="E50" t="s">
        <v>45</v>
      </c>
      <c r="F50">
        <f t="array" ref="F50">COUNTIFS('All Group Fixtures'!$A$2:$A$1048,E49,'All Group Fixtures'!$P$2:$P$1048,"favourite",'All Group Fixtures'!$C$2:$C$1048,G49)</f>
        <v>0</v>
      </c>
      <c r="G50" t="e">
        <f>F50/F53</f>
        <v>#DIV/0!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5</v>
      </c>
      <c r="C51">
        <f>B51/B53</f>
        <v>0.3125</v>
      </c>
      <c r="E51" t="s">
        <v>46</v>
      </c>
      <c r="F51">
        <f t="array" ref="F51">COUNTIFS('All Group Fixtures'!$A$2:$A$1048,E49,'All Group Fixtures'!$P$2:$P$1048,"outsider",'All Group Fixtures'!$C$2:$C$1048,G49)</f>
        <v>0</v>
      </c>
      <c r="G51" t="e">
        <f>F51/F53</f>
        <v>#DIV/0!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4</v>
      </c>
      <c r="C52">
        <f>B52/B53</f>
        <v>0.25</v>
      </c>
      <c r="E52" t="s">
        <v>42</v>
      </c>
      <c r="F52">
        <f t="array" ref="F52">COUNTIFS('All Group Fixtures'!$A$2:$A$1048,E49,'All Group Fixtures'!$P$2:$P$1048,"draw",'All Group Fixtures'!$C$2:$C$1048,G49)</f>
        <v>0</v>
      </c>
      <c r="G52" t="e">
        <f>F52/F53</f>
        <v>#DIV/0!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0</v>
      </c>
      <c r="G53" s="1" t="e">
        <f>SUM(G50:G52)</f>
        <v>#DIV/0!</v>
      </c>
    </row>
    <row r="54" spans="1:7" x14ac:dyDescent="0.2">
      <c r="A54" t="s">
        <v>141</v>
      </c>
      <c r="B54" s="98">
        <f t="array" ref="B54">PRODUCT(IF(('All Group Fixtures'!$A$2:$A$1000=A49)*('All Group Fixtures'!$C$2:$C$1000=C49),'All Group Fixtures'!$L$2:$L$1000))</f>
        <v>5361.5902287373165</v>
      </c>
      <c r="C54" s="98"/>
      <c r="E54" t="s">
        <v>141</v>
      </c>
      <c r="F54" s="98">
        <f t="array" ref="F54">PRODUCT(IF(('All Group Fixtures'!$A$2:$A$1000=E49)*('All Group Fixtures'!$C$2:$C$1000=G49),'All Group Fixtures'!$L$2:$L$1000))</f>
        <v>2460.4024885167432</v>
      </c>
      <c r="G54" s="98"/>
    </row>
    <row r="55" spans="1:7" x14ac:dyDescent="0.2">
      <c r="A55" t="s">
        <v>142</v>
      </c>
      <c r="B55" s="98">
        <f t="array" ref="B55">PRODUCT(IF(('All Group Fixtures'!$A$2:$A$1000=A49)*('All Group Fixtures'!$C$2:$C$1000=C49),'All Group Fixtures'!$N$2:$N$1000))</f>
        <v>1209970440695.5322</v>
      </c>
      <c r="C55" s="98"/>
      <c r="E55" t="s">
        <v>142</v>
      </c>
      <c r="F55" s="98">
        <f t="array" ref="F55">PRODUCT(IF(('All Group Fixtures'!$A$2:$A$1000=E49)*('All Group Fixtures'!$C$2:$C$1000=G49),'All Group Fixtures'!$N$2:$N$1000))</f>
        <v>50890395596040</v>
      </c>
      <c r="G55" s="98"/>
    </row>
    <row r="56" spans="1:7" x14ac:dyDescent="0.2">
      <c r="A56" t="s">
        <v>143</v>
      </c>
      <c r="B56" s="98">
        <f t="array" ref="B56">PRODUCT(IF(('All Group Fixtures'!$A$2:$A$1000=A49)*('All Group Fixtures'!$C$2:$C$1000=C49),'All Group Fixtures'!$R$2:$R$1000))</f>
        <v>24239009.588290974</v>
      </c>
      <c r="C56" s="98"/>
      <c r="E56" t="s">
        <v>143</v>
      </c>
      <c r="F56" s="98">
        <f t="array" ref="F56">PRODUCT(IF(($F$23=$B$20)*('All Group Fixtures'!$A$2:$A$1000=E49)*('All Group Fixtures'!$C$2:$C$1000=G49),'All Group Fixtures'!$R$2:$R$1000))</f>
        <v>0</v>
      </c>
      <c r="G56" s="98"/>
    </row>
  </sheetData>
  <mergeCells count="146">
    <mergeCell ref="CH1:CI1"/>
    <mergeCell ref="CJ1:CK1"/>
    <mergeCell ref="CI23:CJ23"/>
    <mergeCell ref="CH25:CK25"/>
    <mergeCell ref="CH27:CK27"/>
    <mergeCell ref="CH32:CK32"/>
    <mergeCell ref="BZ1:CA1"/>
    <mergeCell ref="CB1:CC1"/>
    <mergeCell ref="CA23:CB23"/>
    <mergeCell ref="BZ25:CC25"/>
    <mergeCell ref="BZ27:CC27"/>
    <mergeCell ref="BZ32:CC32"/>
    <mergeCell ref="CD1:CE1"/>
    <mergeCell ref="CF1:CG1"/>
    <mergeCell ref="CE23:CF23"/>
    <mergeCell ref="CD25:CG25"/>
    <mergeCell ref="CD27:CG27"/>
    <mergeCell ref="CD32:CG32"/>
    <mergeCell ref="BR1:BS1"/>
    <mergeCell ref="BT1:BU1"/>
    <mergeCell ref="BS23:BT23"/>
    <mergeCell ref="BR25:BU25"/>
    <mergeCell ref="BR27:BU27"/>
    <mergeCell ref="BR32:BU32"/>
    <mergeCell ref="BV1:BW1"/>
    <mergeCell ref="BX1:BY1"/>
    <mergeCell ref="BW23:BX23"/>
    <mergeCell ref="BV25:BY25"/>
    <mergeCell ref="BV27:BY27"/>
    <mergeCell ref="BV32:BY32"/>
    <mergeCell ref="BN1:BO1"/>
    <mergeCell ref="BP1:BQ1"/>
    <mergeCell ref="BO23:BP23"/>
    <mergeCell ref="BN25:BQ25"/>
    <mergeCell ref="BN27:BQ27"/>
    <mergeCell ref="BN32:BQ32"/>
    <mergeCell ref="BF1:BG1"/>
    <mergeCell ref="BH1:BI1"/>
    <mergeCell ref="BG23:BH23"/>
    <mergeCell ref="BF25:BI25"/>
    <mergeCell ref="BF27:BI27"/>
    <mergeCell ref="BF32:BI32"/>
    <mergeCell ref="BJ1:BK1"/>
    <mergeCell ref="BL1:BM1"/>
    <mergeCell ref="BK23:BL23"/>
    <mergeCell ref="BJ25:BM25"/>
    <mergeCell ref="BJ27:BM27"/>
    <mergeCell ref="BJ32:BM32"/>
    <mergeCell ref="A1:A2"/>
    <mergeCell ref="B1:B2"/>
    <mergeCell ref="C1:C2"/>
    <mergeCell ref="F1:F2"/>
    <mergeCell ref="G1:G2"/>
    <mergeCell ref="D1:D2"/>
    <mergeCell ref="E1:E2"/>
    <mergeCell ref="F44:G44"/>
    <mergeCell ref="O23:P23"/>
    <mergeCell ref="N25:Q25"/>
    <mergeCell ref="F34:G34"/>
    <mergeCell ref="F35:G35"/>
    <mergeCell ref="F36:G36"/>
    <mergeCell ref="N32:Q32"/>
    <mergeCell ref="B34:C34"/>
    <mergeCell ref="B35:C35"/>
    <mergeCell ref="B36:C36"/>
    <mergeCell ref="B44:C44"/>
    <mergeCell ref="E19:G19"/>
    <mergeCell ref="M1:M2"/>
    <mergeCell ref="H1:H2"/>
    <mergeCell ref="I1:I2"/>
    <mergeCell ref="J1:J2"/>
    <mergeCell ref="K1:K2"/>
    <mergeCell ref="B55:C55"/>
    <mergeCell ref="B56:C56"/>
    <mergeCell ref="F45:G45"/>
    <mergeCell ref="F46:G46"/>
    <mergeCell ref="F54:G54"/>
    <mergeCell ref="F55:G55"/>
    <mergeCell ref="F56:G56"/>
    <mergeCell ref="B46:C46"/>
    <mergeCell ref="B54:C54"/>
    <mergeCell ref="B45:C45"/>
    <mergeCell ref="L1:L2"/>
    <mergeCell ref="N27:Q27"/>
    <mergeCell ref="V27:Y27"/>
    <mergeCell ref="Z27:AC27"/>
    <mergeCell ref="AD27:AG27"/>
    <mergeCell ref="W23:X23"/>
    <mergeCell ref="AA23:AB23"/>
    <mergeCell ref="AE23:AF23"/>
    <mergeCell ref="V1:W1"/>
    <mergeCell ref="X1:Y1"/>
    <mergeCell ref="Z1:AA1"/>
    <mergeCell ref="AB1:AC1"/>
    <mergeCell ref="AD1:AE1"/>
    <mergeCell ref="AF1:AG1"/>
    <mergeCell ref="N1:O1"/>
    <mergeCell ref="P1:Q1"/>
    <mergeCell ref="AV1:AW1"/>
    <mergeCell ref="AX1:AY1"/>
    <mergeCell ref="AZ1:BA1"/>
    <mergeCell ref="BB1:BC1"/>
    <mergeCell ref="BD1:BE1"/>
    <mergeCell ref="AH25:AK25"/>
    <mergeCell ref="AL25:AO25"/>
    <mergeCell ref="AP25:AS25"/>
    <mergeCell ref="AT27:AW27"/>
    <mergeCell ref="AX27:BA27"/>
    <mergeCell ref="BB27:BE27"/>
    <mergeCell ref="AT25:AW25"/>
    <mergeCell ref="AX25:BA25"/>
    <mergeCell ref="BB25:BE25"/>
    <mergeCell ref="AU23:AV23"/>
    <mergeCell ref="AY23:AZ23"/>
    <mergeCell ref="BC23:BD23"/>
    <mergeCell ref="AM23:AN23"/>
    <mergeCell ref="AQ23:AR23"/>
    <mergeCell ref="AH1:AI1"/>
    <mergeCell ref="AJ1:AK1"/>
    <mergeCell ref="AL1:AM1"/>
    <mergeCell ref="AN1:AO1"/>
    <mergeCell ref="AP1:AQ1"/>
    <mergeCell ref="AI23:AJ23"/>
    <mergeCell ref="R32:U32"/>
    <mergeCell ref="S23:T23"/>
    <mergeCell ref="R27:U27"/>
    <mergeCell ref="R25:U25"/>
    <mergeCell ref="R1:S1"/>
    <mergeCell ref="T1:U1"/>
    <mergeCell ref="AP32:AS32"/>
    <mergeCell ref="AT1:AU1"/>
    <mergeCell ref="AR1:AS1"/>
    <mergeCell ref="V25:Y25"/>
    <mergeCell ref="Z25:AC25"/>
    <mergeCell ref="AD25:AG25"/>
    <mergeCell ref="AT32:AW32"/>
    <mergeCell ref="AX32:BA32"/>
    <mergeCell ref="BB32:BE32"/>
    <mergeCell ref="V32:Y32"/>
    <mergeCell ref="Z32:AC32"/>
    <mergeCell ref="AD32:AG32"/>
    <mergeCell ref="AH32:AK32"/>
    <mergeCell ref="AL32:AO32"/>
    <mergeCell ref="AH27:AK27"/>
    <mergeCell ref="AL27:AO27"/>
    <mergeCell ref="AP27:AS27"/>
  </mergeCells>
  <conditionalFormatting sqref="O3">
    <cfRule type="expression" dxfId="680" priority="1449">
      <formula>Q3=""</formula>
    </cfRule>
    <cfRule type="expression" dxfId="679" priority="1455">
      <formula>Q3="L"</formula>
    </cfRule>
    <cfRule type="expression" dxfId="678" priority="1456">
      <formula>Q3="W"</formula>
    </cfRule>
  </conditionalFormatting>
  <conditionalFormatting sqref="Q3">
    <cfRule type="expression" dxfId="677" priority="1447">
      <formula>Q3=""</formula>
    </cfRule>
    <cfRule type="expression" dxfId="676" priority="1453">
      <formula>Q3="L"</formula>
    </cfRule>
    <cfRule type="expression" dxfId="675" priority="1454">
      <formula>Q3="W"</formula>
    </cfRule>
  </conditionalFormatting>
  <conditionalFormatting sqref="N3">
    <cfRule type="expression" dxfId="674" priority="1450">
      <formula>Q3=""</formula>
    </cfRule>
    <cfRule type="expression" dxfId="673" priority="1451">
      <formula>Q3="L"</formula>
    </cfRule>
    <cfRule type="expression" dxfId="672" priority="1452">
      <formula>Q3="W"</formula>
    </cfRule>
  </conditionalFormatting>
  <conditionalFormatting sqref="O4:O18">
    <cfRule type="expression" dxfId="671" priority="1437">
      <formula>Q4=""</formula>
    </cfRule>
    <cfRule type="expression" dxfId="670" priority="1443">
      <formula>Q4="L"</formula>
    </cfRule>
    <cfRule type="expression" dxfId="669" priority="1444">
      <formula>Q4="W"</formula>
    </cfRule>
  </conditionalFormatting>
  <conditionalFormatting sqref="Q4:Q18">
    <cfRule type="expression" dxfId="668" priority="1435">
      <formula>Q4=""</formula>
    </cfRule>
    <cfRule type="expression" dxfId="667" priority="1441">
      <formula>Q4="L"</formula>
    </cfRule>
    <cfRule type="expression" dxfId="666" priority="1442">
      <formula>Q4="W"</formula>
    </cfRule>
  </conditionalFormatting>
  <conditionalFormatting sqref="N4:N18">
    <cfRule type="expression" dxfId="665" priority="1438">
      <formula>Q4=""</formula>
    </cfRule>
    <cfRule type="expression" dxfId="664" priority="1439">
      <formula>Q4="L"</formula>
    </cfRule>
    <cfRule type="expression" dxfId="663" priority="1440">
      <formula>Q4="W"</formula>
    </cfRule>
  </conditionalFormatting>
  <conditionalFormatting sqref="P3">
    <cfRule type="expression" dxfId="662" priority="1240">
      <formula>Q3=""</formula>
    </cfRule>
    <cfRule type="expression" dxfId="661" priority="1241">
      <formula>Q3="L"</formula>
    </cfRule>
    <cfRule type="expression" dxfId="660" priority="1242">
      <formula>Q3="W"</formula>
    </cfRule>
  </conditionalFormatting>
  <conditionalFormatting sqref="P3:P18">
    <cfRule type="expression" dxfId="659" priority="1237">
      <formula>Q3=""</formula>
    </cfRule>
    <cfRule type="expression" dxfId="658" priority="1238">
      <formula>Q3="L"</formula>
    </cfRule>
    <cfRule type="expression" dxfId="657" priority="1239">
      <formula>Q3="W"</formula>
    </cfRule>
  </conditionalFormatting>
  <conditionalFormatting sqref="T3">
    <cfRule type="expression" dxfId="656" priority="517">
      <formula>U3=""</formula>
    </cfRule>
    <cfRule type="expression" dxfId="655" priority="518">
      <formula>U3="L"</formula>
    </cfRule>
    <cfRule type="expression" dxfId="654" priority="519">
      <formula>U3="W"</formula>
    </cfRule>
  </conditionalFormatting>
  <conditionalFormatting sqref="T3:T18">
    <cfRule type="expression" dxfId="653" priority="514">
      <formula>U3=""</formula>
    </cfRule>
    <cfRule type="expression" dxfId="652" priority="515">
      <formula>U3="L"</formula>
    </cfRule>
    <cfRule type="expression" dxfId="651" priority="516">
      <formula>U3="W"</formula>
    </cfRule>
  </conditionalFormatting>
  <conditionalFormatting sqref="R4:R10 R12:R18">
    <cfRule type="expression" dxfId="650" priority="499">
      <formula>U4=""</formula>
    </cfRule>
    <cfRule type="expression" dxfId="649" priority="500">
      <formula>U4="L"</formula>
    </cfRule>
    <cfRule type="expression" dxfId="648" priority="501">
      <formula>U4="W"</formula>
    </cfRule>
  </conditionalFormatting>
  <conditionalFormatting sqref="R11">
    <cfRule type="expression" dxfId="647" priority="496">
      <formula>U11=""</formula>
    </cfRule>
    <cfRule type="expression" dxfId="646" priority="497">
      <formula>U11="L"</formula>
    </cfRule>
    <cfRule type="expression" dxfId="645" priority="498">
      <formula>U11="W"</formula>
    </cfRule>
  </conditionalFormatting>
  <conditionalFormatting sqref="AB3:AB18">
    <cfRule type="expression" dxfId="644" priority="451">
      <formula>AC3=""</formula>
    </cfRule>
    <cfRule type="expression" dxfId="643" priority="452">
      <formula>AC3="L"</formula>
    </cfRule>
    <cfRule type="expression" dxfId="642" priority="453">
      <formula>AC3="W"</formula>
    </cfRule>
  </conditionalFormatting>
  <conditionalFormatting sqref="AQ4:AQ18">
    <cfRule type="expression" dxfId="641" priority="335">
      <formula>AS4=""</formula>
    </cfRule>
    <cfRule type="expression" dxfId="640" priority="341">
      <formula>AS4="L"</formula>
    </cfRule>
    <cfRule type="expression" dxfId="639" priority="342">
      <formula>AS4="W"</formula>
    </cfRule>
  </conditionalFormatting>
  <conditionalFormatting sqref="AS4:AS18">
    <cfRule type="expression" dxfId="638" priority="334">
      <formula>AS4=""</formula>
    </cfRule>
    <cfRule type="expression" dxfId="637" priority="339">
      <formula>AS4="L"</formula>
    </cfRule>
    <cfRule type="expression" dxfId="636" priority="340">
      <formula>AS4="W"</formula>
    </cfRule>
  </conditionalFormatting>
  <conditionalFormatting sqref="AP4:AP10 AP12:AP18">
    <cfRule type="expression" dxfId="635" priority="336">
      <formula>AS4=""</formula>
    </cfRule>
    <cfRule type="expression" dxfId="634" priority="337">
      <formula>AS4="L"</formula>
    </cfRule>
    <cfRule type="expression" dxfId="633" priority="338">
      <formula>AS4="W"</formula>
    </cfRule>
  </conditionalFormatting>
  <conditionalFormatting sqref="AU3">
    <cfRule type="expression" dxfId="632" priority="317">
      <formula>AW3=""</formula>
    </cfRule>
    <cfRule type="expression" dxfId="631" priority="323">
      <formula>AW3="L"</formula>
    </cfRule>
    <cfRule type="expression" dxfId="630" priority="324">
      <formula>AW3="W"</formula>
    </cfRule>
  </conditionalFormatting>
  <conditionalFormatting sqref="AW3">
    <cfRule type="expression" dxfId="629" priority="316">
      <formula>AW3=""</formula>
    </cfRule>
    <cfRule type="expression" dxfId="628" priority="321">
      <formula>AW3="L"</formula>
    </cfRule>
    <cfRule type="expression" dxfId="627" priority="322">
      <formula>AW3="W"</formula>
    </cfRule>
  </conditionalFormatting>
  <conditionalFormatting sqref="AT3">
    <cfRule type="expression" dxfId="626" priority="318">
      <formula>AW3=""</formula>
    </cfRule>
    <cfRule type="expression" dxfId="625" priority="319">
      <formula>AW3="L"</formula>
    </cfRule>
    <cfRule type="expression" dxfId="624" priority="320">
      <formula>AW3="W"</formula>
    </cfRule>
  </conditionalFormatting>
  <conditionalFormatting sqref="AU4:AU18">
    <cfRule type="expression" dxfId="623" priority="308">
      <formula>AW4=""</formula>
    </cfRule>
    <cfRule type="expression" dxfId="622" priority="314">
      <formula>AW4="L"</formula>
    </cfRule>
    <cfRule type="expression" dxfId="621" priority="315">
      <formula>AW4="W"</formula>
    </cfRule>
  </conditionalFormatting>
  <conditionalFormatting sqref="AW4:AW18">
    <cfRule type="expression" dxfId="620" priority="307">
      <formula>AW4=""</formula>
    </cfRule>
    <cfRule type="expression" dxfId="619" priority="312">
      <formula>AW4="L"</formula>
    </cfRule>
    <cfRule type="expression" dxfId="618" priority="313">
      <formula>AW4="W"</formula>
    </cfRule>
  </conditionalFormatting>
  <conditionalFormatting sqref="AT4:AT10 AT12:AT18">
    <cfRule type="expression" dxfId="617" priority="309">
      <formula>AW4=""</formula>
    </cfRule>
    <cfRule type="expression" dxfId="616" priority="310">
      <formula>AW4="L"</formula>
    </cfRule>
    <cfRule type="expression" dxfId="615" priority="311">
      <formula>AW4="W"</formula>
    </cfRule>
  </conditionalFormatting>
  <conditionalFormatting sqref="AP11">
    <cfRule type="expression" dxfId="614" priority="325">
      <formula>AS11=""</formula>
    </cfRule>
    <cfRule type="expression" dxfId="613" priority="326">
      <formula>AS11="L"</formula>
    </cfRule>
    <cfRule type="expression" dxfId="612" priority="327">
      <formula>AS11="W"</formula>
    </cfRule>
  </conditionalFormatting>
  <conditionalFormatting sqref="AV3">
    <cfRule type="expression" dxfId="611" priority="304">
      <formula>AW3=""</formula>
    </cfRule>
    <cfRule type="expression" dxfId="610" priority="305">
      <formula>AW3="L"</formula>
    </cfRule>
    <cfRule type="expression" dxfId="609" priority="306">
      <formula>AW3="W"</formula>
    </cfRule>
  </conditionalFormatting>
  <conditionalFormatting sqref="AV3:AV18">
    <cfRule type="expression" dxfId="608" priority="301">
      <formula>AW3=""</formula>
    </cfRule>
    <cfRule type="expression" dxfId="607" priority="302">
      <formula>AW3="L"</formula>
    </cfRule>
    <cfRule type="expression" dxfId="606" priority="303">
      <formula>AW3="W"</formula>
    </cfRule>
  </conditionalFormatting>
  <conditionalFormatting sqref="AT11">
    <cfRule type="expression" dxfId="605" priority="298">
      <formula>AW11=""</formula>
    </cfRule>
    <cfRule type="expression" dxfId="604" priority="299">
      <formula>AW11="L"</formula>
    </cfRule>
    <cfRule type="expression" dxfId="603" priority="300">
      <formula>AW11="W"</formula>
    </cfRule>
  </conditionalFormatting>
  <conditionalFormatting sqref="AY3">
    <cfRule type="expression" dxfId="602" priority="290">
      <formula>BA3=""</formula>
    </cfRule>
    <cfRule type="expression" dxfId="601" priority="296">
      <formula>BA3="L"</formula>
    </cfRule>
    <cfRule type="expression" dxfId="600" priority="297">
      <formula>BA3="W"</formula>
    </cfRule>
  </conditionalFormatting>
  <conditionalFormatting sqref="BA3">
    <cfRule type="expression" dxfId="599" priority="289">
      <formula>BA3=""</formula>
    </cfRule>
    <cfRule type="expression" dxfId="598" priority="294">
      <formula>BA3="L"</formula>
    </cfRule>
    <cfRule type="expression" dxfId="597" priority="295">
      <formula>BA3="W"</formula>
    </cfRule>
  </conditionalFormatting>
  <conditionalFormatting sqref="AZ3">
    <cfRule type="expression" dxfId="596" priority="277">
      <formula>BA3=""</formula>
    </cfRule>
    <cfRule type="expression" dxfId="595" priority="278">
      <formula>BA3="L"</formula>
    </cfRule>
    <cfRule type="expression" dxfId="594" priority="279">
      <formula>BA3="W"</formula>
    </cfRule>
  </conditionalFormatting>
  <conditionalFormatting sqref="AZ3:AZ18">
    <cfRule type="expression" dxfId="593" priority="274">
      <formula>BA3=""</formula>
    </cfRule>
    <cfRule type="expression" dxfId="592" priority="275">
      <formula>BA3="L"</formula>
    </cfRule>
    <cfRule type="expression" dxfId="591" priority="276">
      <formula>BA3="W"</formula>
    </cfRule>
  </conditionalFormatting>
  <conditionalFormatting sqref="BB11">
    <cfRule type="expression" dxfId="590" priority="226">
      <formula>BE11=""</formula>
    </cfRule>
    <cfRule type="expression" dxfId="589" priority="227">
      <formula>BE11="L"</formula>
    </cfRule>
    <cfRule type="expression" dxfId="588" priority="228">
      <formula>BE11="W"</formula>
    </cfRule>
  </conditionalFormatting>
  <conditionalFormatting sqref="S3">
    <cfRule type="expression" dxfId="587" priority="527">
      <formula>U3=""</formula>
    </cfRule>
    <cfRule type="expression" dxfId="586" priority="530">
      <formula>U3="L"</formula>
    </cfRule>
    <cfRule type="expression" dxfId="585" priority="531">
      <formula>U3="W"</formula>
    </cfRule>
  </conditionalFormatting>
  <conditionalFormatting sqref="U3">
    <cfRule type="expression" dxfId="584" priority="526">
      <formula>U3=""</formula>
    </cfRule>
    <cfRule type="expression" dxfId="583" priority="528">
      <formula>U3="L"</formula>
    </cfRule>
    <cfRule type="expression" dxfId="582" priority="529">
      <formula>U3="W"</formula>
    </cfRule>
  </conditionalFormatting>
  <conditionalFormatting sqref="S4:S18">
    <cfRule type="expression" dxfId="581" priority="521">
      <formula>U4=""</formula>
    </cfRule>
    <cfRule type="expression" dxfId="580" priority="524">
      <formula>U4="L"</formula>
    </cfRule>
    <cfRule type="expression" dxfId="579" priority="525">
      <formula>U4="W"</formula>
    </cfRule>
  </conditionalFormatting>
  <conditionalFormatting sqref="U4:U18">
    <cfRule type="expression" dxfId="578" priority="520">
      <formula>U4=""</formula>
    </cfRule>
    <cfRule type="expression" dxfId="577" priority="522">
      <formula>U4="L"</formula>
    </cfRule>
    <cfRule type="expression" dxfId="576" priority="523">
      <formula>U4="W"</formula>
    </cfRule>
  </conditionalFormatting>
  <conditionalFormatting sqref="R3">
    <cfRule type="expression" dxfId="575" priority="502">
      <formula>U3=""</formula>
    </cfRule>
    <cfRule type="expression" dxfId="574" priority="503">
      <formula>U3="L"</formula>
    </cfRule>
    <cfRule type="expression" dxfId="573" priority="504">
      <formula>U3="W"</formula>
    </cfRule>
  </conditionalFormatting>
  <conditionalFormatting sqref="W3">
    <cfRule type="expression" dxfId="572" priority="491">
      <formula>Y3=""</formula>
    </cfRule>
    <cfRule type="expression" dxfId="571" priority="494">
      <formula>Y3="L"</formula>
    </cfRule>
    <cfRule type="expression" dxfId="570" priority="495">
      <formula>Y3="W"</formula>
    </cfRule>
  </conditionalFormatting>
  <conditionalFormatting sqref="Y3">
    <cfRule type="expression" dxfId="569" priority="490">
      <formula>Y3=""</formula>
    </cfRule>
    <cfRule type="expression" dxfId="568" priority="492">
      <formula>Y3="L"</formula>
    </cfRule>
    <cfRule type="expression" dxfId="567" priority="493">
      <formula>Y3="W"</formula>
    </cfRule>
  </conditionalFormatting>
  <conditionalFormatting sqref="W4:W18">
    <cfRule type="expression" dxfId="566" priority="485">
      <formula>Y4=""</formula>
    </cfRule>
    <cfRule type="expression" dxfId="565" priority="488">
      <formula>Y4="L"</formula>
    </cfRule>
    <cfRule type="expression" dxfId="564" priority="489">
      <formula>Y4="W"</formula>
    </cfRule>
  </conditionalFormatting>
  <conditionalFormatting sqref="Y4:Y18">
    <cfRule type="expression" dxfId="563" priority="484">
      <formula>Y4=""</formula>
    </cfRule>
    <cfRule type="expression" dxfId="562" priority="486">
      <formula>Y4="L"</formula>
    </cfRule>
    <cfRule type="expression" dxfId="561" priority="487">
      <formula>Y4="W"</formula>
    </cfRule>
  </conditionalFormatting>
  <conditionalFormatting sqref="X3">
    <cfRule type="expression" dxfId="560" priority="481">
      <formula>Y3=""</formula>
    </cfRule>
    <cfRule type="expression" dxfId="559" priority="482">
      <formula>Y3="L"</formula>
    </cfRule>
    <cfRule type="expression" dxfId="558" priority="483">
      <formula>Y3="W"</formula>
    </cfRule>
  </conditionalFormatting>
  <conditionalFormatting sqref="X3:X18">
    <cfRule type="expression" dxfId="557" priority="478">
      <formula>Y3=""</formula>
    </cfRule>
    <cfRule type="expression" dxfId="556" priority="479">
      <formula>Y3="L"</formula>
    </cfRule>
    <cfRule type="expression" dxfId="555" priority="480">
      <formula>Y3="W"</formula>
    </cfRule>
  </conditionalFormatting>
  <conditionalFormatting sqref="V3">
    <cfRule type="expression" dxfId="554" priority="475">
      <formula>Y3=""</formula>
    </cfRule>
    <cfRule type="expression" dxfId="553" priority="476">
      <formula>Y3="L"</formula>
    </cfRule>
    <cfRule type="expression" dxfId="552" priority="477">
      <formula>Y3="W"</formula>
    </cfRule>
  </conditionalFormatting>
  <conditionalFormatting sqref="V4:V10 V12:V18">
    <cfRule type="expression" dxfId="551" priority="472">
      <formula>Y4=""</formula>
    </cfRule>
    <cfRule type="expression" dxfId="550" priority="473">
      <formula>Y4="L"</formula>
    </cfRule>
    <cfRule type="expression" dxfId="549" priority="474">
      <formula>Y4="W"</formula>
    </cfRule>
  </conditionalFormatting>
  <conditionalFormatting sqref="V11">
    <cfRule type="expression" dxfId="548" priority="469">
      <formula>Y11=""</formula>
    </cfRule>
    <cfRule type="expression" dxfId="547" priority="470">
      <formula>Y11="L"</formula>
    </cfRule>
    <cfRule type="expression" dxfId="546" priority="471">
      <formula>Y11="W"</formula>
    </cfRule>
  </conditionalFormatting>
  <conditionalFormatting sqref="AA3">
    <cfRule type="expression" dxfId="545" priority="464">
      <formula>AC3=""</formula>
    </cfRule>
    <cfRule type="expression" dxfId="544" priority="467">
      <formula>AC3="L"</formula>
    </cfRule>
    <cfRule type="expression" dxfId="543" priority="468">
      <formula>AC3="W"</formula>
    </cfRule>
  </conditionalFormatting>
  <conditionalFormatting sqref="AC3">
    <cfRule type="expression" dxfId="542" priority="463">
      <formula>AC3=""</formula>
    </cfRule>
    <cfRule type="expression" dxfId="541" priority="465">
      <formula>AC3="L"</formula>
    </cfRule>
    <cfRule type="expression" dxfId="540" priority="466">
      <formula>AC3="W"</formula>
    </cfRule>
  </conditionalFormatting>
  <conditionalFormatting sqref="AA4:AA18">
    <cfRule type="expression" dxfId="539" priority="458">
      <formula>AC4=""</formula>
    </cfRule>
    <cfRule type="expression" dxfId="538" priority="461">
      <formula>AC4="L"</formula>
    </cfRule>
    <cfRule type="expression" dxfId="537" priority="462">
      <formula>AC4="W"</formula>
    </cfRule>
  </conditionalFormatting>
  <conditionalFormatting sqref="AC4:AC18">
    <cfRule type="expression" dxfId="536" priority="457">
      <formula>AC4=""</formula>
    </cfRule>
    <cfRule type="expression" dxfId="535" priority="459">
      <formula>AC4="L"</formula>
    </cfRule>
    <cfRule type="expression" dxfId="534" priority="460">
      <formula>AC4="W"</formula>
    </cfRule>
  </conditionalFormatting>
  <conditionalFormatting sqref="AB3">
    <cfRule type="expression" dxfId="533" priority="454">
      <formula>AC3=""</formula>
    </cfRule>
    <cfRule type="expression" dxfId="532" priority="455">
      <formula>AC3="L"</formula>
    </cfRule>
    <cfRule type="expression" dxfId="531" priority="456">
      <formula>AC3="W"</formula>
    </cfRule>
  </conditionalFormatting>
  <conditionalFormatting sqref="Z3">
    <cfRule type="expression" dxfId="530" priority="439">
      <formula>AC3=""</formula>
    </cfRule>
    <cfRule type="expression" dxfId="529" priority="440">
      <formula>AC3="L"</formula>
    </cfRule>
    <cfRule type="expression" dxfId="528" priority="441">
      <formula>AC3="W"</formula>
    </cfRule>
  </conditionalFormatting>
  <conditionalFormatting sqref="Z4:Z10 Z12:Z18">
    <cfRule type="expression" dxfId="527" priority="436">
      <formula>AC4=""</formula>
    </cfRule>
    <cfRule type="expression" dxfId="526" priority="437">
      <formula>AC4="L"</formula>
    </cfRule>
    <cfRule type="expression" dxfId="525" priority="438">
      <formula>AC4="W"</formula>
    </cfRule>
  </conditionalFormatting>
  <conditionalFormatting sqref="Z11">
    <cfRule type="expression" dxfId="524" priority="433">
      <formula>AC11=""</formula>
    </cfRule>
    <cfRule type="expression" dxfId="523" priority="434">
      <formula>AC11="L"</formula>
    </cfRule>
    <cfRule type="expression" dxfId="522" priority="435">
      <formula>AC11="W"</formula>
    </cfRule>
  </conditionalFormatting>
  <conditionalFormatting sqref="AE3">
    <cfRule type="expression" dxfId="521" priority="428">
      <formula>AG3=""</formula>
    </cfRule>
    <cfRule type="expression" dxfId="520" priority="431">
      <formula>AG3="L"</formula>
    </cfRule>
    <cfRule type="expression" dxfId="519" priority="432">
      <formula>AG3="W"</formula>
    </cfRule>
  </conditionalFormatting>
  <conditionalFormatting sqref="AG3">
    <cfRule type="expression" dxfId="518" priority="427">
      <formula>AG3=""</formula>
    </cfRule>
    <cfRule type="expression" dxfId="517" priority="429">
      <formula>AG3="L"</formula>
    </cfRule>
    <cfRule type="expression" dxfId="516" priority="430">
      <formula>AG3="W"</formula>
    </cfRule>
  </conditionalFormatting>
  <conditionalFormatting sqref="AE4:AE18">
    <cfRule type="expression" dxfId="515" priority="422">
      <formula>AG4=""</formula>
    </cfRule>
    <cfRule type="expression" dxfId="514" priority="425">
      <formula>AG4="L"</formula>
    </cfRule>
    <cfRule type="expression" dxfId="513" priority="426">
      <formula>AG4="W"</formula>
    </cfRule>
  </conditionalFormatting>
  <conditionalFormatting sqref="AG4:AG18">
    <cfRule type="expression" dxfId="512" priority="421">
      <formula>AG4=""</formula>
    </cfRule>
    <cfRule type="expression" dxfId="511" priority="423">
      <formula>AG4="L"</formula>
    </cfRule>
    <cfRule type="expression" dxfId="510" priority="424">
      <formula>AG4="W"</formula>
    </cfRule>
  </conditionalFormatting>
  <conditionalFormatting sqref="AF3">
    <cfRule type="expression" dxfId="509" priority="418">
      <formula>AG3=""</formula>
    </cfRule>
    <cfRule type="expression" dxfId="508" priority="419">
      <formula>AG3="L"</formula>
    </cfRule>
    <cfRule type="expression" dxfId="507" priority="420">
      <formula>AG3="W"</formula>
    </cfRule>
  </conditionalFormatting>
  <conditionalFormatting sqref="AF3:AF18">
    <cfRule type="expression" dxfId="506" priority="415">
      <formula>AG3=""</formula>
    </cfRule>
    <cfRule type="expression" dxfId="505" priority="416">
      <formula>AG3="L"</formula>
    </cfRule>
    <cfRule type="expression" dxfId="504" priority="417">
      <formula>AG3="W"</formula>
    </cfRule>
  </conditionalFormatting>
  <conditionalFormatting sqref="AD3">
    <cfRule type="expression" dxfId="503" priority="412">
      <formula>AG3=""</formula>
    </cfRule>
    <cfRule type="expression" dxfId="502" priority="413">
      <formula>AG3="L"</formula>
    </cfRule>
    <cfRule type="expression" dxfId="501" priority="414">
      <formula>AG3="W"</formula>
    </cfRule>
  </conditionalFormatting>
  <conditionalFormatting sqref="AD4:AD10 AD12:AD18">
    <cfRule type="expression" dxfId="500" priority="409">
      <formula>AG4=""</formula>
    </cfRule>
    <cfRule type="expression" dxfId="499" priority="410">
      <formula>AG4="L"</formula>
    </cfRule>
    <cfRule type="expression" dxfId="498" priority="411">
      <formula>AG4="W"</formula>
    </cfRule>
  </conditionalFormatting>
  <conditionalFormatting sqref="AD11">
    <cfRule type="expression" dxfId="497" priority="406">
      <formula>AG11=""</formula>
    </cfRule>
    <cfRule type="expression" dxfId="496" priority="407">
      <formula>AG11="L"</formula>
    </cfRule>
    <cfRule type="expression" dxfId="495" priority="408">
      <formula>AG11="W"</formula>
    </cfRule>
  </conditionalFormatting>
  <conditionalFormatting sqref="AI3">
    <cfRule type="expression" dxfId="494" priority="401">
      <formula>AK3=""</formula>
    </cfRule>
    <cfRule type="expression" dxfId="493" priority="404">
      <formula>AK3="L"</formula>
    </cfRule>
    <cfRule type="expression" dxfId="492" priority="405">
      <formula>AK3="W"</formula>
    </cfRule>
  </conditionalFormatting>
  <conditionalFormatting sqref="AK3">
    <cfRule type="expression" dxfId="491" priority="400">
      <formula>AK3=""</formula>
    </cfRule>
    <cfRule type="expression" dxfId="490" priority="402">
      <formula>AK3="L"</formula>
    </cfRule>
    <cfRule type="expression" dxfId="489" priority="403">
      <formula>AK3="W"</formula>
    </cfRule>
  </conditionalFormatting>
  <conditionalFormatting sqref="AI4:AI18">
    <cfRule type="expression" dxfId="488" priority="395">
      <formula>AK4=""</formula>
    </cfRule>
    <cfRule type="expression" dxfId="487" priority="398">
      <formula>AK4="L"</formula>
    </cfRule>
    <cfRule type="expression" dxfId="486" priority="399">
      <formula>AK4="W"</formula>
    </cfRule>
  </conditionalFormatting>
  <conditionalFormatting sqref="AK4:AK18">
    <cfRule type="expression" dxfId="485" priority="394">
      <formula>AK4=""</formula>
    </cfRule>
    <cfRule type="expression" dxfId="484" priority="396">
      <formula>AK4="L"</formula>
    </cfRule>
    <cfRule type="expression" dxfId="483" priority="397">
      <formula>AK4="W"</formula>
    </cfRule>
  </conditionalFormatting>
  <conditionalFormatting sqref="AJ3">
    <cfRule type="expression" dxfId="482" priority="391">
      <formula>AK3=""</formula>
    </cfRule>
    <cfRule type="expression" dxfId="481" priority="392">
      <formula>AK3="L"</formula>
    </cfRule>
    <cfRule type="expression" dxfId="480" priority="393">
      <formula>AK3="W"</formula>
    </cfRule>
  </conditionalFormatting>
  <conditionalFormatting sqref="AJ3:AJ18">
    <cfRule type="expression" dxfId="479" priority="388">
      <formula>AK3=""</formula>
    </cfRule>
    <cfRule type="expression" dxfId="478" priority="389">
      <formula>AK3="L"</formula>
    </cfRule>
    <cfRule type="expression" dxfId="477" priority="390">
      <formula>AK3="W"</formula>
    </cfRule>
  </conditionalFormatting>
  <conditionalFormatting sqref="AH3">
    <cfRule type="expression" dxfId="476" priority="385">
      <formula>AK3=""</formula>
    </cfRule>
    <cfRule type="expression" dxfId="475" priority="386">
      <formula>AK3="L"</formula>
    </cfRule>
    <cfRule type="expression" dxfId="474" priority="387">
      <formula>AK3="W"</formula>
    </cfRule>
  </conditionalFormatting>
  <conditionalFormatting sqref="AH4:AH10 AH12:AH18">
    <cfRule type="expression" dxfId="473" priority="382">
      <formula>AK4=""</formula>
    </cfRule>
    <cfRule type="expression" dxfId="472" priority="383">
      <formula>AK4="L"</formula>
    </cfRule>
    <cfRule type="expression" dxfId="471" priority="384">
      <formula>AK4="W"</formula>
    </cfRule>
  </conditionalFormatting>
  <conditionalFormatting sqref="AH11">
    <cfRule type="expression" dxfId="470" priority="379">
      <formula>AK11=""</formula>
    </cfRule>
    <cfRule type="expression" dxfId="469" priority="380">
      <formula>AK11="L"</formula>
    </cfRule>
    <cfRule type="expression" dxfId="468" priority="381">
      <formula>AK11="W"</formula>
    </cfRule>
  </conditionalFormatting>
  <conditionalFormatting sqref="AM3">
    <cfRule type="expression" dxfId="467" priority="374">
      <formula>AO3=""</formula>
    </cfRule>
    <cfRule type="expression" dxfId="466" priority="377">
      <formula>AO3="L"</formula>
    </cfRule>
    <cfRule type="expression" dxfId="465" priority="378">
      <formula>AO3="W"</formula>
    </cfRule>
  </conditionalFormatting>
  <conditionalFormatting sqref="AO3">
    <cfRule type="expression" dxfId="464" priority="373">
      <formula>AO3=""</formula>
    </cfRule>
    <cfRule type="expression" dxfId="463" priority="375">
      <formula>AO3="L"</formula>
    </cfRule>
    <cfRule type="expression" dxfId="462" priority="376">
      <formula>AO3="W"</formula>
    </cfRule>
  </conditionalFormatting>
  <conditionalFormatting sqref="AM4:AM18">
    <cfRule type="expression" dxfId="461" priority="368">
      <formula>AO4=""</formula>
    </cfRule>
    <cfRule type="expression" dxfId="460" priority="371">
      <formula>AO4="L"</formula>
    </cfRule>
    <cfRule type="expression" dxfId="459" priority="372">
      <formula>AO4="W"</formula>
    </cfRule>
  </conditionalFormatting>
  <conditionalFormatting sqref="AO4:AO18">
    <cfRule type="expression" dxfId="458" priority="367">
      <formula>AO4=""</formula>
    </cfRule>
    <cfRule type="expression" dxfId="457" priority="369">
      <formula>AO4="L"</formula>
    </cfRule>
    <cfRule type="expression" dxfId="456" priority="370">
      <formula>AO4="W"</formula>
    </cfRule>
  </conditionalFormatting>
  <conditionalFormatting sqref="AN3">
    <cfRule type="expression" dxfId="455" priority="364">
      <formula>AO3=""</formula>
    </cfRule>
    <cfRule type="expression" dxfId="454" priority="365">
      <formula>AO3="L"</formula>
    </cfRule>
    <cfRule type="expression" dxfId="453" priority="366">
      <formula>AO3="W"</formula>
    </cfRule>
  </conditionalFormatting>
  <conditionalFormatting sqref="AN3:AN18">
    <cfRule type="expression" dxfId="452" priority="361">
      <formula>AO3=""</formula>
    </cfRule>
    <cfRule type="expression" dxfId="451" priority="362">
      <formula>AO3="L"</formula>
    </cfRule>
    <cfRule type="expression" dxfId="450" priority="363">
      <formula>AO3="W"</formula>
    </cfRule>
  </conditionalFormatting>
  <conditionalFormatting sqref="AL3">
    <cfRule type="expression" dxfId="449" priority="358">
      <formula>AO3=""</formula>
    </cfRule>
    <cfRule type="expression" dxfId="448" priority="359">
      <formula>AO3="L"</formula>
    </cfRule>
    <cfRule type="expression" dxfId="447" priority="360">
      <formula>AO3="W"</formula>
    </cfRule>
  </conditionalFormatting>
  <conditionalFormatting sqref="AL4:AL10 AL12:AL18">
    <cfRule type="expression" dxfId="446" priority="355">
      <formula>AO4=""</formula>
    </cfRule>
    <cfRule type="expression" dxfId="445" priority="356">
      <formula>AO4="L"</formula>
    </cfRule>
    <cfRule type="expression" dxfId="444" priority="357">
      <formula>AO4="W"</formula>
    </cfRule>
  </conditionalFormatting>
  <conditionalFormatting sqref="AL11">
    <cfRule type="expression" dxfId="443" priority="352">
      <formula>AO11=""</formula>
    </cfRule>
    <cfRule type="expression" dxfId="442" priority="353">
      <formula>AO11="L"</formula>
    </cfRule>
    <cfRule type="expression" dxfId="441" priority="354">
      <formula>AO11="W"</formula>
    </cfRule>
  </conditionalFormatting>
  <conditionalFormatting sqref="AQ3">
    <cfRule type="expression" dxfId="440" priority="344">
      <formula>AS3=""</formula>
    </cfRule>
    <cfRule type="expression" dxfId="439" priority="350">
      <formula>AS3="L"</formula>
    </cfRule>
    <cfRule type="expression" dxfId="438" priority="351">
      <formula>AS3="W"</formula>
    </cfRule>
  </conditionalFormatting>
  <conditionalFormatting sqref="AS3">
    <cfRule type="expression" dxfId="437" priority="343">
      <formula>AS3=""</formula>
    </cfRule>
    <cfRule type="expression" dxfId="436" priority="348">
      <formula>AS3="L"</formula>
    </cfRule>
    <cfRule type="expression" dxfId="435" priority="349">
      <formula>AS3="W"</formula>
    </cfRule>
  </conditionalFormatting>
  <conditionalFormatting sqref="AP3">
    <cfRule type="expression" dxfId="434" priority="345">
      <formula>AS3=""</formula>
    </cfRule>
    <cfRule type="expression" dxfId="433" priority="346">
      <formula>AS3="L"</formula>
    </cfRule>
    <cfRule type="expression" dxfId="432" priority="347">
      <formula>AS3="W"</formula>
    </cfRule>
  </conditionalFormatting>
  <conditionalFormatting sqref="AR3">
    <cfRule type="expression" dxfId="431" priority="331">
      <formula>AS3=""</formula>
    </cfRule>
    <cfRule type="expression" dxfId="430" priority="332">
      <formula>AS3="L"</formula>
    </cfRule>
    <cfRule type="expression" dxfId="429" priority="333">
      <formula>AS3="W"</formula>
    </cfRule>
  </conditionalFormatting>
  <conditionalFormatting sqref="AR3:AR18">
    <cfRule type="expression" dxfId="428" priority="328">
      <formula>AS3=""</formula>
    </cfRule>
    <cfRule type="expression" dxfId="427" priority="329">
      <formula>AS3="L"</formula>
    </cfRule>
    <cfRule type="expression" dxfId="426" priority="330">
      <formula>AS3="W"</formula>
    </cfRule>
  </conditionalFormatting>
  <conditionalFormatting sqref="AY4:AY18">
    <cfRule type="expression" dxfId="425" priority="281">
      <formula>BA4=""</formula>
    </cfRule>
    <cfRule type="expression" dxfId="424" priority="287">
      <formula>BA4="L"</formula>
    </cfRule>
    <cfRule type="expression" dxfId="423" priority="288">
      <formula>BA4="W"</formula>
    </cfRule>
  </conditionalFormatting>
  <conditionalFormatting sqref="BA4:BA18">
    <cfRule type="expression" dxfId="422" priority="280">
      <formula>BA4=""</formula>
    </cfRule>
    <cfRule type="expression" dxfId="421" priority="285">
      <formula>BA4="L"</formula>
    </cfRule>
    <cfRule type="expression" dxfId="420" priority="286">
      <formula>BA4="W"</formula>
    </cfRule>
  </conditionalFormatting>
  <conditionalFormatting sqref="BC3">
    <cfRule type="expression" dxfId="419" priority="263">
      <formula>BE3=""</formula>
    </cfRule>
    <cfRule type="expression" dxfId="418" priority="269">
      <formula>BE3="L"</formula>
    </cfRule>
    <cfRule type="expression" dxfId="417" priority="270">
      <formula>BE3="W"</formula>
    </cfRule>
  </conditionalFormatting>
  <conditionalFormatting sqref="BE3">
    <cfRule type="expression" dxfId="416" priority="262">
      <formula>BE3=""</formula>
    </cfRule>
    <cfRule type="expression" dxfId="415" priority="267">
      <formula>BE3="L"</formula>
    </cfRule>
    <cfRule type="expression" dxfId="414" priority="268">
      <formula>BE3="W"</formula>
    </cfRule>
  </conditionalFormatting>
  <conditionalFormatting sqref="BD3">
    <cfRule type="expression" dxfId="413" priority="250">
      <formula>BE3=""</formula>
    </cfRule>
    <cfRule type="expression" dxfId="412" priority="251">
      <formula>BE3="L"</formula>
    </cfRule>
    <cfRule type="expression" dxfId="411" priority="252">
      <formula>BE3="W"</formula>
    </cfRule>
  </conditionalFormatting>
  <conditionalFormatting sqref="BD3:BD18">
    <cfRule type="expression" dxfId="410" priority="247">
      <formula>BE3=""</formula>
    </cfRule>
    <cfRule type="expression" dxfId="409" priority="248">
      <formula>BE3="L"</formula>
    </cfRule>
    <cfRule type="expression" dxfId="408" priority="249">
      <formula>BE3="W"</formula>
    </cfRule>
  </conditionalFormatting>
  <conditionalFormatting sqref="BC4:BC18">
    <cfRule type="expression" dxfId="407" priority="254">
      <formula>BE4=""</formula>
    </cfRule>
    <cfRule type="expression" dxfId="406" priority="260">
      <formula>BE4="L"</formula>
    </cfRule>
    <cfRule type="expression" dxfId="405" priority="261">
      <formula>BE4="W"</formula>
    </cfRule>
  </conditionalFormatting>
  <conditionalFormatting sqref="BE4:BE18">
    <cfRule type="expression" dxfId="404" priority="253">
      <formula>BE4=""</formula>
    </cfRule>
    <cfRule type="expression" dxfId="403" priority="258">
      <formula>BE4="L"</formula>
    </cfRule>
    <cfRule type="expression" dxfId="402" priority="259">
      <formula>BE4="W"</formula>
    </cfRule>
  </conditionalFormatting>
  <conditionalFormatting sqref="BB3">
    <cfRule type="expression" dxfId="401" priority="232">
      <formula>BE3=""</formula>
    </cfRule>
    <cfRule type="expression" dxfId="400" priority="233">
      <formula>BE3="L"</formula>
    </cfRule>
    <cfRule type="expression" dxfId="399" priority="234">
      <formula>BE3="W"</formula>
    </cfRule>
  </conditionalFormatting>
  <conditionalFormatting sqref="BB4:BB10 BB12:BB18">
    <cfRule type="expression" dxfId="398" priority="229">
      <formula>BE4=""</formula>
    </cfRule>
    <cfRule type="expression" dxfId="397" priority="230">
      <formula>BE4="L"</formula>
    </cfRule>
    <cfRule type="expression" dxfId="396" priority="231">
      <formula>BE4="W"</formula>
    </cfRule>
  </conditionalFormatting>
  <conditionalFormatting sqref="AX3">
    <cfRule type="expression" dxfId="395" priority="223">
      <formula>BA3=""</formula>
    </cfRule>
    <cfRule type="expression" dxfId="394" priority="224">
      <formula>BA3="L"</formula>
    </cfRule>
    <cfRule type="expression" dxfId="393" priority="225">
      <formula>BA3="W"</formula>
    </cfRule>
  </conditionalFormatting>
  <conditionalFormatting sqref="AX4:AX10 AX12:AX18">
    <cfRule type="expression" dxfId="392" priority="220">
      <formula>BA4=""</formula>
    </cfRule>
    <cfRule type="expression" dxfId="391" priority="221">
      <formula>BA4="L"</formula>
    </cfRule>
    <cfRule type="expression" dxfId="390" priority="222">
      <formula>BA4="W"</formula>
    </cfRule>
  </conditionalFormatting>
  <conditionalFormatting sqref="AX11">
    <cfRule type="expression" dxfId="389" priority="217">
      <formula>BA11=""</formula>
    </cfRule>
    <cfRule type="expression" dxfId="388" priority="218">
      <formula>BA11="L"</formula>
    </cfRule>
    <cfRule type="expression" dxfId="387" priority="219">
      <formula>BA11="W"</formula>
    </cfRule>
  </conditionalFormatting>
  <conditionalFormatting sqref="BF11">
    <cfRule type="expression" dxfId="386" priority="190">
      <formula>BI11=""</formula>
    </cfRule>
    <cfRule type="expression" dxfId="385" priority="191">
      <formula>BI11="L"</formula>
    </cfRule>
    <cfRule type="expression" dxfId="384" priority="192">
      <formula>BI11="W"</formula>
    </cfRule>
  </conditionalFormatting>
  <conditionalFormatting sqref="BG3">
    <cfRule type="expression" dxfId="383" priority="212">
      <formula>BI3=""</formula>
    </cfRule>
    <cfRule type="expression" dxfId="382" priority="215">
      <formula>BI3="L"</formula>
    </cfRule>
    <cfRule type="expression" dxfId="381" priority="216">
      <formula>BI3="W"</formula>
    </cfRule>
  </conditionalFormatting>
  <conditionalFormatting sqref="BI3">
    <cfRule type="expression" dxfId="380" priority="211">
      <formula>BI3=""</formula>
    </cfRule>
    <cfRule type="expression" dxfId="379" priority="213">
      <formula>BI3="L"</formula>
    </cfRule>
    <cfRule type="expression" dxfId="378" priority="214">
      <formula>BI3="W"</formula>
    </cfRule>
  </conditionalFormatting>
  <conditionalFormatting sqref="BH3">
    <cfRule type="expression" dxfId="377" priority="202">
      <formula>BI3=""</formula>
    </cfRule>
    <cfRule type="expression" dxfId="376" priority="203">
      <formula>BI3="L"</formula>
    </cfRule>
    <cfRule type="expression" dxfId="375" priority="204">
      <formula>BI3="W"</formula>
    </cfRule>
  </conditionalFormatting>
  <conditionalFormatting sqref="BH3:BH18">
    <cfRule type="expression" dxfId="374" priority="199">
      <formula>BI3=""</formula>
    </cfRule>
    <cfRule type="expression" dxfId="373" priority="200">
      <formula>BI3="L"</formula>
    </cfRule>
    <cfRule type="expression" dxfId="372" priority="201">
      <formula>BI3="W"</formula>
    </cfRule>
  </conditionalFormatting>
  <conditionalFormatting sqref="BG4:BG18">
    <cfRule type="expression" dxfId="371" priority="206">
      <formula>BI4=""</formula>
    </cfRule>
    <cfRule type="expression" dxfId="370" priority="209">
      <formula>BI4="L"</formula>
    </cfRule>
    <cfRule type="expression" dxfId="369" priority="210">
      <formula>BI4="W"</formula>
    </cfRule>
  </conditionalFormatting>
  <conditionalFormatting sqref="BI4:BI18">
    <cfRule type="expression" dxfId="368" priority="205">
      <formula>BI4=""</formula>
    </cfRule>
    <cfRule type="expression" dxfId="367" priority="207">
      <formula>BI4="L"</formula>
    </cfRule>
    <cfRule type="expression" dxfId="366" priority="208">
      <formula>BI4="W"</formula>
    </cfRule>
  </conditionalFormatting>
  <conditionalFormatting sqref="BF3">
    <cfRule type="expression" dxfId="365" priority="196">
      <formula>BI3=""</formula>
    </cfRule>
    <cfRule type="expression" dxfId="364" priority="197">
      <formula>BI3="L"</formula>
    </cfRule>
    <cfRule type="expression" dxfId="363" priority="198">
      <formula>BI3="W"</formula>
    </cfRule>
  </conditionalFormatting>
  <conditionalFormatting sqref="BF4:BF10 BF12:BF18">
    <cfRule type="expression" dxfId="362" priority="193">
      <formula>BI4=""</formula>
    </cfRule>
    <cfRule type="expression" dxfId="361" priority="194">
      <formula>BI4="L"</formula>
    </cfRule>
    <cfRule type="expression" dxfId="360" priority="195">
      <formula>BI4="W"</formula>
    </cfRule>
  </conditionalFormatting>
  <conditionalFormatting sqref="BJ11">
    <cfRule type="expression" dxfId="359" priority="163">
      <formula>BM11=""</formula>
    </cfRule>
    <cfRule type="expression" dxfId="358" priority="164">
      <formula>BM11="L"</formula>
    </cfRule>
    <cfRule type="expression" dxfId="357" priority="165">
      <formula>BM11="W"</formula>
    </cfRule>
  </conditionalFormatting>
  <conditionalFormatting sqref="BK3">
    <cfRule type="expression" dxfId="356" priority="185">
      <formula>BM3=""</formula>
    </cfRule>
    <cfRule type="expression" dxfId="355" priority="188">
      <formula>BM3="L"</formula>
    </cfRule>
    <cfRule type="expression" dxfId="354" priority="189">
      <formula>BM3="W"</formula>
    </cfRule>
  </conditionalFormatting>
  <conditionalFormatting sqref="BM3">
    <cfRule type="expression" dxfId="353" priority="184">
      <formula>BM3=""</formula>
    </cfRule>
    <cfRule type="expression" dxfId="352" priority="186">
      <formula>BM3="L"</formula>
    </cfRule>
    <cfRule type="expression" dxfId="351" priority="187">
      <formula>BM3="W"</formula>
    </cfRule>
  </conditionalFormatting>
  <conditionalFormatting sqref="BL3">
    <cfRule type="expression" dxfId="350" priority="175">
      <formula>BM3=""</formula>
    </cfRule>
    <cfRule type="expression" dxfId="349" priority="176">
      <formula>BM3="L"</formula>
    </cfRule>
    <cfRule type="expression" dxfId="348" priority="177">
      <formula>BM3="W"</formula>
    </cfRule>
  </conditionalFormatting>
  <conditionalFormatting sqref="BL3:BL18">
    <cfRule type="expression" dxfId="347" priority="172">
      <formula>BM3=""</formula>
    </cfRule>
    <cfRule type="expression" dxfId="346" priority="173">
      <formula>BM3="L"</formula>
    </cfRule>
    <cfRule type="expression" dxfId="345" priority="174">
      <formula>BM3="W"</formula>
    </cfRule>
  </conditionalFormatting>
  <conditionalFormatting sqref="BK4:BK18">
    <cfRule type="expression" dxfId="344" priority="179">
      <formula>BM4=""</formula>
    </cfRule>
    <cfRule type="expression" dxfId="343" priority="182">
      <formula>BM4="L"</formula>
    </cfRule>
    <cfRule type="expression" dxfId="342" priority="183">
      <formula>BM4="W"</formula>
    </cfRule>
  </conditionalFormatting>
  <conditionalFormatting sqref="BM4:BM18">
    <cfRule type="expression" dxfId="341" priority="178">
      <formula>BM4=""</formula>
    </cfRule>
    <cfRule type="expression" dxfId="340" priority="180">
      <formula>BM4="L"</formula>
    </cfRule>
    <cfRule type="expression" dxfId="339" priority="181">
      <formula>BM4="W"</formula>
    </cfRule>
  </conditionalFormatting>
  <conditionalFormatting sqref="BJ3">
    <cfRule type="expression" dxfId="338" priority="169">
      <formula>BM3=""</formula>
    </cfRule>
    <cfRule type="expression" dxfId="337" priority="170">
      <formula>BM3="L"</formula>
    </cfRule>
    <cfRule type="expression" dxfId="336" priority="171">
      <formula>BM3="W"</formula>
    </cfRule>
  </conditionalFormatting>
  <conditionalFormatting sqref="BJ4:BJ10 BJ12:BJ18">
    <cfRule type="expression" dxfId="335" priority="166">
      <formula>BM4=""</formula>
    </cfRule>
    <cfRule type="expression" dxfId="334" priority="167">
      <formula>BM4="L"</formula>
    </cfRule>
    <cfRule type="expression" dxfId="333" priority="168">
      <formula>BM4="W"</formula>
    </cfRule>
  </conditionalFormatting>
  <conditionalFormatting sqref="BN11">
    <cfRule type="expression" dxfId="332" priority="136">
      <formula>BQ11=""</formula>
    </cfRule>
    <cfRule type="expression" dxfId="331" priority="137">
      <formula>BQ11="L"</formula>
    </cfRule>
    <cfRule type="expression" dxfId="330" priority="138">
      <formula>BQ11="W"</formula>
    </cfRule>
  </conditionalFormatting>
  <conditionalFormatting sqref="BO3">
    <cfRule type="expression" dxfId="329" priority="158">
      <formula>BQ3=""</formula>
    </cfRule>
    <cfRule type="expression" dxfId="328" priority="161">
      <formula>BQ3="L"</formula>
    </cfRule>
    <cfRule type="expression" dxfId="327" priority="162">
      <formula>BQ3="W"</formula>
    </cfRule>
  </conditionalFormatting>
  <conditionalFormatting sqref="BQ3">
    <cfRule type="expression" dxfId="326" priority="157">
      <formula>BQ3=""</formula>
    </cfRule>
    <cfRule type="expression" dxfId="325" priority="159">
      <formula>BQ3="L"</formula>
    </cfRule>
    <cfRule type="expression" dxfId="324" priority="160">
      <formula>BQ3="W"</formula>
    </cfRule>
  </conditionalFormatting>
  <conditionalFormatting sqref="BP3">
    <cfRule type="expression" dxfId="323" priority="148">
      <formula>BQ3=""</formula>
    </cfRule>
    <cfRule type="expression" dxfId="322" priority="149">
      <formula>BQ3="L"</formula>
    </cfRule>
    <cfRule type="expression" dxfId="321" priority="150">
      <formula>BQ3="W"</formula>
    </cfRule>
  </conditionalFormatting>
  <conditionalFormatting sqref="BP3:BP18">
    <cfRule type="expression" dxfId="320" priority="145">
      <formula>BQ3=""</formula>
    </cfRule>
    <cfRule type="expression" dxfId="319" priority="146">
      <formula>BQ3="L"</formula>
    </cfRule>
    <cfRule type="expression" dxfId="318" priority="147">
      <formula>BQ3="W"</formula>
    </cfRule>
  </conditionalFormatting>
  <conditionalFormatting sqref="BO4:BO18">
    <cfRule type="expression" dxfId="317" priority="152">
      <formula>BQ4=""</formula>
    </cfRule>
    <cfRule type="expression" dxfId="316" priority="155">
      <formula>BQ4="L"</formula>
    </cfRule>
    <cfRule type="expression" dxfId="315" priority="156">
      <formula>BQ4="W"</formula>
    </cfRule>
  </conditionalFormatting>
  <conditionalFormatting sqref="BQ4:BQ18">
    <cfRule type="expression" dxfId="314" priority="151">
      <formula>BQ4=""</formula>
    </cfRule>
    <cfRule type="expression" dxfId="313" priority="153">
      <formula>BQ4="L"</formula>
    </cfRule>
    <cfRule type="expression" dxfId="312" priority="154">
      <formula>BQ4="W"</formula>
    </cfRule>
  </conditionalFormatting>
  <conditionalFormatting sqref="BN3">
    <cfRule type="expression" dxfId="311" priority="142">
      <formula>BQ3=""</formula>
    </cfRule>
    <cfRule type="expression" dxfId="310" priority="143">
      <formula>BQ3="L"</formula>
    </cfRule>
    <cfRule type="expression" dxfId="309" priority="144">
      <formula>BQ3="W"</formula>
    </cfRule>
  </conditionalFormatting>
  <conditionalFormatting sqref="BN4:BN10 BN12:BN18">
    <cfRule type="expression" dxfId="308" priority="139">
      <formula>BQ4=""</formula>
    </cfRule>
    <cfRule type="expression" dxfId="307" priority="140">
      <formula>BQ4="L"</formula>
    </cfRule>
    <cfRule type="expression" dxfId="306" priority="141">
      <formula>BQ4="W"</formula>
    </cfRule>
  </conditionalFormatting>
  <conditionalFormatting sqref="BR11">
    <cfRule type="expression" dxfId="134" priority="109">
      <formula>BU11=""</formula>
    </cfRule>
    <cfRule type="expression" dxfId="133" priority="110">
      <formula>BU11="L"</formula>
    </cfRule>
    <cfRule type="expression" dxfId="132" priority="111">
      <formula>BU11="W"</formula>
    </cfRule>
  </conditionalFormatting>
  <conditionalFormatting sqref="BS3">
    <cfRule type="expression" dxfId="131" priority="131">
      <formula>BU3=""</formula>
    </cfRule>
    <cfRule type="expression" dxfId="130" priority="134">
      <formula>BU3="L"</formula>
    </cfRule>
    <cfRule type="expression" dxfId="129" priority="135">
      <formula>BU3="W"</formula>
    </cfRule>
  </conditionalFormatting>
  <conditionalFormatting sqref="BU3">
    <cfRule type="expression" dxfId="128" priority="130">
      <formula>BU3=""</formula>
    </cfRule>
    <cfRule type="expression" dxfId="127" priority="132">
      <formula>BU3="L"</formula>
    </cfRule>
    <cfRule type="expression" dxfId="126" priority="133">
      <formula>BU3="W"</formula>
    </cfRule>
  </conditionalFormatting>
  <conditionalFormatting sqref="BT3">
    <cfRule type="expression" dxfId="125" priority="121">
      <formula>BU3=""</formula>
    </cfRule>
    <cfRule type="expression" dxfId="124" priority="122">
      <formula>BU3="L"</formula>
    </cfRule>
    <cfRule type="expression" dxfId="123" priority="123">
      <formula>BU3="W"</formula>
    </cfRule>
  </conditionalFormatting>
  <conditionalFormatting sqref="BT3:BT18">
    <cfRule type="expression" dxfId="122" priority="118">
      <formula>BU3=""</formula>
    </cfRule>
    <cfRule type="expression" dxfId="121" priority="119">
      <formula>BU3="L"</formula>
    </cfRule>
    <cfRule type="expression" dxfId="120" priority="120">
      <formula>BU3="W"</formula>
    </cfRule>
  </conditionalFormatting>
  <conditionalFormatting sqref="BS4:BS18">
    <cfRule type="expression" dxfId="119" priority="125">
      <formula>BU4=""</formula>
    </cfRule>
    <cfRule type="expression" dxfId="118" priority="128">
      <formula>BU4="L"</formula>
    </cfRule>
    <cfRule type="expression" dxfId="117" priority="129">
      <formula>BU4="W"</formula>
    </cfRule>
  </conditionalFormatting>
  <conditionalFormatting sqref="BU4:BU18">
    <cfRule type="expression" dxfId="116" priority="124">
      <formula>BU4=""</formula>
    </cfRule>
    <cfRule type="expression" dxfId="115" priority="126">
      <formula>BU4="L"</formula>
    </cfRule>
    <cfRule type="expression" dxfId="114" priority="127">
      <formula>BU4="W"</formula>
    </cfRule>
  </conditionalFormatting>
  <conditionalFormatting sqref="BR3">
    <cfRule type="expression" dxfId="113" priority="115">
      <formula>BU3=""</formula>
    </cfRule>
    <cfRule type="expression" dxfId="112" priority="116">
      <formula>BU3="L"</formula>
    </cfRule>
    <cfRule type="expression" dxfId="111" priority="117">
      <formula>BU3="W"</formula>
    </cfRule>
  </conditionalFormatting>
  <conditionalFormatting sqref="BR4:BR10 BR12:BR18">
    <cfRule type="expression" dxfId="110" priority="112">
      <formula>BU4=""</formula>
    </cfRule>
    <cfRule type="expression" dxfId="109" priority="113">
      <formula>BU4="L"</formula>
    </cfRule>
    <cfRule type="expression" dxfId="108" priority="114">
      <formula>BU4="W"</formula>
    </cfRule>
  </conditionalFormatting>
  <conditionalFormatting sqref="BV11">
    <cfRule type="expression" dxfId="107" priority="82">
      <formula>BY11=""</formula>
    </cfRule>
    <cfRule type="expression" dxfId="106" priority="83">
      <formula>BY11="L"</formula>
    </cfRule>
    <cfRule type="expression" dxfId="105" priority="84">
      <formula>BY11="W"</formula>
    </cfRule>
  </conditionalFormatting>
  <conditionalFormatting sqref="BW3">
    <cfRule type="expression" dxfId="104" priority="104">
      <formula>BY3=""</formula>
    </cfRule>
    <cfRule type="expression" dxfId="103" priority="107">
      <formula>BY3="L"</formula>
    </cfRule>
    <cfRule type="expression" dxfId="102" priority="108">
      <formula>BY3="W"</formula>
    </cfRule>
  </conditionalFormatting>
  <conditionalFormatting sqref="BY3">
    <cfRule type="expression" dxfId="101" priority="103">
      <formula>BY3=""</formula>
    </cfRule>
    <cfRule type="expression" dxfId="100" priority="105">
      <formula>BY3="L"</formula>
    </cfRule>
    <cfRule type="expression" dxfId="99" priority="106">
      <formula>BY3="W"</formula>
    </cfRule>
  </conditionalFormatting>
  <conditionalFormatting sqref="BX3">
    <cfRule type="expression" dxfId="98" priority="94">
      <formula>BY3=""</formula>
    </cfRule>
    <cfRule type="expression" dxfId="97" priority="95">
      <formula>BY3="L"</formula>
    </cfRule>
    <cfRule type="expression" dxfId="96" priority="96">
      <formula>BY3="W"</formula>
    </cfRule>
  </conditionalFormatting>
  <conditionalFormatting sqref="BX3:BX18">
    <cfRule type="expression" dxfId="95" priority="91">
      <formula>BY3=""</formula>
    </cfRule>
    <cfRule type="expression" dxfId="94" priority="92">
      <formula>BY3="L"</formula>
    </cfRule>
    <cfRule type="expression" dxfId="93" priority="93">
      <formula>BY3="W"</formula>
    </cfRule>
  </conditionalFormatting>
  <conditionalFormatting sqref="BW4:BW18">
    <cfRule type="expression" dxfId="92" priority="98">
      <formula>BY4=""</formula>
    </cfRule>
    <cfRule type="expression" dxfId="91" priority="101">
      <formula>BY4="L"</formula>
    </cfRule>
    <cfRule type="expression" dxfId="90" priority="102">
      <formula>BY4="W"</formula>
    </cfRule>
  </conditionalFormatting>
  <conditionalFormatting sqref="BY4:BY18">
    <cfRule type="expression" dxfId="89" priority="97">
      <formula>BY4=""</formula>
    </cfRule>
    <cfRule type="expression" dxfId="88" priority="99">
      <formula>BY4="L"</formula>
    </cfRule>
    <cfRule type="expression" dxfId="87" priority="100">
      <formula>BY4="W"</formula>
    </cfRule>
  </conditionalFormatting>
  <conditionalFormatting sqref="BV3">
    <cfRule type="expression" dxfId="86" priority="88">
      <formula>BY3=""</formula>
    </cfRule>
    <cfRule type="expression" dxfId="85" priority="89">
      <formula>BY3="L"</formula>
    </cfRule>
    <cfRule type="expression" dxfId="84" priority="90">
      <formula>BY3="W"</formula>
    </cfRule>
  </conditionalFormatting>
  <conditionalFormatting sqref="BV4:BV10 BV12:BV18">
    <cfRule type="expression" dxfId="83" priority="85">
      <formula>BY4=""</formula>
    </cfRule>
    <cfRule type="expression" dxfId="82" priority="86">
      <formula>BY4="L"</formula>
    </cfRule>
    <cfRule type="expression" dxfId="81" priority="87">
      <formula>BY4="W"</formula>
    </cfRule>
  </conditionalFormatting>
  <conditionalFormatting sqref="BZ11">
    <cfRule type="expression" dxfId="80" priority="55">
      <formula>CC11=""</formula>
    </cfRule>
    <cfRule type="expression" dxfId="79" priority="56">
      <formula>CC11="L"</formula>
    </cfRule>
    <cfRule type="expression" dxfId="78" priority="57">
      <formula>CC11="W"</formula>
    </cfRule>
  </conditionalFormatting>
  <conditionalFormatting sqref="CA3">
    <cfRule type="expression" dxfId="77" priority="77">
      <formula>CC3=""</formula>
    </cfRule>
    <cfRule type="expression" dxfId="76" priority="80">
      <formula>CC3="L"</formula>
    </cfRule>
    <cfRule type="expression" dxfId="75" priority="81">
      <formula>CC3="W"</formula>
    </cfRule>
  </conditionalFormatting>
  <conditionalFormatting sqref="CC3">
    <cfRule type="expression" dxfId="74" priority="76">
      <formula>CC3=""</formula>
    </cfRule>
    <cfRule type="expression" dxfId="73" priority="78">
      <formula>CC3="L"</formula>
    </cfRule>
    <cfRule type="expression" dxfId="72" priority="79">
      <formula>CC3="W"</formula>
    </cfRule>
  </conditionalFormatting>
  <conditionalFormatting sqref="CB3">
    <cfRule type="expression" dxfId="71" priority="67">
      <formula>CC3=""</formula>
    </cfRule>
    <cfRule type="expression" dxfId="70" priority="68">
      <formula>CC3="L"</formula>
    </cfRule>
    <cfRule type="expression" dxfId="69" priority="69">
      <formula>CC3="W"</formula>
    </cfRule>
  </conditionalFormatting>
  <conditionalFormatting sqref="CB3:CB18">
    <cfRule type="expression" dxfId="68" priority="64">
      <formula>CC3=""</formula>
    </cfRule>
    <cfRule type="expression" dxfId="67" priority="65">
      <formula>CC3="L"</formula>
    </cfRule>
    <cfRule type="expression" dxfId="66" priority="66">
      <formula>CC3="W"</formula>
    </cfRule>
  </conditionalFormatting>
  <conditionalFormatting sqref="CA4:CA18">
    <cfRule type="expression" dxfId="65" priority="71">
      <formula>CC4=""</formula>
    </cfRule>
    <cfRule type="expression" dxfId="64" priority="74">
      <formula>CC4="L"</formula>
    </cfRule>
    <cfRule type="expression" dxfId="63" priority="75">
      <formula>CC4="W"</formula>
    </cfRule>
  </conditionalFormatting>
  <conditionalFormatting sqref="CC4:CC18">
    <cfRule type="expression" dxfId="62" priority="70">
      <formula>CC4=""</formula>
    </cfRule>
    <cfRule type="expression" dxfId="61" priority="72">
      <formula>CC4="L"</formula>
    </cfRule>
    <cfRule type="expression" dxfId="60" priority="73">
      <formula>CC4="W"</formula>
    </cfRule>
  </conditionalFormatting>
  <conditionalFormatting sqref="BZ3">
    <cfRule type="expression" dxfId="59" priority="61">
      <formula>CC3=""</formula>
    </cfRule>
    <cfRule type="expression" dxfId="58" priority="62">
      <formula>CC3="L"</formula>
    </cfRule>
    <cfRule type="expression" dxfId="57" priority="63">
      <formula>CC3="W"</formula>
    </cfRule>
  </conditionalFormatting>
  <conditionalFormatting sqref="BZ4:BZ10 BZ12:BZ18">
    <cfRule type="expression" dxfId="56" priority="58">
      <formula>CC4=""</formula>
    </cfRule>
    <cfRule type="expression" dxfId="55" priority="59">
      <formula>CC4="L"</formula>
    </cfRule>
    <cfRule type="expression" dxfId="54" priority="60">
      <formula>CC4="W"</formula>
    </cfRule>
  </conditionalFormatting>
  <conditionalFormatting sqref="CD11">
    <cfRule type="expression" dxfId="53" priority="28">
      <formula>CG11=""</formula>
    </cfRule>
    <cfRule type="expression" dxfId="52" priority="29">
      <formula>CG11="L"</formula>
    </cfRule>
    <cfRule type="expression" dxfId="51" priority="30">
      <formula>CG11="W"</formula>
    </cfRule>
  </conditionalFormatting>
  <conditionalFormatting sqref="CE3">
    <cfRule type="expression" dxfId="50" priority="50">
      <formula>CG3=""</formula>
    </cfRule>
    <cfRule type="expression" dxfId="49" priority="53">
      <formula>CG3="L"</formula>
    </cfRule>
    <cfRule type="expression" dxfId="48" priority="54">
      <formula>CG3="W"</formula>
    </cfRule>
  </conditionalFormatting>
  <conditionalFormatting sqref="CG3">
    <cfRule type="expression" dxfId="47" priority="49">
      <formula>CG3=""</formula>
    </cfRule>
    <cfRule type="expression" dxfId="46" priority="51">
      <formula>CG3="L"</formula>
    </cfRule>
    <cfRule type="expression" dxfId="45" priority="52">
      <formula>CG3="W"</formula>
    </cfRule>
  </conditionalFormatting>
  <conditionalFormatting sqref="CF3">
    <cfRule type="expression" dxfId="44" priority="40">
      <formula>CG3=""</formula>
    </cfRule>
    <cfRule type="expression" dxfId="43" priority="41">
      <formula>CG3="L"</formula>
    </cfRule>
    <cfRule type="expression" dxfId="42" priority="42">
      <formula>CG3="W"</formula>
    </cfRule>
  </conditionalFormatting>
  <conditionalFormatting sqref="CF3:CF18">
    <cfRule type="expression" dxfId="41" priority="37">
      <formula>CG3=""</formula>
    </cfRule>
    <cfRule type="expression" dxfId="40" priority="38">
      <formula>CG3="L"</formula>
    </cfRule>
    <cfRule type="expression" dxfId="39" priority="39">
      <formula>CG3="W"</formula>
    </cfRule>
  </conditionalFormatting>
  <conditionalFormatting sqref="CE4:CE18">
    <cfRule type="expression" dxfId="38" priority="44">
      <formula>CG4=""</formula>
    </cfRule>
    <cfRule type="expression" dxfId="37" priority="47">
      <formula>CG4="L"</formula>
    </cfRule>
    <cfRule type="expression" dxfId="36" priority="48">
      <formula>CG4="W"</formula>
    </cfRule>
  </conditionalFormatting>
  <conditionalFormatting sqref="CG4:CG18">
    <cfRule type="expression" dxfId="35" priority="43">
      <formula>CG4=""</formula>
    </cfRule>
    <cfRule type="expression" dxfId="34" priority="45">
      <formula>CG4="L"</formula>
    </cfRule>
    <cfRule type="expression" dxfId="33" priority="46">
      <formula>CG4="W"</formula>
    </cfRule>
  </conditionalFormatting>
  <conditionalFormatting sqref="CD3">
    <cfRule type="expression" dxfId="32" priority="34">
      <formula>CG3=""</formula>
    </cfRule>
    <cfRule type="expression" dxfId="31" priority="35">
      <formula>CG3="L"</formula>
    </cfRule>
    <cfRule type="expression" dxfId="30" priority="36">
      <formula>CG3="W"</formula>
    </cfRule>
  </conditionalFormatting>
  <conditionalFormatting sqref="CD4:CD10 CD12:CD18">
    <cfRule type="expression" dxfId="29" priority="31">
      <formula>CG4=""</formula>
    </cfRule>
    <cfRule type="expression" dxfId="28" priority="32">
      <formula>CG4="L"</formula>
    </cfRule>
    <cfRule type="expression" dxfId="27" priority="33">
      <formula>CG4="W"</formula>
    </cfRule>
  </conditionalFormatting>
  <conditionalFormatting sqref="CH11">
    <cfRule type="expression" dxfId="26" priority="1">
      <formula>CK11=""</formula>
    </cfRule>
    <cfRule type="expression" dxfId="25" priority="2">
      <formula>CK11="L"</formula>
    </cfRule>
    <cfRule type="expression" dxfId="24" priority="3">
      <formula>CK11="W"</formula>
    </cfRule>
  </conditionalFormatting>
  <conditionalFormatting sqref="CI3">
    <cfRule type="expression" dxfId="23" priority="23">
      <formula>CK3=""</formula>
    </cfRule>
    <cfRule type="expression" dxfId="22" priority="26">
      <formula>CK3="L"</formula>
    </cfRule>
    <cfRule type="expression" dxfId="21" priority="27">
      <formula>CK3="W"</formula>
    </cfRule>
  </conditionalFormatting>
  <conditionalFormatting sqref="CK3">
    <cfRule type="expression" dxfId="20" priority="22">
      <formula>CK3=""</formula>
    </cfRule>
    <cfRule type="expression" dxfId="19" priority="24">
      <formula>CK3="L"</formula>
    </cfRule>
    <cfRule type="expression" dxfId="18" priority="25">
      <formula>CK3="W"</formula>
    </cfRule>
  </conditionalFormatting>
  <conditionalFormatting sqref="CJ3">
    <cfRule type="expression" dxfId="17" priority="13">
      <formula>CK3=""</formula>
    </cfRule>
    <cfRule type="expression" dxfId="16" priority="14">
      <formula>CK3="L"</formula>
    </cfRule>
    <cfRule type="expression" dxfId="15" priority="15">
      <formula>CK3="W"</formula>
    </cfRule>
  </conditionalFormatting>
  <conditionalFormatting sqref="CJ3:CJ18">
    <cfRule type="expression" dxfId="14" priority="10">
      <formula>CK3=""</formula>
    </cfRule>
    <cfRule type="expression" dxfId="13" priority="11">
      <formula>CK3="L"</formula>
    </cfRule>
    <cfRule type="expression" dxfId="12" priority="12">
      <formula>CK3="W"</formula>
    </cfRule>
  </conditionalFormatting>
  <conditionalFormatting sqref="CI4:CI18">
    <cfRule type="expression" dxfId="11" priority="17">
      <formula>CK4=""</formula>
    </cfRule>
    <cfRule type="expression" dxfId="10" priority="20">
      <formula>CK4="L"</formula>
    </cfRule>
    <cfRule type="expression" dxfId="9" priority="21">
      <formula>CK4="W"</formula>
    </cfRule>
  </conditionalFormatting>
  <conditionalFormatting sqref="CK4:CK18">
    <cfRule type="expression" dxfId="8" priority="16">
      <formula>CK4=""</formula>
    </cfRule>
    <cfRule type="expression" dxfId="7" priority="18">
      <formula>CK4="L"</formula>
    </cfRule>
    <cfRule type="expression" dxfId="6" priority="19">
      <formula>CK4="W"</formula>
    </cfRule>
  </conditionalFormatting>
  <conditionalFormatting sqref="CH3">
    <cfRule type="expression" dxfId="5" priority="7">
      <formula>CK3=""</formula>
    </cfRule>
    <cfRule type="expression" dxfId="4" priority="8">
      <formula>CK3="L"</formula>
    </cfRule>
    <cfRule type="expression" dxfId="3" priority="9">
      <formula>CK3="W"</formula>
    </cfRule>
  </conditionalFormatting>
  <conditionalFormatting sqref="CH4:CH10 CH12:CH18">
    <cfRule type="expression" dxfId="2" priority="4">
      <formula>CK4=""</formula>
    </cfRule>
    <cfRule type="expression" dxfId="1" priority="5">
      <formula>CK4="L"</formula>
    </cfRule>
    <cfRule type="expression" dxfId="0" priority="6">
      <formula>CK4="W"</formula>
    </cfRule>
  </conditionalFormatting>
  <pageMargins left="0.7" right="0.7" top="0.75" bottom="0.75" header="0.3" footer="0.3"/>
  <pageSetup paperSize="9" scale="62" orientation="landscape" horizontalDpi="0" verticalDpi="0"/>
  <colBreaks count="2" manualBreakCount="2">
    <brk id="29" max="31" man="1"/>
    <brk id="45" max="3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A16-B8F5-C346-93C9-5433DEAF94ED}">
  <dimension ref="A1:AM56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L32" sqref="L32:AM32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9.1640625" bestFit="1" customWidth="1"/>
    <col min="10" max="10" width="8.5" bestFit="1" customWidth="1"/>
    <col min="11" max="11" width="5.83203125" bestFit="1" customWidth="1"/>
    <col min="12" max="12" width="9.33203125" bestFit="1" customWidth="1"/>
    <col min="13" max="13" width="8.5" bestFit="1" customWidth="1"/>
    <col min="14" max="14" width="5.1640625" bestFit="1" customWidth="1"/>
    <col min="15" max="15" width="6.1640625" style="7" bestFit="1" customWidth="1"/>
    <col min="16" max="16" width="9.33203125" bestFit="1" customWidth="1"/>
    <col min="17" max="17" width="8.5" bestFit="1" customWidth="1"/>
    <col min="18" max="18" width="5.1640625" bestFit="1" customWidth="1"/>
    <col min="19" max="19" width="6.1640625" bestFit="1" customWidth="1"/>
    <col min="20" max="20" width="9.33203125" bestFit="1" customWidth="1"/>
    <col min="21" max="21" width="8.5" bestFit="1" customWidth="1"/>
    <col min="22" max="22" width="5.1640625" bestFit="1" customWidth="1"/>
    <col min="23" max="23" width="6.1640625" bestFit="1" customWidth="1"/>
    <col min="24" max="24" width="11.5" bestFit="1" customWidth="1"/>
    <col min="25" max="25" width="8.5" bestFit="1" customWidth="1"/>
    <col min="26" max="26" width="5.1640625" bestFit="1" customWidth="1"/>
    <col min="27" max="27" width="5.83203125" bestFit="1" customWidth="1"/>
    <col min="28" max="28" width="9.33203125" bestFit="1" customWidth="1"/>
    <col min="29" max="29" width="8.5" bestFit="1" customWidth="1"/>
    <col min="30" max="30" width="5.1640625" bestFit="1" customWidth="1"/>
    <col min="31" max="31" width="7.1640625" bestFit="1" customWidth="1"/>
    <col min="32" max="32" width="9.33203125" bestFit="1" customWidth="1"/>
    <col min="33" max="33" width="8.5" bestFit="1" customWidth="1"/>
    <col min="34" max="34" width="5.1640625" bestFit="1" customWidth="1"/>
    <col min="35" max="35" width="5.83203125" bestFit="1" customWidth="1"/>
    <col min="36" max="36" width="9.33203125" bestFit="1" customWidth="1"/>
    <col min="37" max="37" width="8.5" bestFit="1" customWidth="1"/>
    <col min="38" max="38" width="5.1640625" bestFit="1" customWidth="1"/>
    <col min="39" max="39" width="6.1640625" bestFit="1" customWidth="1"/>
  </cols>
  <sheetData>
    <row r="1" spans="1:39" x14ac:dyDescent="0.2">
      <c r="A1" s="80" t="s">
        <v>96</v>
      </c>
      <c r="B1" s="80" t="s">
        <v>70</v>
      </c>
      <c r="C1" s="80" t="s">
        <v>69</v>
      </c>
      <c r="D1" s="80" t="s">
        <v>66</v>
      </c>
      <c r="E1" s="80" t="s">
        <v>65</v>
      </c>
      <c r="F1" s="92" t="s">
        <v>124</v>
      </c>
      <c r="G1" s="92" t="s">
        <v>125</v>
      </c>
      <c r="H1" s="94" t="s">
        <v>126</v>
      </c>
      <c r="I1" s="94" t="s">
        <v>7</v>
      </c>
      <c r="J1" s="94" t="s">
        <v>137</v>
      </c>
      <c r="K1" s="93" t="s">
        <v>151</v>
      </c>
      <c r="L1" s="100" t="s">
        <v>152</v>
      </c>
      <c r="M1" s="101"/>
      <c r="N1" s="102">
        <v>1</v>
      </c>
      <c r="O1" s="103"/>
      <c r="P1" s="100" t="s">
        <v>152</v>
      </c>
      <c r="Q1" s="101"/>
      <c r="R1" s="102">
        <f>N1+1</f>
        <v>2</v>
      </c>
      <c r="S1" s="103"/>
      <c r="T1" s="100" t="s">
        <v>152</v>
      </c>
      <c r="U1" s="101"/>
      <c r="V1" s="102">
        <f>R1+1</f>
        <v>3</v>
      </c>
      <c r="W1" s="103"/>
      <c r="X1" s="100" t="s">
        <v>152</v>
      </c>
      <c r="Y1" s="101"/>
      <c r="Z1" s="102">
        <f>V1+1</f>
        <v>4</v>
      </c>
      <c r="AA1" s="103"/>
      <c r="AB1" s="100" t="s">
        <v>152</v>
      </c>
      <c r="AC1" s="101"/>
      <c r="AD1" s="102">
        <f>Z1+1</f>
        <v>5</v>
      </c>
      <c r="AE1" s="103"/>
      <c r="AF1" s="100" t="s">
        <v>152</v>
      </c>
      <c r="AG1" s="101"/>
      <c r="AH1" s="102">
        <f>AD1+1</f>
        <v>6</v>
      </c>
      <c r="AI1" s="103"/>
      <c r="AJ1" s="100" t="s">
        <v>152</v>
      </c>
      <c r="AK1" s="101"/>
      <c r="AL1" s="102">
        <f>AH1+1</f>
        <v>7</v>
      </c>
      <c r="AM1" s="103"/>
    </row>
    <row r="2" spans="1:39" x14ac:dyDescent="0.2">
      <c r="A2" s="80"/>
      <c r="B2" s="80"/>
      <c r="C2" s="80"/>
      <c r="D2" s="80"/>
      <c r="E2" s="80"/>
      <c r="F2" s="80"/>
      <c r="G2" s="80"/>
      <c r="H2" s="95"/>
      <c r="I2" s="94"/>
      <c r="J2" s="94"/>
      <c r="K2" s="93"/>
      <c r="L2" s="57" t="s">
        <v>122</v>
      </c>
      <c r="M2" s="58" t="s">
        <v>123</v>
      </c>
      <c r="N2" s="58" t="s">
        <v>149</v>
      </c>
      <c r="O2" s="59" t="s">
        <v>7</v>
      </c>
      <c r="P2" s="57" t="s">
        <v>122</v>
      </c>
      <c r="Q2" s="58" t="s">
        <v>123</v>
      </c>
      <c r="R2" s="58" t="s">
        <v>149</v>
      </c>
      <c r="S2" s="59" t="s">
        <v>7</v>
      </c>
      <c r="T2" s="57" t="s">
        <v>122</v>
      </c>
      <c r="U2" s="58" t="s">
        <v>123</v>
      </c>
      <c r="V2" s="58" t="s">
        <v>149</v>
      </c>
      <c r="W2" s="59" t="s">
        <v>7</v>
      </c>
      <c r="X2" s="50" t="s">
        <v>122</v>
      </c>
      <c r="Y2" s="51" t="s">
        <v>123</v>
      </c>
      <c r="Z2" s="58" t="s">
        <v>149</v>
      </c>
      <c r="AA2" s="52" t="s">
        <v>7</v>
      </c>
      <c r="AB2" s="57" t="s">
        <v>122</v>
      </c>
      <c r="AC2" s="58" t="s">
        <v>123</v>
      </c>
      <c r="AD2" s="58" t="s">
        <v>149</v>
      </c>
      <c r="AE2" s="59" t="s">
        <v>7</v>
      </c>
      <c r="AF2" s="50" t="s">
        <v>122</v>
      </c>
      <c r="AG2" s="51" t="s">
        <v>123</v>
      </c>
      <c r="AH2" s="58" t="s">
        <v>149</v>
      </c>
      <c r="AI2" s="52" t="s">
        <v>7</v>
      </c>
      <c r="AJ2" s="47" t="s">
        <v>122</v>
      </c>
      <c r="AK2" s="48" t="s">
        <v>123</v>
      </c>
      <c r="AL2" s="55" t="s">
        <v>149</v>
      </c>
      <c r="AM2" s="49" t="s">
        <v>7</v>
      </c>
    </row>
    <row r="3" spans="1:39" x14ac:dyDescent="0.2">
      <c r="A3">
        <v>2018</v>
      </c>
      <c r="B3">
        <v>1</v>
      </c>
      <c r="C3">
        <v>1</v>
      </c>
      <c r="D3" t="s">
        <v>38</v>
      </c>
      <c r="E3" t="s">
        <v>86</v>
      </c>
      <c r="F3" s="46">
        <f>COUNTIF($L3:$ZZ3,D3)/$B$21</f>
        <v>0.7142857142857143</v>
      </c>
      <c r="G3" s="46">
        <f>COUNTIF($L3:$ZZ3,E3)/$B$21</f>
        <v>0.14285714285714285</v>
      </c>
      <c r="H3" s="46">
        <f>SUMPRODUCT((--EXACT("Draw",$L3:$ZZ3)))/$B$21</f>
        <v>0.14285714285714285</v>
      </c>
      <c r="I3" t="str">
        <f t="array" ref="I3">INDEX('All Group Fixtures'!$Q$1:$Q$1000,MATCH(A3&amp;B3&amp;C3,'All Group Fixtures'!$A$1:$A$1000&amp;'All Group Fixtures'!$B$1:$B$1000&amp;'All Group Fixtures'!$C$1:$C$1000,0))</f>
        <v>Russia</v>
      </c>
      <c r="J3" t="str">
        <f>IF(I3="","",IF(I3=D3,"favourite",IF(I3=E3,"outsider","draw")))</f>
        <v>favourite</v>
      </c>
      <c r="K3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>1.4</v>
      </c>
      <c r="L3" s="45" t="s">
        <v>38</v>
      </c>
      <c r="M3" s="42" t="str">
        <f t="shared" ref="M3:M18" si="0"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O3" s="56" t="str">
        <f t="shared" ref="O3:O18" si="1">IF($I3="","",IF($I3=L3,"W","L"))</f>
        <v>W</v>
      </c>
      <c r="P3" s="45" t="s">
        <v>38</v>
      </c>
      <c r="Q3" s="42" t="str">
        <f t="shared" ref="Q3" si="2">IF(P3="","",IF(P3=$D3,"favourite",IF(P3=$E3,"outsider","draw")))</f>
        <v>favourite</v>
      </c>
      <c r="R3" s="42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S3" s="56" t="str">
        <f t="shared" ref="S3" si="3">IF($I3="","",IF($I3=P3,"W","L"))</f>
        <v>W</v>
      </c>
      <c r="T3" s="45" t="s">
        <v>38</v>
      </c>
      <c r="U3" s="42" t="str">
        <f t="shared" ref="U3:U18" si="4">IF(T3="","",IF(T3=$D3,"favourite",IF(T3=$E3,"outsider","draw")))</f>
        <v>favourite</v>
      </c>
      <c r="V3" s="42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W3" s="56" t="str">
        <f t="shared" ref="W3:W18" si="5">IF($I3="","",IF($I3=T3,"W","L"))</f>
        <v>W</v>
      </c>
      <c r="X3" s="45" t="s">
        <v>86</v>
      </c>
      <c r="Y3" s="42" t="str">
        <f t="shared" ref="Y3:Y18" si="6">IF(X3="","",IF(X3=$D3,"favourite",IF(X3=$E3,"outsider","draw")))</f>
        <v>outsider</v>
      </c>
      <c r="Z3" s="42">
        <f>IF(Y3="","",IF(Y3="favourite",SUMIFS('All Group Fixtures'!$L$2:$L$1000,'All Group Fixtures'!$A$2:$A$1000,$A3,'All Group Fixtures'!$C$2:$C$1000,$C3,'All Group Fixtures'!$B$2:$B$1000,$B3),IF(Y3="outsider",SUMIFS('All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9</v>
      </c>
      <c r="AA3" s="56" t="str">
        <f t="shared" ref="AA3:AA18" si="7">IF($I3="","",IF($I3=X3,"W","L"))</f>
        <v>L</v>
      </c>
      <c r="AB3" s="45" t="s">
        <v>38</v>
      </c>
      <c r="AC3" s="42" t="str">
        <f t="shared" ref="AC3:AC18" si="8">IF(AB3="","",IF(AB3=$D3,"favourite",IF(AB3=$E3,"outsider","draw")))</f>
        <v>favourite</v>
      </c>
      <c r="AD3" s="42">
        <f>IF(AC3="","",IF(AC3="favourite",SUMIFS('All Group Fixtures'!$L$2:$L$1000,'All Group Fixtures'!$A$2:$A$1000,$A3,'All Group Fixtures'!$C$2:$C$1000,$C3,'All Group Fixtures'!$B$2:$B$1000,$B3),IF(AC3="outsider",SUMIFS('All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AE3" s="56" t="str">
        <f t="shared" ref="AE3:AE18" si="9">IF($I3="","",IF($I3=AB3,"W","L"))</f>
        <v>W</v>
      </c>
      <c r="AF3" s="45" t="s">
        <v>42</v>
      </c>
      <c r="AG3" s="42" t="str">
        <f t="shared" ref="AG3:AG18" si="10">IF(AF3="","",IF(AF3=$D3,"favourite",IF(AF3=$E3,"outsider","draw")))</f>
        <v>draw</v>
      </c>
      <c r="AH3" s="42">
        <f>IF(AG3="","",IF(AG3="favourite",SUMIFS('All Group Fixtures'!$L$2:$L$1000,'All Group Fixtures'!$A$2:$A$1000,$A3,'All Group Fixtures'!$C$2:$C$1000,$C3,'All Group Fixtures'!$B$2:$B$1000,$B3),IF(AG3="outsider",SUMIFS('All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4</v>
      </c>
      <c r="AI3" s="56" t="str">
        <f t="shared" ref="AI3:AI18" si="11">IF($I3="","",IF($I3=AF3,"W","L"))</f>
        <v>L</v>
      </c>
      <c r="AJ3" s="45" t="s">
        <v>38</v>
      </c>
      <c r="AK3" s="42" t="str">
        <f t="shared" ref="AK3:AK18" si="12">IF(AJ3="","",IF(AJ3=$D3,"favourite",IF(AJ3=$E3,"outsider","draw")))</f>
        <v>favourite</v>
      </c>
      <c r="AL3" s="42">
        <f>IF(AK3="","",IF(AK3="favourite",SUMIFS('All Group Fixtures'!$L$2:$L$1000,'All Group Fixtures'!$A$2:$A$1000,$A3,'All Group Fixtures'!$C$2:$C$1000,$C3,'All Group Fixtures'!$B$2:$B$1000,$B3),IF(AK3="outsider",SUMIFS('All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AM3" s="56" t="str">
        <f t="shared" ref="AM3:AM18" si="13">IF($I3="","",IF($I3=AJ3,"W","L"))</f>
        <v>W</v>
      </c>
    </row>
    <row r="4" spans="1:39" x14ac:dyDescent="0.2">
      <c r="A4">
        <v>2018</v>
      </c>
      <c r="B4">
        <f t="shared" ref="B4:B18" si="14">B3+1</f>
        <v>2</v>
      </c>
      <c r="C4">
        <v>1</v>
      </c>
      <c r="D4" t="s">
        <v>18</v>
      </c>
      <c r="E4" t="s">
        <v>87</v>
      </c>
      <c r="F4" s="46">
        <f t="shared" ref="F4:G18" si="15">COUNTIF($L4:$ZZ4,D4)/$B$21</f>
        <v>0.8571428571428571</v>
      </c>
      <c r="G4" s="46">
        <f t="shared" si="15"/>
        <v>0</v>
      </c>
      <c r="H4" s="46">
        <f t="shared" ref="H4:H18" si="16">SUMPRODUCT((--EXACT("Draw",$L4:$ZZ4)))/$B$21</f>
        <v>0.14285714285714285</v>
      </c>
      <c r="I4" t="str">
        <f t="array" ref="I4">INDEX('All Group Fixtures'!$Q$1:$Q$1000,MATCH(A4&amp;B4&amp;C4,'All Group Fixtures'!$A$1:$A$1000&amp;'All Group Fixtures'!$B$1:$B$1000&amp;'All Group Fixtures'!$C$1:$C$1000,0))</f>
        <v>Uruguay</v>
      </c>
      <c r="J4" t="str">
        <f t="shared" ref="J4:J18" si="17">IF(I4="","",IF(I4=D4,"favourite",IF(I4=E4,"outsider","draw")))</f>
        <v>favourite</v>
      </c>
      <c r="K4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>2.25</v>
      </c>
      <c r="L4" s="45" t="s">
        <v>18</v>
      </c>
      <c r="M4" s="42" t="str">
        <f t="shared" si="0"/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O4" s="56" t="str">
        <f t="shared" si="1"/>
        <v>W</v>
      </c>
      <c r="P4" s="45" t="s">
        <v>18</v>
      </c>
      <c r="Q4" s="42" t="str">
        <f t="shared" ref="Q4" si="18">IF(P4="","",IF(P4=$D4,"favourite",IF(P4=$E4,"outsider","draw")))</f>
        <v>favourite</v>
      </c>
      <c r="R4" s="42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S4" s="56" t="str">
        <f t="shared" ref="S4" si="19">IF($I4="","",IF($I4=P4,"W","L"))</f>
        <v>W</v>
      </c>
      <c r="T4" s="45" t="s">
        <v>18</v>
      </c>
      <c r="U4" s="42" t="str">
        <f t="shared" si="4"/>
        <v>favourite</v>
      </c>
      <c r="V4" s="42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W4" s="56" t="str">
        <f t="shared" si="5"/>
        <v>W</v>
      </c>
      <c r="X4" s="45" t="s">
        <v>42</v>
      </c>
      <c r="Y4" s="42" t="str">
        <f t="shared" si="6"/>
        <v>draw</v>
      </c>
      <c r="Z4" s="42">
        <f>IF(Y4="","",IF(Y4="favourite",SUMIFS('All Group Fixtures'!$L$2:$L$1000,'All Group Fixtures'!$A$2:$A$1000,$A4,'All Group Fixtures'!$C$2:$C$1000,$C4,'All Group Fixtures'!$B$2:$B$1000,$B4),IF(Y4="outsider",SUMIFS('All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3.5</v>
      </c>
      <c r="AA4" s="56" t="str">
        <f t="shared" si="7"/>
        <v>L</v>
      </c>
      <c r="AB4" s="45" t="s">
        <v>18</v>
      </c>
      <c r="AC4" s="42" t="str">
        <f t="shared" si="8"/>
        <v>favourite</v>
      </c>
      <c r="AD4" s="42">
        <f>IF(AC4="","",IF(AC4="favourite",SUMIFS('All Group Fixtures'!$L$2:$L$1000,'All Group Fixtures'!$A$2:$A$1000,$A4,'All Group Fixtures'!$C$2:$C$1000,$C4,'All Group Fixtures'!$B$2:$B$1000,$B4),IF(AC4="outsider",SUMIFS('All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E4" s="56" t="str">
        <f t="shared" si="9"/>
        <v>W</v>
      </c>
      <c r="AF4" s="45" t="s">
        <v>18</v>
      </c>
      <c r="AG4" s="42" t="str">
        <f t="shared" si="10"/>
        <v>favourite</v>
      </c>
      <c r="AH4" s="42">
        <f>IF(AG4="","",IF(AG4="favourite",SUMIFS('All Group Fixtures'!$L$2:$L$1000,'All Group Fixtures'!$A$2:$A$1000,$A4,'All Group Fixtures'!$C$2:$C$1000,$C4,'All Group Fixtures'!$B$2:$B$1000,$B4),IF(AG4="outsider",SUMIFS('All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I4" s="56" t="str">
        <f t="shared" si="11"/>
        <v>W</v>
      </c>
      <c r="AJ4" s="45" t="s">
        <v>18</v>
      </c>
      <c r="AK4" s="42" t="str">
        <f t="shared" si="12"/>
        <v>favourite</v>
      </c>
      <c r="AL4" s="42">
        <f>IF(AK4="","",IF(AK4="favourite",SUMIFS('All Group Fixtures'!$L$2:$L$1000,'All Group Fixtures'!$A$2:$A$1000,$A4,'All Group Fixtures'!$C$2:$C$1000,$C4,'All Group Fixtures'!$B$2:$B$1000,$B4),IF(AK4="outsider",SUMIFS('All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M4" s="56" t="str">
        <f t="shared" si="13"/>
        <v>W</v>
      </c>
    </row>
    <row r="5" spans="1:39" x14ac:dyDescent="0.2">
      <c r="A5">
        <v>2018</v>
      </c>
      <c r="B5">
        <f t="shared" si="14"/>
        <v>3</v>
      </c>
      <c r="C5">
        <v>1</v>
      </c>
      <c r="D5" t="s">
        <v>88</v>
      </c>
      <c r="E5" t="s">
        <v>32</v>
      </c>
      <c r="F5" s="46">
        <f t="shared" si="15"/>
        <v>0.2857142857142857</v>
      </c>
      <c r="G5" s="46">
        <f t="shared" si="15"/>
        <v>0.14285714285714285</v>
      </c>
      <c r="H5" s="46">
        <f t="shared" si="16"/>
        <v>0.5714285714285714</v>
      </c>
      <c r="I5" t="str">
        <f t="array" ref="I5">INDEX('All Group Fixtures'!$Q$1:$Q$1000,MATCH(A5&amp;B5&amp;C5,'All Group Fixtures'!$A$1:$A$1000&amp;'All Group Fixtures'!$B$1:$B$1000&amp;'All Group Fixtures'!$C$1:$C$1000,0))</f>
        <v>Iran</v>
      </c>
      <c r="J5" t="str">
        <f t="shared" si="17"/>
        <v>outsider</v>
      </c>
      <c r="K5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>14</v>
      </c>
      <c r="L5" s="45" t="s">
        <v>88</v>
      </c>
      <c r="M5" s="42" t="str">
        <f t="shared" si="0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2.25</v>
      </c>
      <c r="O5" s="56" t="str">
        <f t="shared" si="1"/>
        <v>L</v>
      </c>
      <c r="P5" s="45" t="s">
        <v>32</v>
      </c>
      <c r="Q5" s="42" t="str">
        <f t="shared" ref="Q5" si="20">IF(P5="","",IF(P5=$D5,"favourite",IF(P5=$E5,"outsider","draw")))</f>
        <v>outsider</v>
      </c>
      <c r="R5" s="42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3.75</v>
      </c>
      <c r="S5" s="56" t="str">
        <f t="shared" ref="S5" si="21">IF($I5="","",IF($I5=P5,"W","L"))</f>
        <v>W</v>
      </c>
      <c r="T5" s="45" t="s">
        <v>42</v>
      </c>
      <c r="U5" s="42" t="str">
        <f t="shared" si="4"/>
        <v>draw</v>
      </c>
      <c r="V5" s="42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W5" s="56" t="str">
        <f t="shared" si="5"/>
        <v>L</v>
      </c>
      <c r="X5" s="45" t="s">
        <v>42</v>
      </c>
      <c r="Y5" s="42" t="str">
        <f t="shared" si="6"/>
        <v>draw</v>
      </c>
      <c r="Z5" s="42">
        <f>IF(Y5="","",IF(Y5="favourite",SUMIFS('All Group Fixtures'!$L$2:$L$1000,'All Group Fixtures'!$A$2:$A$1000,$A5,'All Group Fixtures'!$C$2:$C$1000,$C5,'All Group Fixtures'!$B$2:$B$1000,$B5),IF(Y5="outsider",SUMIFS('All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A5" s="56" t="str">
        <f t="shared" si="7"/>
        <v>L</v>
      </c>
      <c r="AB5" s="45" t="s">
        <v>42</v>
      </c>
      <c r="AC5" s="42" t="str">
        <f t="shared" si="8"/>
        <v>draw</v>
      </c>
      <c r="AD5" s="42">
        <f>IF(AC5="","",IF(AC5="favourite",SUMIFS('All Group Fixtures'!$L$2:$L$1000,'All Group Fixtures'!$A$2:$A$1000,$A5,'All Group Fixtures'!$C$2:$C$1000,$C5,'All Group Fixtures'!$B$2:$B$1000,$B5),IF(AC5="outsider",SUMIFS('All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E5" s="56" t="str">
        <f t="shared" si="9"/>
        <v>L</v>
      </c>
      <c r="AF5" s="45" t="s">
        <v>42</v>
      </c>
      <c r="AG5" s="42" t="str">
        <f t="shared" si="10"/>
        <v>draw</v>
      </c>
      <c r="AH5" s="42">
        <f>IF(AG5="","",IF(AG5="favourite",SUMIFS('All Group Fixtures'!$L$2:$L$1000,'All Group Fixtures'!$A$2:$A$1000,$A5,'All Group Fixtures'!$C$2:$C$1000,$C5,'All Group Fixtures'!$B$2:$B$1000,$B5),IF(AG5="outsider",SUMIFS('All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I5" s="56" t="str">
        <f t="shared" si="11"/>
        <v>L</v>
      </c>
      <c r="AJ5" s="45" t="s">
        <v>88</v>
      </c>
      <c r="AK5" s="42" t="str">
        <f t="shared" si="12"/>
        <v>favourite</v>
      </c>
      <c r="AL5" s="42">
        <f>IF(AK5="","",IF(AK5="favourite",SUMIFS('All Group Fixtures'!$L$2:$L$1000,'All Group Fixtures'!$A$2:$A$1000,$A5,'All Group Fixtures'!$C$2:$C$1000,$C5,'All Group Fixtures'!$B$2:$B$1000,$B5),IF(AK5="outsider",SUMIFS('All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2.25</v>
      </c>
      <c r="AM5" s="56" t="str">
        <f t="shared" si="13"/>
        <v>L</v>
      </c>
    </row>
    <row r="6" spans="1:39" x14ac:dyDescent="0.2">
      <c r="A6">
        <v>2018</v>
      </c>
      <c r="B6">
        <f t="shared" si="14"/>
        <v>4</v>
      </c>
      <c r="C6">
        <v>1</v>
      </c>
      <c r="D6" t="s">
        <v>12</v>
      </c>
      <c r="E6" t="s">
        <v>31</v>
      </c>
      <c r="F6" s="46">
        <f t="shared" si="15"/>
        <v>0.5714285714285714</v>
      </c>
      <c r="G6" s="46">
        <f t="shared" si="15"/>
        <v>0.2857142857142857</v>
      </c>
      <c r="H6" s="46">
        <f t="shared" si="16"/>
        <v>0.14285714285714285</v>
      </c>
      <c r="I6" t="str">
        <f t="array" ref="I6">INDEX('All Group Fixtures'!$Q$1:$Q$1000,MATCH(A6&amp;B6&amp;C6,'All Group Fixtures'!$A$1:$A$1000&amp;'All Group Fixtures'!$B$1:$B$1000&amp;'All Group Fixtures'!$C$1:$C$1000,0))</f>
        <v>Draw</v>
      </c>
      <c r="J6" t="str">
        <f t="shared" si="17"/>
        <v>draw</v>
      </c>
      <c r="K6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>3.1</v>
      </c>
      <c r="L6" s="45" t="s">
        <v>12</v>
      </c>
      <c r="M6" s="42" t="str">
        <f t="shared" si="0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O6" s="56" t="str">
        <f t="shared" si="1"/>
        <v>L</v>
      </c>
      <c r="P6" s="45" t="s">
        <v>12</v>
      </c>
      <c r="Q6" s="42" t="str">
        <f t="shared" ref="Q6" si="22">IF(P6="","",IF(P6=$D6,"favourite",IF(P6=$E6,"outsider","draw")))</f>
        <v>favourite</v>
      </c>
      <c r="R6" s="42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S6" s="56" t="str">
        <f t="shared" ref="S6" si="23">IF($I6="","",IF($I6=P6,"W","L"))</f>
        <v>L</v>
      </c>
      <c r="T6" s="45" t="s">
        <v>42</v>
      </c>
      <c r="U6" s="42" t="str">
        <f t="shared" si="4"/>
        <v>draw</v>
      </c>
      <c r="V6" s="42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3.25</v>
      </c>
      <c r="W6" s="56" t="str">
        <f t="shared" si="5"/>
        <v>W</v>
      </c>
      <c r="X6" s="45" t="s">
        <v>12</v>
      </c>
      <c r="Y6" s="42" t="str">
        <f t="shared" si="6"/>
        <v>favourite</v>
      </c>
      <c r="Z6" s="42">
        <f>IF(Y6="","",IF(Y6="favourite",SUMIFS('All Group Fixtures'!$L$2:$L$1000,'All Group Fixtures'!$A$2:$A$1000,$A6,'All Group Fixtures'!$C$2:$C$1000,$C6,'All Group Fixtures'!$B$2:$B$1000,$B6),IF(Y6="outsider",SUMIFS('All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AA6" s="56" t="str">
        <f t="shared" si="7"/>
        <v>L</v>
      </c>
      <c r="AB6" s="45" t="s">
        <v>31</v>
      </c>
      <c r="AC6" s="42" t="str">
        <f t="shared" si="8"/>
        <v>outsider</v>
      </c>
      <c r="AD6" s="42">
        <f>IF(AC6="","",IF(AC6="favourite",SUMIFS('All Group Fixtures'!$L$2:$L$1000,'All Group Fixtures'!$A$2:$A$1000,$A6,'All Group Fixtures'!$C$2:$C$1000,$C6,'All Group Fixtures'!$B$2:$B$1000,$B6),IF(AC6="outsider",SUMIFS('All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4.33</v>
      </c>
      <c r="AE6" s="56" t="str">
        <f t="shared" si="9"/>
        <v>L</v>
      </c>
      <c r="AF6" s="45" t="s">
        <v>31</v>
      </c>
      <c r="AG6" s="42" t="str">
        <f t="shared" si="10"/>
        <v>outsider</v>
      </c>
      <c r="AH6" s="42">
        <f>IF(AG6="","",IF(AG6="favourite",SUMIFS('All Group Fixtures'!$L$2:$L$1000,'All Group Fixtures'!$A$2:$A$1000,$A6,'All Group Fixtures'!$C$2:$C$1000,$C6,'All Group Fixtures'!$B$2:$B$1000,$B6),IF(AG6="outsider",SUMIFS('All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4.33</v>
      </c>
      <c r="AI6" s="56" t="str">
        <f t="shared" si="11"/>
        <v>L</v>
      </c>
      <c r="AJ6" s="45" t="s">
        <v>12</v>
      </c>
      <c r="AK6" s="42" t="str">
        <f t="shared" si="12"/>
        <v>favourite</v>
      </c>
      <c r="AL6" s="42">
        <f>IF(AK6="","",IF(AK6="favourite",SUMIFS('All Group Fixtures'!$L$2:$L$1000,'All Group Fixtures'!$A$2:$A$1000,$A6,'All Group Fixtures'!$C$2:$C$1000,$C6,'All Group Fixtures'!$B$2:$B$1000,$B6),IF(AK6="outsider",SUMIFS('All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AM6" s="56" t="str">
        <f t="shared" si="13"/>
        <v>L</v>
      </c>
    </row>
    <row r="7" spans="1:39" x14ac:dyDescent="0.2">
      <c r="A7">
        <v>2018</v>
      </c>
      <c r="B7">
        <f t="shared" si="14"/>
        <v>5</v>
      </c>
      <c r="C7">
        <v>1</v>
      </c>
      <c r="D7" t="s">
        <v>26</v>
      </c>
      <c r="E7" t="s">
        <v>15</v>
      </c>
      <c r="F7" s="46">
        <f t="shared" si="15"/>
        <v>1</v>
      </c>
      <c r="G7" s="46">
        <f t="shared" si="15"/>
        <v>0</v>
      </c>
      <c r="H7" s="46">
        <f t="shared" si="16"/>
        <v>0</v>
      </c>
      <c r="I7" t="str">
        <f t="array" ref="I7">INDEX('All Group Fixtures'!$Q$1:$Q$1000,MATCH(A7&amp;B7&amp;C7,'All Group Fixtures'!$A$1:$A$1000&amp;'All Group Fixtures'!$B$1:$B$1000&amp;'All Group Fixtures'!$C$1:$C$1000,0))</f>
        <v>France</v>
      </c>
      <c r="J7" t="str">
        <f t="shared" si="17"/>
        <v>favourite</v>
      </c>
      <c r="K7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>1.91</v>
      </c>
      <c r="L7" s="45" t="s">
        <v>26</v>
      </c>
      <c r="M7" s="42" t="str">
        <f t="shared" si="0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O7" s="56" t="str">
        <f t="shared" si="1"/>
        <v>W</v>
      </c>
      <c r="P7" s="45" t="s">
        <v>26</v>
      </c>
      <c r="Q7" s="42" t="str">
        <f t="shared" ref="Q7" si="24">IF(P7="","",IF(P7=$D7,"favourite",IF(P7=$E7,"outsider","draw")))</f>
        <v>favourite</v>
      </c>
      <c r="R7" s="42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S7" s="56" t="str">
        <f t="shared" ref="S7" si="25">IF($I7="","",IF($I7=P7,"W","L"))</f>
        <v>W</v>
      </c>
      <c r="T7" s="45" t="s">
        <v>26</v>
      </c>
      <c r="U7" s="42" t="str">
        <f t="shared" si="4"/>
        <v>favourite</v>
      </c>
      <c r="V7" s="42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W7" s="56" t="str">
        <f t="shared" si="5"/>
        <v>W</v>
      </c>
      <c r="X7" s="45" t="s">
        <v>26</v>
      </c>
      <c r="Y7" s="42" t="str">
        <f t="shared" si="6"/>
        <v>favourite</v>
      </c>
      <c r="Z7" s="42">
        <f>IF(Y7="","",IF(Y7="favourite",SUMIFS('All Group Fixtures'!$L$2:$L$1000,'All Group Fixtures'!$A$2:$A$1000,$A7,'All Group Fixtures'!$C$2:$C$1000,$C7,'All Group Fixtures'!$B$2:$B$1000,$B7),IF(Y7="outsider",SUMIFS('All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A7" s="56" t="str">
        <f t="shared" si="7"/>
        <v>W</v>
      </c>
      <c r="AB7" s="45" t="s">
        <v>26</v>
      </c>
      <c r="AC7" s="42" t="str">
        <f t="shared" si="8"/>
        <v>favourite</v>
      </c>
      <c r="AD7" s="42">
        <f>IF(AC7="","",IF(AC7="favourite",SUMIFS('All Group Fixtures'!$L$2:$L$1000,'All Group Fixtures'!$A$2:$A$1000,$A7,'All Group Fixtures'!$C$2:$C$1000,$C7,'All Group Fixtures'!$B$2:$B$1000,$B7),IF(AC7="outsider",SUMIFS('All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E7" s="56" t="str">
        <f t="shared" si="9"/>
        <v>W</v>
      </c>
      <c r="AF7" s="45" t="s">
        <v>26</v>
      </c>
      <c r="AG7" s="42" t="str">
        <f t="shared" si="10"/>
        <v>favourite</v>
      </c>
      <c r="AH7" s="42">
        <f>IF(AG7="","",IF(AG7="favourite",SUMIFS('All Group Fixtures'!$L$2:$L$1000,'All Group Fixtures'!$A$2:$A$1000,$A7,'All Group Fixtures'!$C$2:$C$1000,$C7,'All Group Fixtures'!$B$2:$B$1000,$B7),IF(AG7="outsider",SUMIFS('All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I7" s="56" t="str">
        <f t="shared" si="11"/>
        <v>W</v>
      </c>
      <c r="AJ7" s="45" t="s">
        <v>26</v>
      </c>
      <c r="AK7" s="42" t="str">
        <f t="shared" si="12"/>
        <v>favourite</v>
      </c>
      <c r="AL7" s="42">
        <f>IF(AK7="","",IF(AK7="favourite",SUMIFS('All Group Fixtures'!$L$2:$L$1000,'All Group Fixtures'!$A$2:$A$1000,$A7,'All Group Fixtures'!$C$2:$C$1000,$C7,'All Group Fixtures'!$B$2:$B$1000,$B7),IF(AK7="outsider",SUMIFS('All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M7" s="56" t="str">
        <f t="shared" si="13"/>
        <v>W</v>
      </c>
    </row>
    <row r="8" spans="1:39" x14ac:dyDescent="0.2">
      <c r="A8">
        <v>2018</v>
      </c>
      <c r="B8">
        <f t="shared" si="14"/>
        <v>6</v>
      </c>
      <c r="C8">
        <v>1</v>
      </c>
      <c r="D8" t="s">
        <v>28</v>
      </c>
      <c r="E8" t="s">
        <v>90</v>
      </c>
      <c r="F8" s="46">
        <f t="shared" si="15"/>
        <v>1</v>
      </c>
      <c r="G8" s="46">
        <f t="shared" si="15"/>
        <v>0</v>
      </c>
      <c r="H8" s="46">
        <f t="shared" si="16"/>
        <v>0</v>
      </c>
      <c r="I8" t="str">
        <f t="array" ref="I8">INDEX('All Group Fixtures'!$Q$1:$Q$1000,MATCH(A8&amp;B8&amp;C8,'All Group Fixtures'!$A$1:$A$1000&amp;'All Group Fixtures'!$B$1:$B$1000&amp;'All Group Fixtures'!$C$1:$C$1000,0))</f>
        <v>Draw</v>
      </c>
      <c r="J8" t="str">
        <f t="shared" si="17"/>
        <v>draw</v>
      </c>
      <c r="K8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>4.5</v>
      </c>
      <c r="L8" s="45" t="s">
        <v>28</v>
      </c>
      <c r="M8" s="42" t="str">
        <f t="shared" si="0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O8" s="56" t="str">
        <f t="shared" si="1"/>
        <v>L</v>
      </c>
      <c r="P8" s="45" t="s">
        <v>28</v>
      </c>
      <c r="Q8" s="42" t="str">
        <f t="shared" ref="Q8" si="26">IF(P8="","",IF(P8=$D8,"favourite",IF(P8=$E8,"outsider","draw")))</f>
        <v>favourite</v>
      </c>
      <c r="R8" s="42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S8" s="56" t="str">
        <f t="shared" ref="S8" si="27">IF($I8="","",IF($I8=P8,"W","L"))</f>
        <v>L</v>
      </c>
      <c r="T8" s="45" t="s">
        <v>28</v>
      </c>
      <c r="U8" s="42" t="str">
        <f t="shared" si="4"/>
        <v>favourite</v>
      </c>
      <c r="V8" s="42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W8" s="56" t="str">
        <f t="shared" si="5"/>
        <v>L</v>
      </c>
      <c r="X8" s="45" t="s">
        <v>28</v>
      </c>
      <c r="Y8" s="42" t="str">
        <f t="shared" si="6"/>
        <v>favourite</v>
      </c>
      <c r="Z8" s="42">
        <f>IF(Y8="","",IF(Y8="favourite",SUMIFS('All Group Fixtures'!$L$2:$L$1000,'All Group Fixtures'!$A$2:$A$1000,$A8,'All Group Fixtures'!$C$2:$C$1000,$C8,'All Group Fixtures'!$B$2:$B$1000,$B8),IF(Y8="outsider",SUMIFS('All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A8" s="56" t="str">
        <f t="shared" si="7"/>
        <v>L</v>
      </c>
      <c r="AB8" s="45" t="s">
        <v>28</v>
      </c>
      <c r="AC8" s="42" t="str">
        <f t="shared" si="8"/>
        <v>favourite</v>
      </c>
      <c r="AD8" s="42">
        <f>IF(AC8="","",IF(AC8="favourite",SUMIFS('All Group Fixtures'!$L$2:$L$1000,'All Group Fixtures'!$A$2:$A$1000,$A8,'All Group Fixtures'!$C$2:$C$1000,$C8,'All Group Fixtures'!$B$2:$B$1000,$B8),IF(AC8="outsider",SUMIFS('All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E8" s="56" t="str">
        <f t="shared" si="9"/>
        <v>L</v>
      </c>
      <c r="AF8" s="45" t="s">
        <v>28</v>
      </c>
      <c r="AG8" s="42" t="str">
        <f t="shared" si="10"/>
        <v>favourite</v>
      </c>
      <c r="AH8" s="42">
        <f>IF(AG8="","",IF(AG8="favourite",SUMIFS('All Group Fixtures'!$L$2:$L$1000,'All Group Fixtures'!$A$2:$A$1000,$A8,'All Group Fixtures'!$C$2:$C$1000,$C8,'All Group Fixtures'!$B$2:$B$1000,$B8),IF(AG8="outsider",SUMIFS('All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I8" s="56" t="str">
        <f t="shared" si="11"/>
        <v>L</v>
      </c>
      <c r="AJ8" s="45" t="s">
        <v>28</v>
      </c>
      <c r="AK8" s="42" t="str">
        <f t="shared" si="12"/>
        <v>favourite</v>
      </c>
      <c r="AL8" s="42">
        <f>IF(AK8="","",IF(AK8="favourite",SUMIFS('All Group Fixtures'!$L$2:$L$1000,'All Group Fixtures'!$A$2:$A$1000,$A8,'All Group Fixtures'!$C$2:$C$1000,$C8,'All Group Fixtures'!$B$2:$B$1000,$B8),IF(AK8="outsider",SUMIFS('All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M8" s="56" t="str">
        <f t="shared" si="13"/>
        <v>L</v>
      </c>
    </row>
    <row r="9" spans="1:39" x14ac:dyDescent="0.2">
      <c r="A9" s="62">
        <v>2018</v>
      </c>
      <c r="B9" s="62">
        <f t="shared" si="14"/>
        <v>7</v>
      </c>
      <c r="C9" s="62">
        <v>1</v>
      </c>
      <c r="D9" s="62" t="s">
        <v>74</v>
      </c>
      <c r="E9" s="62" t="s">
        <v>89</v>
      </c>
      <c r="F9" s="46">
        <f t="shared" si="15"/>
        <v>0.42857142857142855</v>
      </c>
      <c r="G9" s="46">
        <f t="shared" si="15"/>
        <v>0.2857142857142857</v>
      </c>
      <c r="H9" s="46">
        <f t="shared" si="16"/>
        <v>0.2857142857142857</v>
      </c>
      <c r="I9" t="str">
        <f t="array" ref="I9">INDEX('All Group Fixtures'!$Q$1:$Q$1000,MATCH(A9&amp;B9&amp;C9,'All Group Fixtures'!$A$1:$A$1000&amp;'All Group Fixtures'!$B$1:$B$1000&amp;'All Group Fixtures'!$C$1:$C$1000,0))</f>
        <v>Denmark</v>
      </c>
      <c r="J9" t="str">
        <f t="shared" si="17"/>
        <v>favourite</v>
      </c>
      <c r="K9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>1.1399999999999999</v>
      </c>
      <c r="L9" s="45" t="s">
        <v>74</v>
      </c>
      <c r="M9" s="42" t="str">
        <f t="shared" si="0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O9" s="56" t="str">
        <f t="shared" si="1"/>
        <v>W</v>
      </c>
      <c r="P9" s="45" t="s">
        <v>89</v>
      </c>
      <c r="Q9" s="42" t="str">
        <f t="shared" ref="Q9" si="28">IF(P9="","",IF(P9=$D9,"favourite",IF(P9=$E9,"outsider","draw")))</f>
        <v>outsider</v>
      </c>
      <c r="R9" s="42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S9" s="56" t="str">
        <f t="shared" ref="S9" si="29">IF($I9="","",IF($I9=P9,"W","L"))</f>
        <v>L</v>
      </c>
      <c r="T9" s="45" t="s">
        <v>42</v>
      </c>
      <c r="U9" s="42" t="str">
        <f t="shared" si="4"/>
        <v>draw</v>
      </c>
      <c r="V9" s="42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W9" s="56" t="str">
        <f t="shared" si="5"/>
        <v>L</v>
      </c>
      <c r="X9" s="45" t="s">
        <v>74</v>
      </c>
      <c r="Y9" s="42" t="str">
        <f t="shared" si="6"/>
        <v>favourite</v>
      </c>
      <c r="Z9" s="42">
        <f>IF(Y9="","",IF(Y9="favourite",SUMIFS('All Group Fixtures'!$L$2:$L$1000,'All Group Fixtures'!$A$2:$A$1000,$A9,'All Group Fixtures'!$C$2:$C$1000,$C9,'All Group Fixtures'!$B$2:$B$1000,$B9),IF(Y9="outsider",SUMIFS('All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AA9" s="56" t="str">
        <f t="shared" si="7"/>
        <v>W</v>
      </c>
      <c r="AB9" s="45" t="s">
        <v>42</v>
      </c>
      <c r="AC9" s="42" t="str">
        <f t="shared" si="8"/>
        <v>draw</v>
      </c>
      <c r="AD9" s="42">
        <f>IF(AC9="","",IF(AC9="favourite",SUMIFS('All Group Fixtures'!$L$2:$L$1000,'All Group Fixtures'!$A$2:$A$1000,$A9,'All Group Fixtures'!$C$2:$C$1000,$C9,'All Group Fixtures'!$B$2:$B$1000,$B9),IF(AC9="outsider",SUMIFS('All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AE9" s="56" t="str">
        <f t="shared" si="9"/>
        <v>L</v>
      </c>
      <c r="AF9" s="45" t="s">
        <v>89</v>
      </c>
      <c r="AG9" s="42" t="str">
        <f t="shared" si="10"/>
        <v>outsider</v>
      </c>
      <c r="AH9" s="42">
        <f>IF(AG9="","",IF(AG9="favourite",SUMIFS('All Group Fixtures'!$L$2:$L$1000,'All Group Fixtures'!$A$2:$A$1000,$A9,'All Group Fixtures'!$C$2:$C$1000,$C9,'All Group Fixtures'!$B$2:$B$1000,$B9),IF(AG9="outsider",SUMIFS('All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AI9" s="56" t="str">
        <f t="shared" si="11"/>
        <v>L</v>
      </c>
      <c r="AJ9" s="45" t="s">
        <v>74</v>
      </c>
      <c r="AK9" s="42" t="str">
        <f t="shared" si="12"/>
        <v>favourite</v>
      </c>
      <c r="AL9" s="42">
        <f>IF(AK9="","",IF(AK9="favourite",SUMIFS('All Group Fixtures'!$L$2:$L$1000,'All Group Fixtures'!$A$2:$A$1000,$A9,'All Group Fixtures'!$C$2:$C$1000,$C9,'All Group Fixtures'!$B$2:$B$1000,$B9),IF(AK9="outsider",SUMIFS('All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AM9" s="56" t="str">
        <f t="shared" si="13"/>
        <v>W</v>
      </c>
    </row>
    <row r="10" spans="1:39" x14ac:dyDescent="0.2">
      <c r="A10" s="62">
        <v>2018</v>
      </c>
      <c r="B10" s="62">
        <f t="shared" si="14"/>
        <v>8</v>
      </c>
      <c r="C10" s="62">
        <v>1</v>
      </c>
      <c r="D10" s="62" t="s">
        <v>9</v>
      </c>
      <c r="E10" s="62" t="s">
        <v>33</v>
      </c>
      <c r="F10" s="46">
        <f t="shared" si="15"/>
        <v>1</v>
      </c>
      <c r="G10" s="46">
        <f t="shared" si="15"/>
        <v>0</v>
      </c>
      <c r="H10" s="46">
        <f t="shared" si="16"/>
        <v>0</v>
      </c>
      <c r="I10" t="str">
        <f t="array" ref="I10">INDEX('All Group Fixtures'!$Q$1:$Q$1000,MATCH(A10&amp;B10&amp;C10,'All Group Fixtures'!$A$1:$A$1000&amp;'All Group Fixtures'!$B$1:$B$1000&amp;'All Group Fixtures'!$C$1:$C$1000,0))</f>
        <v>Croatia</v>
      </c>
      <c r="J10" t="str">
        <f t="shared" si="17"/>
        <v>favourite</v>
      </c>
      <c r="K10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>1.67</v>
      </c>
      <c r="L10" s="45" t="s">
        <v>9</v>
      </c>
      <c r="M10" s="42" t="str">
        <f t="shared" si="0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O10" s="56" t="str">
        <f t="shared" si="1"/>
        <v>W</v>
      </c>
      <c r="P10" s="45" t="s">
        <v>9</v>
      </c>
      <c r="Q10" s="42" t="str">
        <f t="shared" ref="Q10" si="30">IF(P10="","",IF(P10=$D10,"favourite",IF(P10=$E10,"outsider","draw")))</f>
        <v>favourite</v>
      </c>
      <c r="R10" s="42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S10" s="56" t="str">
        <f t="shared" ref="S10" si="31">IF($I10="","",IF($I10=P10,"W","L"))</f>
        <v>W</v>
      </c>
      <c r="T10" s="45" t="s">
        <v>9</v>
      </c>
      <c r="U10" s="42" t="str">
        <f t="shared" si="4"/>
        <v>favourite</v>
      </c>
      <c r="V10" s="42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W10" s="56" t="str">
        <f t="shared" si="5"/>
        <v>W</v>
      </c>
      <c r="X10" s="45" t="s">
        <v>9</v>
      </c>
      <c r="Y10" s="42" t="str">
        <f t="shared" si="6"/>
        <v>favourite</v>
      </c>
      <c r="Z10" s="42">
        <f>IF(Y10="","",IF(Y10="favourite",SUMIFS('All Group Fixtures'!$L$2:$L$1000,'All Group Fixtures'!$A$2:$A$1000,$A10,'All Group Fixtures'!$C$2:$C$1000,$C10,'All Group Fixtures'!$B$2:$B$1000,$B10),IF(Y10="outsider",SUMIFS('All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A10" s="56" t="str">
        <f t="shared" si="7"/>
        <v>W</v>
      </c>
      <c r="AB10" s="45" t="s">
        <v>9</v>
      </c>
      <c r="AC10" s="42" t="str">
        <f t="shared" si="8"/>
        <v>favourite</v>
      </c>
      <c r="AD10" s="42">
        <f>IF(AC10="","",IF(AC10="favourite",SUMIFS('All Group Fixtures'!$L$2:$L$1000,'All Group Fixtures'!$A$2:$A$1000,$A10,'All Group Fixtures'!$C$2:$C$1000,$C10,'All Group Fixtures'!$B$2:$B$1000,$B10),IF(AC10="outsider",SUMIFS('All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E10" s="56" t="str">
        <f t="shared" si="9"/>
        <v>W</v>
      </c>
      <c r="AF10" s="45" t="s">
        <v>9</v>
      </c>
      <c r="AG10" s="42" t="str">
        <f t="shared" si="10"/>
        <v>favourite</v>
      </c>
      <c r="AH10" s="42">
        <f>IF(AG10="","",IF(AG10="favourite",SUMIFS('All Group Fixtures'!$L$2:$L$1000,'All Group Fixtures'!$A$2:$A$1000,$A10,'All Group Fixtures'!$C$2:$C$1000,$C10,'All Group Fixtures'!$B$2:$B$1000,$B10),IF(AG10="outsider",SUMIFS('All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I10" s="56" t="str">
        <f t="shared" si="11"/>
        <v>W</v>
      </c>
      <c r="AJ10" s="45" t="s">
        <v>9</v>
      </c>
      <c r="AK10" s="42" t="str">
        <f t="shared" si="12"/>
        <v>favourite</v>
      </c>
      <c r="AL10" s="42">
        <f>IF(AK10="","",IF(AK10="favourite",SUMIFS('All Group Fixtures'!$L$2:$L$1000,'All Group Fixtures'!$A$2:$A$1000,$A10,'All Group Fixtures'!$C$2:$C$1000,$C10,'All Group Fixtures'!$B$2:$B$1000,$B10),IF(AK10="outsider",SUMIFS('All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M10" s="56" t="str">
        <f t="shared" si="13"/>
        <v>W</v>
      </c>
    </row>
    <row r="11" spans="1:39" x14ac:dyDescent="0.2">
      <c r="A11" s="62">
        <v>2018</v>
      </c>
      <c r="B11" s="62">
        <f t="shared" si="14"/>
        <v>9</v>
      </c>
      <c r="C11" s="62">
        <v>1</v>
      </c>
      <c r="D11" s="62" t="s">
        <v>73</v>
      </c>
      <c r="E11" s="62" t="s">
        <v>19</v>
      </c>
      <c r="F11" s="46">
        <f t="shared" si="15"/>
        <v>0.2857142857142857</v>
      </c>
      <c r="G11" s="46">
        <f t="shared" si="15"/>
        <v>0</v>
      </c>
      <c r="H11" s="46">
        <f t="shared" si="16"/>
        <v>0.7142857142857143</v>
      </c>
      <c r="I11" t="str">
        <f t="array" ref="I11">INDEX('All Group Fixtures'!$Q$1:$Q$1000,MATCH(A11&amp;B11&amp;C11,'All Group Fixtures'!$A$1:$A$1000&amp;'All Group Fixtures'!$B$1:$B$1000&amp;'All Group Fixtures'!$C$1:$C$1000,0))</f>
        <v>Serbia</v>
      </c>
      <c r="J11" t="str">
        <f t="shared" si="17"/>
        <v>favourite</v>
      </c>
      <c r="K11">
        <f>IF(J11="","",IF(J11="favourite",SUMIFS('All Group Fixtures'!$L10:$L1008,'All Group Fixtures'!$A10:$A1008,$A11,'All Group Fixtures'!$C$2:$C$1000,$C11,'All Group Fixtures'!$B$2:$B$1000,$B11),IF(J11="outsider",SUMIFS('All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>2.1</v>
      </c>
      <c r="L11" s="45" t="s">
        <v>73</v>
      </c>
      <c r="M11" s="42" t="str">
        <f t="shared" si="0"/>
        <v>favourite</v>
      </c>
      <c r="N11" s="42">
        <f>IF(M11="","",IF(M11="favourite",SUMIFS('All Group Fixtures'!$L$2:$L$1000,'All Group Fixtures'!$A$2:$A$1000,$A11,'All Group Fixtures'!$C$2:$C$1000,$C11,'All Group Fixtures'!$B$2:$B$1000,$B11),IF(M11="outsider",SUMIFS('All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1.91</v>
      </c>
      <c r="O11" s="56" t="str">
        <f t="shared" si="1"/>
        <v>W</v>
      </c>
      <c r="P11" s="45" t="s">
        <v>42</v>
      </c>
      <c r="Q11" s="42" t="str">
        <f t="shared" ref="Q11:Q18" si="32">IF(P11="","",IF(P11=$D11,"favourite",IF(P11=$E11,"outsider","draw")))</f>
        <v>draw</v>
      </c>
      <c r="R11" s="42">
        <f>IF(Q11="","",IF(Q11="favourite",SUMIFS('All Group Fixtures'!$L$2:$L$1000,'All Group Fixtures'!$A$2:$A$1000,$A11,'All Group Fixtures'!$C$2:$C$1000,$C11,'All Group Fixtures'!$B$2:$B$1000,$B11),IF(Q11="outsider",SUMIFS('All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S11" s="56" t="str">
        <f t="shared" ref="S11:S18" si="33">IF($I11="","",IF($I11=P11,"W","L"))</f>
        <v>L</v>
      </c>
      <c r="T11" s="45" t="s">
        <v>42</v>
      </c>
      <c r="U11" s="42" t="str">
        <f t="shared" si="4"/>
        <v>draw</v>
      </c>
      <c r="V11" s="42">
        <f>IF(U11="","",IF(U11="favourite",SUMIFS('All Group Fixtures'!$L$2:$L$1000,'All Group Fixtures'!$A$2:$A$1000,$A11,'All Group Fixtures'!$C$2:$C$1000,$C11,'All Group Fixtures'!$B$2:$B$1000,$B11),IF(U11="outsider",SUMIFS('All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W11" s="56" t="str">
        <f t="shared" si="5"/>
        <v>L</v>
      </c>
      <c r="X11" s="45" t="s">
        <v>42</v>
      </c>
      <c r="Y11" s="42" t="str">
        <f t="shared" si="6"/>
        <v>draw</v>
      </c>
      <c r="Z11" s="42">
        <f>IF(Y11="","",IF(Y11="favourite",SUMIFS('All Group Fixtures'!$L$2:$L$1000,'All Group Fixtures'!$A$2:$A$1000,$A11,'All Group Fixtures'!$C$2:$C$1000,$C11,'All Group Fixtures'!$B$2:$B$1000,$B11),IF(Y11="outsider",SUMIFS('All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A11" s="56" t="str">
        <f t="shared" si="7"/>
        <v>L</v>
      </c>
      <c r="AB11" s="45" t="s">
        <v>42</v>
      </c>
      <c r="AC11" s="42" t="str">
        <f t="shared" si="8"/>
        <v>draw</v>
      </c>
      <c r="AD11" s="42">
        <f>IF(AC11="","",IF(AC11="favourite",SUMIFS('All Group Fixtures'!$L$2:$L$1000,'All Group Fixtures'!$A$2:$A$1000,$A11,'All Group Fixtures'!$C$2:$C$1000,$C11,'All Group Fixtures'!$B$2:$B$1000,$B11),IF(AC11="outsider",SUMIFS('All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E11" s="56" t="str">
        <f t="shared" si="9"/>
        <v>L</v>
      </c>
      <c r="AF11" s="45" t="s">
        <v>42</v>
      </c>
      <c r="AG11" s="42" t="str">
        <f t="shared" si="10"/>
        <v>draw</v>
      </c>
      <c r="AH11" s="42">
        <f>IF(AG11="","",IF(AG11="favourite",SUMIFS('All Group Fixtures'!$L$2:$L$1000,'All Group Fixtures'!$A$2:$A$1000,$A11,'All Group Fixtures'!$C$2:$C$1000,$C11,'All Group Fixtures'!$B$2:$B$1000,$B11),IF(AG11="outsider",SUMIFS('All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I11" s="56" t="str">
        <f t="shared" si="11"/>
        <v>L</v>
      </c>
      <c r="AJ11" s="45" t="s">
        <v>73</v>
      </c>
      <c r="AK11" s="42" t="str">
        <f t="shared" si="12"/>
        <v>favourite</v>
      </c>
      <c r="AL11" s="42">
        <f>IF(AK11="","",IF(AK11="favourite",SUMIFS('All Group Fixtures'!$L$2:$L$1000,'All Group Fixtures'!$A$2:$A$1000,$A11,'All Group Fixtures'!$C$2:$C$1000,$C11,'All Group Fixtures'!$B$2:$B$1000,$B11),IF(AK11="outsider",SUMIFS('All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1.91</v>
      </c>
      <c r="AM11" s="56" t="str">
        <f t="shared" si="13"/>
        <v>W</v>
      </c>
    </row>
    <row r="12" spans="1:39" x14ac:dyDescent="0.2">
      <c r="A12" s="62">
        <v>2018</v>
      </c>
      <c r="B12" s="62">
        <f t="shared" si="14"/>
        <v>10</v>
      </c>
      <c r="C12" s="62">
        <v>1</v>
      </c>
      <c r="D12" s="62" t="s">
        <v>30</v>
      </c>
      <c r="E12" s="62" t="s">
        <v>10</v>
      </c>
      <c r="F12" s="46">
        <f t="shared" si="15"/>
        <v>0.7142857142857143</v>
      </c>
      <c r="G12" s="46">
        <f t="shared" si="15"/>
        <v>0.14285714285714285</v>
      </c>
      <c r="H12" s="46">
        <f t="shared" si="16"/>
        <v>0.14285714285714285</v>
      </c>
      <c r="I12" t="str">
        <f t="array" ref="I12">INDEX('All Group Fixtures'!$Q$1:$Q$1000,MATCH(A12&amp;B12&amp;C12,'All Group Fixtures'!$A$1:$A$1000&amp;'All Group Fixtures'!$B$1:$B$1000&amp;'All Group Fixtures'!$C$1:$C$1000,0))</f>
        <v>Mexico</v>
      </c>
      <c r="J12" t="str">
        <f t="shared" si="17"/>
        <v>outsider</v>
      </c>
      <c r="K12">
        <f>IF(J12="","",IF(J12="favourite",SUMIFS('All Group Fixtures'!$L11:$L1009,'All Group Fixtures'!$A11:$A1009,$A12,'All Group Fixtures'!$C$2:$C$1000,$C12,'All Group Fixtures'!$B$2:$B$1000,$B12),IF(J12="outsider",SUMIFS('All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>20</v>
      </c>
      <c r="L12" s="45" t="s">
        <v>30</v>
      </c>
      <c r="M12" s="42" t="str">
        <f t="shared" si="0"/>
        <v>favourite</v>
      </c>
      <c r="N12" s="42">
        <f>IF(M12="","",IF(M12="favourite",SUMIFS('All Group Fixtures'!$L$2:$L$1000,'All Group Fixtures'!$A$2:$A$1000,$A12,'All Group Fixtures'!$C$2:$C$1000,$C12,'All Group Fixtures'!$B$2:$B$1000,$B12),IF(M12="outsider",SUMIFS('All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O12" s="56" t="str">
        <f t="shared" si="1"/>
        <v>L</v>
      </c>
      <c r="P12" s="45" t="s">
        <v>30</v>
      </c>
      <c r="Q12" s="42" t="str">
        <f t="shared" si="32"/>
        <v>favourite</v>
      </c>
      <c r="R12" s="42">
        <f>IF(Q12="","",IF(Q12="favourite",SUMIFS('All Group Fixtures'!$L$2:$L$1000,'All Group Fixtures'!$A$2:$A$1000,$A12,'All Group Fixtures'!$C$2:$C$1000,$C12,'All Group Fixtures'!$B$2:$B$1000,$B12),IF(Q12="outsider",SUMIFS('All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S12" s="56" t="str">
        <f t="shared" si="33"/>
        <v>L</v>
      </c>
      <c r="T12" s="45" t="s">
        <v>30</v>
      </c>
      <c r="U12" s="42" t="str">
        <f t="shared" si="4"/>
        <v>favourite</v>
      </c>
      <c r="V12" s="42">
        <f>IF(U12="","",IF(U12="favourite",SUMIFS('All Group Fixtures'!$L$2:$L$1000,'All Group Fixtures'!$A$2:$A$1000,$A12,'All Group Fixtures'!$C$2:$C$1000,$C12,'All Group Fixtures'!$B$2:$B$1000,$B12),IF(U12="outsider",SUMIFS('All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W12" s="56" t="str">
        <f t="shared" si="5"/>
        <v>L</v>
      </c>
      <c r="X12" s="45" t="s">
        <v>30</v>
      </c>
      <c r="Y12" s="42" t="str">
        <f t="shared" si="6"/>
        <v>favourite</v>
      </c>
      <c r="Z12" s="42">
        <f>IF(Y12="","",IF(Y12="favourite",SUMIFS('All Group Fixtures'!$L$2:$L$1000,'All Group Fixtures'!$A$2:$A$1000,$A12,'All Group Fixtures'!$C$2:$C$1000,$C12,'All Group Fixtures'!$B$2:$B$1000,$B12),IF(Y12="outsider",SUMIFS('All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AA12" s="56" t="str">
        <f t="shared" si="7"/>
        <v>L</v>
      </c>
      <c r="AB12" s="45" t="s">
        <v>30</v>
      </c>
      <c r="AC12" s="42" t="str">
        <f t="shared" si="8"/>
        <v>favourite</v>
      </c>
      <c r="AD12" s="42">
        <f>IF(AC12="","",IF(AC12="favourite",SUMIFS('All Group Fixtures'!$L$2:$L$1000,'All Group Fixtures'!$A$2:$A$1000,$A12,'All Group Fixtures'!$C$2:$C$1000,$C12,'All Group Fixtures'!$B$2:$B$1000,$B12),IF(AC12="outsider",SUMIFS('All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AE12" s="56" t="str">
        <f t="shared" si="9"/>
        <v>L</v>
      </c>
      <c r="AF12" s="45" t="s">
        <v>10</v>
      </c>
      <c r="AG12" s="42" t="str">
        <f t="shared" si="10"/>
        <v>outsider</v>
      </c>
      <c r="AH12" s="42">
        <f>IF(AG12="","",IF(AG12="favourite",SUMIFS('All Group Fixtures'!$L$2:$L$1000,'All Group Fixtures'!$A$2:$A$1000,$A12,'All Group Fixtures'!$C$2:$C$1000,$C12,'All Group Fixtures'!$B$2:$B$1000,$B12),IF(AG12="outsider",SUMIFS('All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7.5</v>
      </c>
      <c r="AI12" s="56" t="str">
        <f t="shared" si="11"/>
        <v>W</v>
      </c>
      <c r="AJ12" s="45" t="s">
        <v>42</v>
      </c>
      <c r="AK12" s="42" t="str">
        <f t="shared" si="12"/>
        <v>draw</v>
      </c>
      <c r="AL12" s="42">
        <f>IF(AK12="","",IF(AK12="favourite",SUMIFS('All Group Fixtures'!$L$2:$L$1000,'All Group Fixtures'!$A$2:$A$1000,$A12,'All Group Fixtures'!$C$2:$C$1000,$C12,'All Group Fixtures'!$B$2:$B$1000,$B12),IF(AK12="outsider",SUMIFS('All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4.2</v>
      </c>
      <c r="AM12" s="56" t="str">
        <f t="shared" si="13"/>
        <v>L</v>
      </c>
    </row>
    <row r="13" spans="1:39" x14ac:dyDescent="0.2">
      <c r="A13">
        <v>2018</v>
      </c>
      <c r="B13">
        <f t="shared" si="14"/>
        <v>11</v>
      </c>
      <c r="C13">
        <v>1</v>
      </c>
      <c r="D13" t="s">
        <v>8</v>
      </c>
      <c r="E13" t="s">
        <v>24</v>
      </c>
      <c r="F13" s="46">
        <f t="shared" si="15"/>
        <v>1</v>
      </c>
      <c r="G13" s="46">
        <f t="shared" si="15"/>
        <v>0</v>
      </c>
      <c r="H13" s="46">
        <f t="shared" si="16"/>
        <v>0</v>
      </c>
      <c r="I13" t="str">
        <f t="array" ref="I13">INDEX('All Group Fixtures'!$Q$1:$Q$1000,MATCH(A13&amp;B13&amp;C13,'All Group Fixtures'!$A$1:$A$1000&amp;'All Group Fixtures'!$B$1:$B$1000&amp;'All Group Fixtures'!$C$1:$C$1000,0))</f>
        <v>Draw</v>
      </c>
      <c r="J13" t="str">
        <f t="shared" si="17"/>
        <v>draw</v>
      </c>
      <c r="K13">
        <f>IF(J13="","",IF(J13="favourite",SUMIFS('All Group Fixtures'!$L12:$L1010,'All Group Fixtures'!$A12:$A1010,$A13,'All Group Fixtures'!$C$2:$C$1000,$C13,'All Group Fixtures'!$B$2:$B$1000,$B13),IF(J13="outsider",SUMIFS('All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>3.5</v>
      </c>
      <c r="L13" s="45" t="s">
        <v>8</v>
      </c>
      <c r="M13" s="42" t="str">
        <f t="shared" si="0"/>
        <v>favourite</v>
      </c>
      <c r="N13" s="42">
        <f>IF(M13="","",IF(M13="favourite",SUMIFS('All Group Fixtures'!$L$2:$L$1000,'All Group Fixtures'!$A$2:$A$1000,$A13,'All Group Fixtures'!$C$2:$C$1000,$C13,'All Group Fixtures'!$B$2:$B$1000,$B13),IF(M13="outsider",SUMIFS('All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O13" s="56" t="str">
        <f t="shared" si="1"/>
        <v>L</v>
      </c>
      <c r="P13" s="45" t="s">
        <v>8</v>
      </c>
      <c r="Q13" s="42" t="str">
        <f t="shared" si="32"/>
        <v>favourite</v>
      </c>
      <c r="R13" s="42">
        <f>IF(Q13="","",IF(Q13="favourite",SUMIFS('All Group Fixtures'!$L$2:$L$1000,'All Group Fixtures'!$A$2:$A$1000,$A13,'All Group Fixtures'!$C$2:$C$1000,$C13,'All Group Fixtures'!$B$2:$B$1000,$B13),IF(Q13="outsider",SUMIFS('All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S13" s="56" t="str">
        <f t="shared" si="33"/>
        <v>L</v>
      </c>
      <c r="T13" s="45" t="s">
        <v>8</v>
      </c>
      <c r="U13" s="42" t="str">
        <f t="shared" si="4"/>
        <v>favourite</v>
      </c>
      <c r="V13" s="42">
        <f>IF(U13="","",IF(U13="favourite",SUMIFS('All Group Fixtures'!$L$2:$L$1000,'All Group Fixtures'!$A$2:$A$1000,$A13,'All Group Fixtures'!$C$2:$C$1000,$C13,'All Group Fixtures'!$B$2:$B$1000,$B13),IF(U13="outsider",SUMIFS('All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W13" s="56" t="str">
        <f t="shared" si="5"/>
        <v>L</v>
      </c>
      <c r="X13" s="45" t="s">
        <v>8</v>
      </c>
      <c r="Y13" s="42" t="str">
        <f t="shared" si="6"/>
        <v>favourite</v>
      </c>
      <c r="Z13" s="42">
        <f>IF(Y13="","",IF(Y13="favourite",SUMIFS('All Group Fixtures'!$L$2:$L$1000,'All Group Fixtures'!$A$2:$A$1000,$A13,'All Group Fixtures'!$C$2:$C$1000,$C13,'All Group Fixtures'!$B$2:$B$1000,$B13),IF(Y13="outsider",SUMIFS('All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A13" s="56" t="str">
        <f t="shared" si="7"/>
        <v>L</v>
      </c>
      <c r="AB13" s="45" t="s">
        <v>8</v>
      </c>
      <c r="AC13" s="42" t="str">
        <f t="shared" si="8"/>
        <v>favourite</v>
      </c>
      <c r="AD13" s="42">
        <f>IF(AC13="","",IF(AC13="favourite",SUMIFS('All Group Fixtures'!$L$2:$L$1000,'All Group Fixtures'!$A$2:$A$1000,$A13,'All Group Fixtures'!$C$2:$C$1000,$C13,'All Group Fixtures'!$B$2:$B$1000,$B13),IF(AC13="outsider",SUMIFS('All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E13" s="56" t="str">
        <f t="shared" si="9"/>
        <v>L</v>
      </c>
      <c r="AF13" s="45" t="s">
        <v>8</v>
      </c>
      <c r="AG13" s="42" t="str">
        <f t="shared" si="10"/>
        <v>favourite</v>
      </c>
      <c r="AH13" s="42">
        <f>IF(AG13="","",IF(AG13="favourite",SUMIFS('All Group Fixtures'!$L$2:$L$1000,'All Group Fixtures'!$A$2:$A$1000,$A13,'All Group Fixtures'!$C$2:$C$1000,$C13,'All Group Fixtures'!$B$2:$B$1000,$B13),IF(AG13="outsider",SUMIFS('All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I13" s="56" t="str">
        <f t="shared" si="11"/>
        <v>L</v>
      </c>
      <c r="AJ13" s="45" t="s">
        <v>8</v>
      </c>
      <c r="AK13" s="42" t="str">
        <f t="shared" si="12"/>
        <v>favourite</v>
      </c>
      <c r="AL13" s="42">
        <f>IF(AK13="","",IF(AK13="favourite",SUMIFS('All Group Fixtures'!$L$2:$L$1000,'All Group Fixtures'!$A$2:$A$1000,$A13,'All Group Fixtures'!$C$2:$C$1000,$C13,'All Group Fixtures'!$B$2:$B$1000,$B13),IF(AK13="outsider",SUMIFS('All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M13" s="56" t="str">
        <f t="shared" si="13"/>
        <v>L</v>
      </c>
    </row>
    <row r="14" spans="1:39" x14ac:dyDescent="0.2">
      <c r="A14">
        <v>2018</v>
      </c>
      <c r="B14">
        <f t="shared" si="14"/>
        <v>12</v>
      </c>
      <c r="C14">
        <v>1</v>
      </c>
      <c r="D14" t="s">
        <v>91</v>
      </c>
      <c r="E14" t="s">
        <v>98</v>
      </c>
      <c r="F14" s="46">
        <f t="shared" si="15"/>
        <v>0.5714285714285714</v>
      </c>
      <c r="G14" s="46">
        <f t="shared" si="15"/>
        <v>0</v>
      </c>
      <c r="H14" s="46">
        <f t="shared" si="16"/>
        <v>0.42857142857142855</v>
      </c>
      <c r="I14" t="str">
        <f t="array" ref="I14">INDEX('All Group Fixtures'!$Q$1:$Q$1000,MATCH(A14&amp;B14&amp;C14,'All Group Fixtures'!$A$1:$A$1000&amp;'All Group Fixtures'!$B$1:$B$1000&amp;'All Group Fixtures'!$C$1:$C$1000,0))</f>
        <v/>
      </c>
      <c r="J14" t="str">
        <f t="shared" si="17"/>
        <v/>
      </c>
      <c r="K14" t="str">
        <f>IF(J14="","",IF(J14="favourite",SUMIFS('All Group Fixtures'!$L13:$L1011,'All Group Fixtures'!$A13:$A1011,$A14,'All Group Fixtures'!$C$2:$C$1000,$C14,'All Group Fixtures'!$B$2:$B$1000,$B14),IF(J14="outsider",SUMIFS('All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L14" s="45" t="s">
        <v>91</v>
      </c>
      <c r="M14" s="42" t="str">
        <f t="shared" si="0"/>
        <v>favourite</v>
      </c>
      <c r="N14" s="42">
        <f>IF(M14="","",IF(M14="favourite",SUMIFS('All Group Fixtures'!$L$2:$L$1000,'All Group Fixtures'!$A$2:$A$1000,$A14,'All Group Fixtures'!$C$2:$C$1000,$C14,'All Group Fixtures'!$B$2:$B$1000,$B14),IF(M14="outsider",SUMIFS('All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O14" s="56" t="str">
        <f t="shared" si="1"/>
        <v/>
      </c>
      <c r="P14" s="45" t="s">
        <v>91</v>
      </c>
      <c r="Q14" s="42" t="str">
        <f t="shared" si="32"/>
        <v>favourite</v>
      </c>
      <c r="R14" s="42">
        <f>IF(Q14="","",IF(Q14="favourite",SUMIFS('All Group Fixtures'!$L$2:$L$1000,'All Group Fixtures'!$A$2:$A$1000,$A14,'All Group Fixtures'!$C$2:$C$1000,$C14,'All Group Fixtures'!$B$2:$B$1000,$B14),IF(Q14="outsider",SUMIFS('All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S14" s="56" t="str">
        <f t="shared" si="33"/>
        <v/>
      </c>
      <c r="T14" s="45" t="s">
        <v>42</v>
      </c>
      <c r="U14" s="42" t="str">
        <f t="shared" si="4"/>
        <v>draw</v>
      </c>
      <c r="V14" s="42">
        <f>IF(U14="","",IF(U14="favourite",SUMIFS('All Group Fixtures'!$L$2:$L$1000,'All Group Fixtures'!$A$2:$A$1000,$A14,'All Group Fixtures'!$C$2:$C$1000,$C14,'All Group Fixtures'!$B$2:$B$1000,$B14),IF(U14="outsider",SUMIFS('All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W14" s="56" t="str">
        <f t="shared" si="5"/>
        <v/>
      </c>
      <c r="X14" s="45" t="s">
        <v>91</v>
      </c>
      <c r="Y14" s="42" t="str">
        <f t="shared" si="6"/>
        <v>favourite</v>
      </c>
      <c r="Z14" s="42">
        <f>IF(Y14="","",IF(Y14="favourite",SUMIFS('All Group Fixtures'!$L$2:$L$1000,'All Group Fixtures'!$A$2:$A$1000,$A14,'All Group Fixtures'!$C$2:$C$1000,$C14,'All Group Fixtures'!$B$2:$B$1000,$B14),IF(Y14="outsider",SUMIFS('All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AA14" s="56" t="str">
        <f t="shared" si="7"/>
        <v/>
      </c>
      <c r="AB14" s="45" t="s">
        <v>42</v>
      </c>
      <c r="AC14" s="42" t="str">
        <f t="shared" si="8"/>
        <v>draw</v>
      </c>
      <c r="AD14" s="42">
        <f>IF(AC14="","",IF(AC14="favourite",SUMIFS('All Group Fixtures'!$L$2:$L$1000,'All Group Fixtures'!$A$2:$A$1000,$A14,'All Group Fixtures'!$C$2:$C$1000,$C14,'All Group Fixtures'!$B$2:$B$1000,$B14),IF(AC14="outsider",SUMIFS('All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AE14" s="56" t="str">
        <f t="shared" si="9"/>
        <v/>
      </c>
      <c r="AF14" s="45" t="s">
        <v>42</v>
      </c>
      <c r="AG14" s="42" t="str">
        <f t="shared" si="10"/>
        <v>draw</v>
      </c>
      <c r="AH14" s="42">
        <f>IF(AG14="","",IF(AG14="favourite",SUMIFS('All Group Fixtures'!$L$2:$L$1000,'All Group Fixtures'!$A$2:$A$1000,$A14,'All Group Fixtures'!$C$2:$C$1000,$C14,'All Group Fixtures'!$B$2:$B$1000,$B14),IF(AG14="outsider",SUMIFS('All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AI14" s="56" t="str">
        <f t="shared" si="11"/>
        <v/>
      </c>
      <c r="AJ14" s="45" t="s">
        <v>91</v>
      </c>
      <c r="AK14" s="42" t="str">
        <f t="shared" si="12"/>
        <v>favourite</v>
      </c>
      <c r="AL14" s="42">
        <f>IF(AK14="","",IF(AK14="favourite",SUMIFS('All Group Fixtures'!$L$2:$L$1000,'All Group Fixtures'!$A$2:$A$1000,$A14,'All Group Fixtures'!$C$2:$C$1000,$C14,'All Group Fixtures'!$B$2:$B$1000,$B14),IF(AK14="outsider",SUMIFS('All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AM14" s="56" t="str">
        <f t="shared" si="13"/>
        <v/>
      </c>
    </row>
    <row r="15" spans="1:39" x14ac:dyDescent="0.2">
      <c r="A15">
        <v>2018</v>
      </c>
      <c r="B15">
        <f t="shared" si="14"/>
        <v>13</v>
      </c>
      <c r="C15">
        <v>1</v>
      </c>
      <c r="D15" t="s">
        <v>36</v>
      </c>
      <c r="E15" t="s">
        <v>92</v>
      </c>
      <c r="F15" s="46">
        <f t="shared" si="15"/>
        <v>1</v>
      </c>
      <c r="G15" s="46">
        <f t="shared" si="15"/>
        <v>0</v>
      </c>
      <c r="H15" s="46">
        <f t="shared" si="16"/>
        <v>0</v>
      </c>
      <c r="I15" t="str">
        <f t="array" ref="I15">INDEX('All Group Fixtures'!$Q$1:$Q$1000,MATCH(A15&amp;B15&amp;C15,'All Group Fixtures'!$A$1:$A$1000&amp;'All Group Fixtures'!$B$1:$B$1000&amp;'All Group Fixtures'!$C$1:$C$1000,0))</f>
        <v/>
      </c>
      <c r="J15" t="str">
        <f t="shared" si="17"/>
        <v/>
      </c>
      <c r="K15" t="str">
        <f>IF(J15="","",IF(J15="favourite",SUMIFS('All Group Fixtures'!$L14:$L1012,'All Group Fixtures'!$A14:$A1012,$A15,'All Group Fixtures'!$C$2:$C$1000,$C15,'All Group Fixtures'!$B$2:$B$1000,$B15),IF(J15="outsider",SUMIFS('All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L15" s="45" t="s">
        <v>36</v>
      </c>
      <c r="M15" s="42" t="str">
        <f t="shared" si="0"/>
        <v>favourite</v>
      </c>
      <c r="N15" s="42">
        <f>IF(M15="","",IF(M15="favourite",SUMIFS('All Group Fixtures'!$L$2:$L$1000,'All Group Fixtures'!$A$2:$A$1000,$A15,'All Group Fixtures'!$C$2:$C$1000,$C15,'All Group Fixtures'!$B$2:$B$1000,$B15),IF(M15="outsider",SUMIFS('All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O15" s="56" t="str">
        <f t="shared" si="1"/>
        <v/>
      </c>
      <c r="P15" s="45" t="s">
        <v>36</v>
      </c>
      <c r="Q15" s="42" t="str">
        <f t="shared" si="32"/>
        <v>favourite</v>
      </c>
      <c r="R15" s="42">
        <f>IF(Q15="","",IF(Q15="favourite",SUMIFS('All Group Fixtures'!$L$2:$L$1000,'All Group Fixtures'!$A$2:$A$1000,$A15,'All Group Fixtures'!$C$2:$C$1000,$C15,'All Group Fixtures'!$B$2:$B$1000,$B15),IF(Q15="outsider",SUMIFS('All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S15" s="56" t="str">
        <f t="shared" si="33"/>
        <v/>
      </c>
      <c r="T15" s="45" t="s">
        <v>36</v>
      </c>
      <c r="U15" s="42" t="str">
        <f t="shared" si="4"/>
        <v>favourite</v>
      </c>
      <c r="V15" s="42">
        <f>IF(U15="","",IF(U15="favourite",SUMIFS('All Group Fixtures'!$L$2:$L$1000,'All Group Fixtures'!$A$2:$A$1000,$A15,'All Group Fixtures'!$C$2:$C$1000,$C15,'All Group Fixtures'!$B$2:$B$1000,$B15),IF(U15="outsider",SUMIFS('All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W15" s="56" t="str">
        <f t="shared" si="5"/>
        <v/>
      </c>
      <c r="X15" s="45" t="s">
        <v>36</v>
      </c>
      <c r="Y15" s="42" t="str">
        <f t="shared" si="6"/>
        <v>favourite</v>
      </c>
      <c r="Z15" s="42">
        <f>IF(Y15="","",IF(Y15="favourite",SUMIFS('All Group Fixtures'!$L$2:$L$1000,'All Group Fixtures'!$A$2:$A$1000,$A15,'All Group Fixtures'!$C$2:$C$1000,$C15,'All Group Fixtures'!$B$2:$B$1000,$B15),IF(Y15="outsider",SUMIFS('All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A15" s="56" t="str">
        <f t="shared" si="7"/>
        <v/>
      </c>
      <c r="AB15" s="45" t="s">
        <v>36</v>
      </c>
      <c r="AC15" s="42" t="str">
        <f t="shared" si="8"/>
        <v>favourite</v>
      </c>
      <c r="AD15" s="42">
        <f>IF(AC15="","",IF(AC15="favourite",SUMIFS('All Group Fixtures'!$L$2:$L$1000,'All Group Fixtures'!$A$2:$A$1000,$A15,'All Group Fixtures'!$C$2:$C$1000,$C15,'All Group Fixtures'!$B$2:$B$1000,$B15),IF(AC15="outsider",SUMIFS('All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E15" s="56" t="str">
        <f t="shared" si="9"/>
        <v/>
      </c>
      <c r="AF15" s="45" t="s">
        <v>36</v>
      </c>
      <c r="AG15" s="42" t="str">
        <f t="shared" si="10"/>
        <v>favourite</v>
      </c>
      <c r="AH15" s="42">
        <f>IF(AG15="","",IF(AG15="favourite",SUMIFS('All Group Fixtures'!$L$2:$L$1000,'All Group Fixtures'!$A$2:$A$1000,$A15,'All Group Fixtures'!$C$2:$C$1000,$C15,'All Group Fixtures'!$B$2:$B$1000,$B15),IF(AG15="outsider",SUMIFS('All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I15" s="56" t="str">
        <f t="shared" si="11"/>
        <v/>
      </c>
      <c r="AJ15" s="45" t="s">
        <v>36</v>
      </c>
      <c r="AK15" s="42" t="str">
        <f t="shared" si="12"/>
        <v>favourite</v>
      </c>
      <c r="AL15" s="42">
        <f>IF(AK15="","",IF(AK15="favourite",SUMIFS('All Group Fixtures'!$L$2:$L$1000,'All Group Fixtures'!$A$2:$A$1000,$A15,'All Group Fixtures'!$C$2:$C$1000,$C15,'All Group Fixtures'!$B$2:$B$1000,$B15),IF(AK15="outsider",SUMIFS('All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M15" s="56" t="str">
        <f t="shared" si="13"/>
        <v/>
      </c>
    </row>
    <row r="16" spans="1:39" x14ac:dyDescent="0.2">
      <c r="A16">
        <v>2018</v>
      </c>
      <c r="B16">
        <f t="shared" si="14"/>
        <v>14</v>
      </c>
      <c r="C16">
        <v>1</v>
      </c>
      <c r="D16" t="s">
        <v>20</v>
      </c>
      <c r="E16" t="s">
        <v>93</v>
      </c>
      <c r="F16" s="46">
        <f t="shared" si="15"/>
        <v>1</v>
      </c>
      <c r="G16" s="46">
        <f t="shared" si="15"/>
        <v>0</v>
      </c>
      <c r="H16" s="46">
        <f t="shared" si="16"/>
        <v>0</v>
      </c>
      <c r="I16" t="str">
        <f t="array" ref="I16">INDEX('All Group Fixtures'!$Q$1:$Q$1000,MATCH(A16&amp;B16&amp;C16,'All Group Fixtures'!$A$1:$A$1000&amp;'All Group Fixtures'!$B$1:$B$1000&amp;'All Group Fixtures'!$C$1:$C$1000,0))</f>
        <v/>
      </c>
      <c r="J16" t="str">
        <f t="shared" si="17"/>
        <v/>
      </c>
      <c r="K16" t="str">
        <f>IF(J16="","",IF(J16="favourite",SUMIFS('All Group Fixtures'!$L15:$L1013,'All Group Fixtures'!$A15:$A1013,$A16,'All Group Fixtures'!$C$2:$C$1000,$C16,'All Group Fixtures'!$B$2:$B$1000,$B16),IF(J16="outsider",SUMIFS('All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L16" s="45" t="s">
        <v>20</v>
      </c>
      <c r="M16" s="42" t="str">
        <f t="shared" si="0"/>
        <v>favourite</v>
      </c>
      <c r="N16" s="42">
        <f>IF(M16="","",IF(M16="favourite",SUMIFS('All Group Fixtures'!$L$2:$L$1000,'All Group Fixtures'!$A$2:$A$1000,$A16,'All Group Fixtures'!$C$2:$C$1000,$C16,'All Group Fixtures'!$B$2:$B$1000,$B16),IF(M16="outsider",SUMIFS('All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O16" s="56" t="str">
        <f t="shared" si="1"/>
        <v/>
      </c>
      <c r="P16" s="45" t="s">
        <v>20</v>
      </c>
      <c r="Q16" s="42" t="str">
        <f t="shared" si="32"/>
        <v>favourite</v>
      </c>
      <c r="R16" s="42">
        <f>IF(Q16="","",IF(Q16="favourite",SUMIFS('All Group Fixtures'!$L$2:$L$1000,'All Group Fixtures'!$A$2:$A$1000,$A16,'All Group Fixtures'!$C$2:$C$1000,$C16,'All Group Fixtures'!$B$2:$B$1000,$B16),IF(Q16="outsider",SUMIFS('All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S16" s="56" t="str">
        <f t="shared" si="33"/>
        <v/>
      </c>
      <c r="T16" s="45" t="s">
        <v>20</v>
      </c>
      <c r="U16" s="42" t="str">
        <f t="shared" si="4"/>
        <v>favourite</v>
      </c>
      <c r="V16" s="42">
        <f>IF(U16="","",IF(U16="favourite",SUMIFS('All Group Fixtures'!$L$2:$L$1000,'All Group Fixtures'!$A$2:$A$1000,$A16,'All Group Fixtures'!$C$2:$C$1000,$C16,'All Group Fixtures'!$B$2:$B$1000,$B16),IF(U16="outsider",SUMIFS('All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W16" s="56" t="str">
        <f t="shared" si="5"/>
        <v/>
      </c>
      <c r="X16" s="45" t="s">
        <v>20</v>
      </c>
      <c r="Y16" s="42" t="str">
        <f t="shared" si="6"/>
        <v>favourite</v>
      </c>
      <c r="Z16" s="42">
        <f>IF(Y16="","",IF(Y16="favourite",SUMIFS('All Group Fixtures'!$L$2:$L$1000,'All Group Fixtures'!$A$2:$A$1000,$A16,'All Group Fixtures'!$C$2:$C$1000,$C16,'All Group Fixtures'!$B$2:$B$1000,$B16),IF(Y16="outsider",SUMIFS('All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A16" s="56" t="str">
        <f t="shared" si="7"/>
        <v/>
      </c>
      <c r="AB16" s="45" t="s">
        <v>20</v>
      </c>
      <c r="AC16" s="42" t="str">
        <f t="shared" si="8"/>
        <v>favourite</v>
      </c>
      <c r="AD16" s="42">
        <f>IF(AC16="","",IF(AC16="favourite",SUMIFS('All Group Fixtures'!$L$2:$L$1000,'All Group Fixtures'!$A$2:$A$1000,$A16,'All Group Fixtures'!$C$2:$C$1000,$C16,'All Group Fixtures'!$B$2:$B$1000,$B16),IF(AC16="outsider",SUMIFS('All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E16" s="56" t="str">
        <f t="shared" si="9"/>
        <v/>
      </c>
      <c r="AF16" s="45" t="s">
        <v>20</v>
      </c>
      <c r="AG16" s="42" t="str">
        <f t="shared" si="10"/>
        <v>favourite</v>
      </c>
      <c r="AH16" s="42">
        <f>IF(AG16="","",IF(AG16="favourite",SUMIFS('All Group Fixtures'!$L$2:$L$1000,'All Group Fixtures'!$A$2:$A$1000,$A16,'All Group Fixtures'!$C$2:$C$1000,$C16,'All Group Fixtures'!$B$2:$B$1000,$B16),IF(AG16="outsider",SUMIFS('All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I16" s="56" t="str">
        <f t="shared" si="11"/>
        <v/>
      </c>
      <c r="AJ16" s="45" t="s">
        <v>20</v>
      </c>
      <c r="AK16" s="42" t="str">
        <f t="shared" si="12"/>
        <v>favourite</v>
      </c>
      <c r="AL16" s="42">
        <f>IF(AK16="","",IF(AK16="favourite",SUMIFS('All Group Fixtures'!$L$2:$L$1000,'All Group Fixtures'!$A$2:$A$1000,$A16,'All Group Fixtures'!$C$2:$C$1000,$C16,'All Group Fixtures'!$B$2:$B$1000,$B16),IF(AK16="outsider",SUMIFS('All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M16" s="56" t="str">
        <f t="shared" si="13"/>
        <v/>
      </c>
    </row>
    <row r="17" spans="1:39" x14ac:dyDescent="0.2">
      <c r="A17" s="62">
        <v>2018</v>
      </c>
      <c r="B17" s="62">
        <f t="shared" si="14"/>
        <v>15</v>
      </c>
      <c r="C17" s="62">
        <v>1</v>
      </c>
      <c r="D17" s="62" t="s">
        <v>16</v>
      </c>
      <c r="E17" s="62" t="s">
        <v>23</v>
      </c>
      <c r="F17" s="46">
        <f t="shared" si="15"/>
        <v>0.8571428571428571</v>
      </c>
      <c r="G17" s="46">
        <f t="shared" si="15"/>
        <v>0</v>
      </c>
      <c r="H17" s="46">
        <f t="shared" si="16"/>
        <v>0.14285714285714285</v>
      </c>
      <c r="I17" t="str">
        <f t="array" ref="I17">INDEX('All Group Fixtures'!$Q$1:$Q$1000,MATCH(A17&amp;B17&amp;C17,'All Group Fixtures'!$A$1:$A$1000&amp;'All Group Fixtures'!$B$1:$B$1000&amp;'All Group Fixtures'!$C$1:$C$1000,0))</f>
        <v/>
      </c>
      <c r="J17" t="str">
        <f t="shared" si="17"/>
        <v/>
      </c>
      <c r="K17" t="str">
        <f>IF(J17="","",IF(J17="favourite",SUMIFS('All Group Fixtures'!$L16:$L1014,'All Group Fixtures'!$A16:$A1014,$A17,'All Group Fixtures'!$C$2:$C$1000,$C17,'All Group Fixtures'!$B$2:$B$1000,$B17),IF(J17="outsider",SUMIFS('All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L17" s="45" t="s">
        <v>16</v>
      </c>
      <c r="M17" s="42" t="str">
        <f t="shared" si="0"/>
        <v>favourite</v>
      </c>
      <c r="N17" s="42">
        <f>IF(M17="","",IF(M17="favourite",SUMIFS('All Group Fixtures'!$L$2:$L$1000,'All Group Fixtures'!$A$2:$A$1000,$A17,'All Group Fixtures'!$C$2:$C$1000,$C17,'All Group Fixtures'!$B$2:$B$1000,$B17),IF(M17="outsider",SUMIFS('All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O17" s="56" t="str">
        <f t="shared" si="1"/>
        <v/>
      </c>
      <c r="P17" s="45" t="s">
        <v>16</v>
      </c>
      <c r="Q17" s="42" t="str">
        <f t="shared" si="32"/>
        <v>favourite</v>
      </c>
      <c r="R17" s="42">
        <f>IF(Q17="","",IF(Q17="favourite",SUMIFS('All Group Fixtures'!$L$2:$L$1000,'All Group Fixtures'!$A$2:$A$1000,$A17,'All Group Fixtures'!$C$2:$C$1000,$C17,'All Group Fixtures'!$B$2:$B$1000,$B17),IF(Q17="outsider",SUMIFS('All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S17" s="56" t="str">
        <f t="shared" si="33"/>
        <v/>
      </c>
      <c r="T17" s="45" t="s">
        <v>16</v>
      </c>
      <c r="U17" s="42" t="str">
        <f t="shared" si="4"/>
        <v>favourite</v>
      </c>
      <c r="V17" s="42">
        <f>IF(U17="","",IF(U17="favourite",SUMIFS('All Group Fixtures'!$L$2:$L$1000,'All Group Fixtures'!$A$2:$A$1000,$A17,'All Group Fixtures'!$C$2:$C$1000,$C17,'All Group Fixtures'!$B$2:$B$1000,$B17),IF(U17="outsider",SUMIFS('All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W17" s="56" t="str">
        <f t="shared" si="5"/>
        <v/>
      </c>
      <c r="X17" s="45" t="s">
        <v>42</v>
      </c>
      <c r="Y17" s="42" t="str">
        <f t="shared" si="6"/>
        <v>draw</v>
      </c>
      <c r="Z17" s="42">
        <f>IF(Y17="","",IF(Y17="favourite",SUMIFS('All Group Fixtures'!$L$2:$L$1000,'All Group Fixtures'!$A$2:$A$1000,$A17,'All Group Fixtures'!$C$2:$C$1000,$C17,'All Group Fixtures'!$B$2:$B$1000,$B17),IF(Y17="outsider",SUMIFS('All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A17" s="56" t="str">
        <f t="shared" si="7"/>
        <v/>
      </c>
      <c r="AB17" s="45" t="s">
        <v>16</v>
      </c>
      <c r="AC17" s="42" t="str">
        <f t="shared" si="8"/>
        <v>favourite</v>
      </c>
      <c r="AD17" s="42">
        <f>IF(AC17="","",IF(AC17="favourite",SUMIFS('All Group Fixtures'!$L$2:$L$1000,'All Group Fixtures'!$A$2:$A$1000,$A17,'All Group Fixtures'!$C$2:$C$1000,$C17,'All Group Fixtures'!$B$2:$B$1000,$B17),IF(AC17="outsider",SUMIFS('All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E17" s="56" t="str">
        <f t="shared" si="9"/>
        <v/>
      </c>
      <c r="AF17" s="45" t="s">
        <v>16</v>
      </c>
      <c r="AG17" s="42" t="str">
        <f t="shared" si="10"/>
        <v>favourite</v>
      </c>
      <c r="AH17" s="42">
        <f>IF(AG17="","",IF(AG17="favourite",SUMIFS('All Group Fixtures'!$L$2:$L$1000,'All Group Fixtures'!$A$2:$A$1000,$A17,'All Group Fixtures'!$C$2:$C$1000,$C17,'All Group Fixtures'!$B$2:$B$1000,$B17),IF(AG17="outsider",SUMIFS('All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I17" s="56" t="str">
        <f t="shared" si="11"/>
        <v/>
      </c>
      <c r="AJ17" s="45" t="s">
        <v>16</v>
      </c>
      <c r="AK17" s="42" t="str">
        <f t="shared" si="12"/>
        <v>favourite</v>
      </c>
      <c r="AL17" s="42">
        <f>IF(AK17="","",IF(AK17="favourite",SUMIFS('All Group Fixtures'!$L$2:$L$1000,'All Group Fixtures'!$A$2:$A$1000,$A17,'All Group Fixtures'!$C$2:$C$1000,$C17,'All Group Fixtures'!$B$2:$B$1000,$B17),IF(AK17="outsider",SUMIFS('All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M17" s="56" t="str">
        <f t="shared" si="13"/>
        <v/>
      </c>
    </row>
    <row r="18" spans="1:39" x14ac:dyDescent="0.2">
      <c r="A18" s="62">
        <v>2018</v>
      </c>
      <c r="B18" s="62">
        <f t="shared" si="14"/>
        <v>16</v>
      </c>
      <c r="C18" s="62">
        <v>1</v>
      </c>
      <c r="D18" s="62" t="s">
        <v>94</v>
      </c>
      <c r="E18" s="62" t="s">
        <v>95</v>
      </c>
      <c r="F18" s="46">
        <f t="shared" si="15"/>
        <v>0.2857142857142857</v>
      </c>
      <c r="G18" s="46">
        <f t="shared" si="15"/>
        <v>0.2857142857142857</v>
      </c>
      <c r="H18" s="46">
        <f t="shared" si="16"/>
        <v>0.42857142857142855</v>
      </c>
      <c r="I18" t="str">
        <f t="array" ref="I18">INDEX('All Group Fixtures'!$Q$1:$Q$1000,MATCH(A18&amp;B18&amp;C18,'All Group Fixtures'!$A$1:$A$1000&amp;'All Group Fixtures'!$B$1:$B$1000&amp;'All Group Fixtures'!$C$1:$C$1000,0))</f>
        <v/>
      </c>
      <c r="J18" t="str">
        <f t="shared" si="17"/>
        <v/>
      </c>
      <c r="K18" t="str">
        <f>IF(J18="","",IF(J18="favourite",SUMIFS('All Group Fixtures'!$L17:$L1015,'All Group Fixtures'!$A17:$A1015,$A18,'All Group Fixtures'!$C$2:$C$1000,$C18,'All Group Fixtures'!$B$2:$B$1000,$B18),IF(J18="outsider",SUMIFS('All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L18" s="45" t="s">
        <v>94</v>
      </c>
      <c r="M18" s="42" t="str">
        <f t="shared" si="0"/>
        <v>favourite</v>
      </c>
      <c r="N18" s="42">
        <f>IF(M18="","",IF(M18="favourite",SUMIFS('All Group Fixtures'!$L$2:$L$1000,'All Group Fixtures'!$A$2:$A$1000,$A18,'All Group Fixtures'!$C$2:$C$1000,$C18,'All Group Fixtures'!$B$2:$B$1000,$B18),IF(M18="outsider",SUMIFS('All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O18" s="56" t="str">
        <f t="shared" si="1"/>
        <v/>
      </c>
      <c r="P18" s="45" t="s">
        <v>42</v>
      </c>
      <c r="Q18" s="42" t="str">
        <f t="shared" si="32"/>
        <v>draw</v>
      </c>
      <c r="R18" s="42">
        <f>IF(Q18="","",IF(Q18="favourite",SUMIFS('All Group Fixtures'!$L$2:$L$1000,'All Group Fixtures'!$A$2:$A$1000,$A18,'All Group Fixtures'!$C$2:$C$1000,$C18,'All Group Fixtures'!$B$2:$B$1000,$B18),IF(Q18="outsider",SUMIFS('All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S18" s="56" t="str">
        <f t="shared" si="33"/>
        <v/>
      </c>
      <c r="T18" s="45" t="s">
        <v>42</v>
      </c>
      <c r="U18" s="42" t="str">
        <f t="shared" si="4"/>
        <v>draw</v>
      </c>
      <c r="V18" s="42">
        <f>IF(U18="","",IF(U18="favourite",SUMIFS('All Group Fixtures'!$L$2:$L$1000,'All Group Fixtures'!$A$2:$A$1000,$A18,'All Group Fixtures'!$C$2:$C$1000,$C18,'All Group Fixtures'!$B$2:$B$1000,$B18),IF(U18="outsider",SUMIFS('All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W18" s="56" t="str">
        <f t="shared" si="5"/>
        <v/>
      </c>
      <c r="X18" s="45" t="s">
        <v>94</v>
      </c>
      <c r="Y18" s="42" t="str">
        <f t="shared" si="6"/>
        <v>favourite</v>
      </c>
      <c r="Z18" s="42">
        <f>IF(Y18="","",IF(Y18="favourite",SUMIFS('All Group Fixtures'!$L$2:$L$1000,'All Group Fixtures'!$A$2:$A$1000,$A18,'All Group Fixtures'!$C$2:$C$1000,$C18,'All Group Fixtures'!$B$2:$B$1000,$B18),IF(Y18="outsider",SUMIFS('All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A18" s="56" t="str">
        <f t="shared" si="7"/>
        <v/>
      </c>
      <c r="AB18" s="45" t="s">
        <v>42</v>
      </c>
      <c r="AC18" s="42" t="str">
        <f t="shared" si="8"/>
        <v>draw</v>
      </c>
      <c r="AD18" s="42">
        <f>IF(AC18="","",IF(AC18="favourite",SUMIFS('All Group Fixtures'!$L$2:$L$1000,'All Group Fixtures'!$A$2:$A$1000,$A18,'All Group Fixtures'!$C$2:$C$1000,$C18,'All Group Fixtures'!$B$2:$B$1000,$B18),IF(AC18="outsider",SUMIFS('All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AE18" s="56" t="str">
        <f t="shared" si="9"/>
        <v/>
      </c>
      <c r="AF18" s="45" t="s">
        <v>95</v>
      </c>
      <c r="AG18" s="42" t="str">
        <f t="shared" si="10"/>
        <v>outsider</v>
      </c>
      <c r="AH18" s="42">
        <f>IF(AG18="","",IF(AG18="favourite",SUMIFS('All Group Fixtures'!$L$2:$L$1000,'All Group Fixtures'!$A$2:$A$1000,$A18,'All Group Fixtures'!$C$2:$C$1000,$C18,'All Group Fixtures'!$B$2:$B$1000,$B18),IF(AG18="outsider",SUMIFS('All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3.3</v>
      </c>
      <c r="AI18" s="56" t="str">
        <f t="shared" si="11"/>
        <v/>
      </c>
      <c r="AJ18" s="45" t="s">
        <v>95</v>
      </c>
      <c r="AK18" s="42" t="str">
        <f t="shared" si="12"/>
        <v>outsider</v>
      </c>
      <c r="AL18" s="42">
        <f>IF(AK18="","",IF(AK18="favourite",SUMIFS('All Group Fixtures'!$L$2:$L$1000,'All Group Fixtures'!$A$2:$A$1000,$A18,'All Group Fixtures'!$C$2:$C$1000,$C18,'All Group Fixtures'!$B$2:$B$1000,$B18),IF(AK18="outsider",SUMIFS('All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3.3</v>
      </c>
      <c r="AM18" s="56" t="str">
        <f t="shared" si="13"/>
        <v/>
      </c>
    </row>
    <row r="19" spans="1:39" x14ac:dyDescent="0.2">
      <c r="E19" s="80" t="s">
        <v>150</v>
      </c>
      <c r="F19" s="80"/>
      <c r="G19" s="80"/>
      <c r="L19" s="38"/>
      <c r="M19" s="39"/>
      <c r="N19" s="39"/>
      <c r="O19" s="59"/>
      <c r="P19" s="38"/>
      <c r="Q19" s="39"/>
      <c r="R19" s="39"/>
      <c r="S19" s="40"/>
      <c r="T19" s="38"/>
      <c r="U19" s="39"/>
      <c r="V19" s="39"/>
      <c r="W19" s="40"/>
      <c r="X19" s="38"/>
      <c r="Y19" s="39"/>
      <c r="Z19" s="39"/>
      <c r="AA19" s="40"/>
      <c r="AB19" s="38"/>
      <c r="AC19" s="39"/>
      <c r="AD19" s="39"/>
      <c r="AE19" s="40"/>
      <c r="AF19" s="38"/>
      <c r="AG19" s="39"/>
      <c r="AH19" s="39"/>
      <c r="AI19" s="40"/>
      <c r="AJ19" s="38"/>
      <c r="AK19" s="39"/>
      <c r="AL19" s="39"/>
      <c r="AM19" s="40"/>
    </row>
    <row r="20" spans="1:39" x14ac:dyDescent="0.2">
      <c r="A20" t="s">
        <v>135</v>
      </c>
      <c r="B20">
        <f>COUNTA(B3:B18)</f>
        <v>16</v>
      </c>
      <c r="E20" t="s">
        <v>45</v>
      </c>
      <c r="F20" s="33">
        <f>COUNTIF(J3:J18,"favourite")</f>
        <v>6</v>
      </c>
      <c r="G20" s="46">
        <f>F20/$F$23</f>
        <v>0.54545454545454541</v>
      </c>
      <c r="L20" s="38">
        <f>COUNTIF(M$3:M$18,"favourite")</f>
        <v>16</v>
      </c>
      <c r="M20" s="39">
        <f>L20/$B$18</f>
        <v>1</v>
      </c>
      <c r="N20" s="39"/>
      <c r="O20" s="59"/>
      <c r="P20" s="38">
        <f>COUNTIF(Q$3:Q$18,"favourite")</f>
        <v>12</v>
      </c>
      <c r="Q20" s="39">
        <f>P20/$B$18</f>
        <v>0.75</v>
      </c>
      <c r="R20" s="39"/>
      <c r="S20" s="40"/>
      <c r="T20" s="38">
        <f>COUNTIF(U$3:U$18,"favourite")</f>
        <v>10</v>
      </c>
      <c r="U20" s="39">
        <f>T20/$B$18</f>
        <v>0.625</v>
      </c>
      <c r="V20" s="39"/>
      <c r="W20" s="40"/>
      <c r="X20" s="38">
        <f>COUNTIF(Y$3:Y$18,"favourite")</f>
        <v>11</v>
      </c>
      <c r="Y20" s="39">
        <f>X20/$B$18</f>
        <v>0.6875</v>
      </c>
      <c r="Z20" s="39"/>
      <c r="AA20" s="40"/>
      <c r="AB20" s="38">
        <f>COUNTIF(AC$3:AC$18,"favourite")</f>
        <v>10</v>
      </c>
      <c r="AC20" s="39">
        <f>AB20/$B$18</f>
        <v>0.625</v>
      </c>
      <c r="AD20" s="39"/>
      <c r="AE20" s="40"/>
      <c r="AF20" s="38">
        <f>COUNTIF(AG$3:AG$18,"favourite")</f>
        <v>8</v>
      </c>
      <c r="AG20" s="39">
        <f>AF20/$B$18</f>
        <v>0.5</v>
      </c>
      <c r="AH20" s="39"/>
      <c r="AI20" s="40"/>
      <c r="AJ20" s="38">
        <f>COUNTIF(AK$3:AK$18,"favourite")</f>
        <v>14</v>
      </c>
      <c r="AK20" s="39">
        <f>AJ20/$B$18</f>
        <v>0.875</v>
      </c>
      <c r="AL20" s="39"/>
      <c r="AM20" s="40"/>
    </row>
    <row r="21" spans="1:39" x14ac:dyDescent="0.2">
      <c r="A21" t="s">
        <v>127</v>
      </c>
      <c r="B21" s="34">
        <f>COUNTA(L1:ZZ1)/2</f>
        <v>7</v>
      </c>
      <c r="E21" t="s">
        <v>46</v>
      </c>
      <c r="F21" s="33">
        <f>COUNTIF(J3:J18,"outsider")</f>
        <v>2</v>
      </c>
      <c r="G21" s="46">
        <f>F21/$F$23</f>
        <v>0.18181818181818182</v>
      </c>
      <c r="L21" s="38">
        <f>COUNTIF(M$3:M$18,"outsider")</f>
        <v>0</v>
      </c>
      <c r="M21" s="39">
        <f>L21/$B$18</f>
        <v>0</v>
      </c>
      <c r="N21" s="39"/>
      <c r="O21" s="59"/>
      <c r="P21" s="38">
        <f>COUNTIF(Q$3:Q$18,"outsider")</f>
        <v>2</v>
      </c>
      <c r="Q21" s="39">
        <f>P21/$B$18</f>
        <v>0.125</v>
      </c>
      <c r="R21" s="39"/>
      <c r="S21" s="40"/>
      <c r="T21" s="38">
        <f>COUNTIF(U$3:U$18,"outsider")</f>
        <v>0</v>
      </c>
      <c r="U21" s="39">
        <f>T21/$B$18</f>
        <v>0</v>
      </c>
      <c r="V21" s="39"/>
      <c r="W21" s="40"/>
      <c r="X21" s="38">
        <f>COUNTIF(Y$3:Y$18,"outsider")</f>
        <v>1</v>
      </c>
      <c r="Y21" s="39">
        <f>X21/$B$18</f>
        <v>6.25E-2</v>
      </c>
      <c r="Z21" s="39"/>
      <c r="AA21" s="40"/>
      <c r="AB21" s="38">
        <f>COUNTIF(AC$3:AC$18,"outsider")</f>
        <v>1</v>
      </c>
      <c r="AC21" s="39">
        <f>AB21/$B$18</f>
        <v>6.25E-2</v>
      </c>
      <c r="AD21" s="39"/>
      <c r="AE21" s="40"/>
      <c r="AF21" s="38">
        <f>COUNTIF(AG$3:AG$18,"outsider")</f>
        <v>4</v>
      </c>
      <c r="AG21" s="39">
        <f>AF21/$B$18</f>
        <v>0.25</v>
      </c>
      <c r="AH21" s="39"/>
      <c r="AI21" s="40"/>
      <c r="AJ21" s="38">
        <f>COUNTIF(AK$3:AK$18,"outsider")</f>
        <v>1</v>
      </c>
      <c r="AK21" s="39">
        <f>AJ21/$B$18</f>
        <v>6.25E-2</v>
      </c>
      <c r="AL21" s="39"/>
      <c r="AM21" s="40"/>
    </row>
    <row r="22" spans="1:39" x14ac:dyDescent="0.2">
      <c r="A22" t="s">
        <v>128</v>
      </c>
      <c r="B22" s="34">
        <f>POWER(3,B20)</f>
        <v>43046721</v>
      </c>
      <c r="E22" t="s">
        <v>42</v>
      </c>
      <c r="F22" s="33">
        <f>COUNTIF(J3:J18,"draw")</f>
        <v>3</v>
      </c>
      <c r="G22" s="46">
        <f>F22/$F$23</f>
        <v>0.27272727272727271</v>
      </c>
      <c r="L22" s="38">
        <f>COUNTIF(M$3:M$18,"draw")</f>
        <v>0</v>
      </c>
      <c r="M22" s="39">
        <f>L22/$B$18</f>
        <v>0</v>
      </c>
      <c r="N22" s="39"/>
      <c r="O22" s="59"/>
      <c r="P22" s="38">
        <f>COUNTIF(Q$3:Q$18,"draw")</f>
        <v>2</v>
      </c>
      <c r="Q22" s="39">
        <f>P22/$B$18</f>
        <v>0.125</v>
      </c>
      <c r="R22" s="39"/>
      <c r="S22" s="40"/>
      <c r="T22" s="38">
        <f>COUNTIF(U$3:U$18,"draw")</f>
        <v>6</v>
      </c>
      <c r="U22" s="39">
        <f>T22/$B$18</f>
        <v>0.375</v>
      </c>
      <c r="V22" s="39"/>
      <c r="W22" s="40"/>
      <c r="X22" s="38">
        <f>COUNTIF(Y$3:Y$18,"draw")</f>
        <v>4</v>
      </c>
      <c r="Y22" s="39">
        <f>X22/$B$18</f>
        <v>0.25</v>
      </c>
      <c r="Z22" s="39"/>
      <c r="AA22" s="40"/>
      <c r="AB22" s="38">
        <f>COUNTIF(AC$3:AC$18,"draw")</f>
        <v>5</v>
      </c>
      <c r="AC22" s="39">
        <f>AB22/$B$18</f>
        <v>0.3125</v>
      </c>
      <c r="AD22" s="39"/>
      <c r="AE22" s="40"/>
      <c r="AF22" s="38">
        <f>COUNTIF(AG$3:AG$18,"draw")</f>
        <v>4</v>
      </c>
      <c r="AG22" s="39">
        <f>AF22/$B$18</f>
        <v>0.25</v>
      </c>
      <c r="AH22" s="39"/>
      <c r="AI22" s="40"/>
      <c r="AJ22" s="38">
        <f>COUNTIF(AK$3:AK$18,"draw")</f>
        <v>1</v>
      </c>
      <c r="AK22" s="39">
        <f>AJ22/$B$18</f>
        <v>6.25E-2</v>
      </c>
      <c r="AL22" s="39"/>
      <c r="AM22" s="40"/>
    </row>
    <row r="23" spans="1:39" x14ac:dyDescent="0.2">
      <c r="A23" t="s">
        <v>129</v>
      </c>
      <c r="B23" s="36">
        <f>B21/B22</f>
        <v>1.6261401187793143E-7</v>
      </c>
      <c r="E23" t="s">
        <v>138</v>
      </c>
      <c r="F23">
        <f>SUMPRODUCT(--(LEN(I3:I18)&gt;0))</f>
        <v>11</v>
      </c>
      <c r="L23" s="107">
        <v>2917</v>
      </c>
      <c r="M23" s="108"/>
      <c r="N23" s="60"/>
      <c r="O23" s="59"/>
      <c r="P23" s="107">
        <v>15792</v>
      </c>
      <c r="Q23" s="108"/>
      <c r="R23" s="60"/>
      <c r="S23" s="40"/>
      <c r="T23" s="107">
        <v>29616</v>
      </c>
      <c r="U23" s="108"/>
      <c r="V23" s="60"/>
      <c r="W23" s="40"/>
      <c r="X23" s="107">
        <v>230033</v>
      </c>
      <c r="Y23" s="108"/>
      <c r="Z23" s="60"/>
      <c r="AA23" s="40"/>
      <c r="AB23" s="107">
        <v>37020</v>
      </c>
      <c r="AC23" s="108"/>
      <c r="AD23" s="60"/>
      <c r="AE23" s="40"/>
      <c r="AF23" s="107">
        <v>554044</v>
      </c>
      <c r="AG23" s="108"/>
      <c r="AH23" s="60"/>
      <c r="AI23" s="40"/>
      <c r="AJ23" s="107">
        <v>12148</v>
      </c>
      <c r="AK23" s="108"/>
      <c r="AL23" s="60"/>
      <c r="AM23" s="40"/>
    </row>
    <row r="24" spans="1:39" x14ac:dyDescent="0.2">
      <c r="A24" t="s">
        <v>131</v>
      </c>
      <c r="B24" s="34">
        <f>COUNTIF(L25:ZZ25,"BET LOST")</f>
        <v>7</v>
      </c>
      <c r="C24">
        <f>B24/B$21</f>
        <v>1</v>
      </c>
      <c r="E24" t="s">
        <v>106</v>
      </c>
      <c r="F24" s="67">
        <f>PRODUCT(K3:K18)</f>
        <v>328840.13782557001</v>
      </c>
      <c r="L24" s="38"/>
      <c r="M24" s="68"/>
      <c r="N24" s="68"/>
      <c r="O24" s="59"/>
      <c r="P24" s="38"/>
      <c r="Q24" s="68"/>
      <c r="R24" s="68"/>
      <c r="S24" s="40"/>
      <c r="T24" s="38"/>
      <c r="U24" s="68"/>
      <c r="V24" s="68"/>
      <c r="W24" s="40"/>
      <c r="X24" s="38"/>
      <c r="Y24" s="39"/>
      <c r="Z24" s="39"/>
      <c r="AA24" s="40"/>
      <c r="AB24" s="38"/>
      <c r="AC24" s="39"/>
      <c r="AD24" s="39"/>
      <c r="AE24" s="40"/>
      <c r="AF24" s="38"/>
      <c r="AG24" s="39"/>
      <c r="AH24" s="39"/>
      <c r="AI24" s="40"/>
      <c r="AJ24" s="38"/>
      <c r="AK24" s="39"/>
      <c r="AL24" s="39"/>
      <c r="AM24" s="40"/>
    </row>
    <row r="25" spans="1:39" x14ac:dyDescent="0.2">
      <c r="A25" t="s">
        <v>132</v>
      </c>
      <c r="B25" s="35">
        <f>B21-B24-B26</f>
        <v>0</v>
      </c>
      <c r="C25">
        <f>B25/B$21</f>
        <v>0</v>
      </c>
      <c r="G25" s="37"/>
      <c r="L25" s="104" t="str">
        <f>IF(COUNTIF(O3:O18,"L") &gt; 0,"BET LOST",IF(COUNTIF(O3:O18,"W")=16,"FUCK OFF…..YOU WON",""))</f>
        <v>BET LOST</v>
      </c>
      <c r="M25" s="105"/>
      <c r="N25" s="105"/>
      <c r="O25" s="106"/>
      <c r="P25" s="104" t="str">
        <f>IF(COUNTIF(S3:S18,"L") &gt; 0,"BET LOST",IF(COUNTIF(S3:S18,"W")=16,"FUCK OFF…..YOU WON",""))</f>
        <v>BET LOST</v>
      </c>
      <c r="Q25" s="105"/>
      <c r="R25" s="105"/>
      <c r="S25" s="106"/>
      <c r="T25" s="104" t="str">
        <f>IF(COUNTIF(W3:W18,"L") &gt; 0,"BET LOST",IF(COUNTIF(W3:W18,"W")=16,"FUCK OFF…..YOU WON",""))</f>
        <v>BET LOST</v>
      </c>
      <c r="U25" s="105"/>
      <c r="V25" s="105"/>
      <c r="W25" s="106"/>
      <c r="X25" s="104" t="str">
        <f>IF(COUNTIF(AA3:AA18,"L") &gt; 0,"BET LOST",IF(COUNTIF(AA3:AA18,"W")=16,"FUCK OFF…..YOU WON",""))</f>
        <v>BET LOST</v>
      </c>
      <c r="Y25" s="105"/>
      <c r="Z25" s="105"/>
      <c r="AA25" s="106"/>
      <c r="AB25" s="104" t="str">
        <f>IF(COUNTIF(AE3:AE18,"L") &gt; 0,"BET LOST",IF(COUNTIF(AE3:AE18,"W")=16,"FUCK OFF…..YOU WON",""))</f>
        <v>BET LOST</v>
      </c>
      <c r="AC25" s="105"/>
      <c r="AD25" s="105"/>
      <c r="AE25" s="106"/>
      <c r="AF25" s="104" t="str">
        <f>IF(COUNTIF(AI3:AI18,"L") &gt; 0,"BET LOST",IF(COUNTIF(AI3:AI18,"W")=16,"FUCK OFF…..YOU WON",""))</f>
        <v>BET LOST</v>
      </c>
      <c r="AG25" s="105"/>
      <c r="AH25" s="105"/>
      <c r="AI25" s="106"/>
      <c r="AJ25" s="104" t="str">
        <f>IF(COUNTIF(AM3:AM18,"L") &gt; 0,"BET LOST",IF(COUNTIF(AM3:AM18,"W")=16,"FUCK OFF…..YOU WON",""))</f>
        <v>BET LOST</v>
      </c>
      <c r="AK25" s="105"/>
      <c r="AL25" s="105"/>
      <c r="AM25" s="106"/>
    </row>
    <row r="26" spans="1:39" x14ac:dyDescent="0.2">
      <c r="A26" t="s">
        <v>133</v>
      </c>
      <c r="B26" s="34">
        <f>COUNTIF(L25:BC25,"FUCK OFF…..YOU WON")</f>
        <v>0</v>
      </c>
      <c r="C26">
        <f>B26/B$21</f>
        <v>0</v>
      </c>
      <c r="L26" s="38"/>
      <c r="M26" s="39"/>
      <c r="N26" s="39"/>
      <c r="O26" s="59"/>
      <c r="P26" s="38"/>
      <c r="Q26" s="39"/>
      <c r="R26" s="39"/>
      <c r="S26" s="59"/>
      <c r="T26" s="38"/>
      <c r="U26" s="39"/>
      <c r="V26" s="39"/>
      <c r="W26" s="59"/>
      <c r="X26" s="38"/>
      <c r="Y26" s="39"/>
      <c r="Z26" s="39"/>
      <c r="AA26" s="59"/>
      <c r="AB26" s="38"/>
      <c r="AC26" s="39"/>
      <c r="AD26" s="39"/>
      <c r="AE26" s="59"/>
      <c r="AF26" s="38"/>
      <c r="AG26" s="39"/>
      <c r="AH26" s="39"/>
      <c r="AI26" s="59"/>
      <c r="AJ26" s="38"/>
      <c r="AK26" s="39"/>
      <c r="AL26" s="39"/>
      <c r="AM26" s="59"/>
    </row>
    <row r="27" spans="1:39" x14ac:dyDescent="0.2">
      <c r="L27" s="104" t="s">
        <v>134</v>
      </c>
      <c r="M27" s="105"/>
      <c r="N27" s="105"/>
      <c r="O27" s="106"/>
      <c r="P27" s="104" t="s">
        <v>134</v>
      </c>
      <c r="Q27" s="105"/>
      <c r="R27" s="105"/>
      <c r="S27" s="106"/>
      <c r="T27" s="104" t="s">
        <v>134</v>
      </c>
      <c r="U27" s="105"/>
      <c r="V27" s="105"/>
      <c r="W27" s="106"/>
      <c r="X27" s="104" t="s">
        <v>134</v>
      </c>
      <c r="Y27" s="105"/>
      <c r="Z27" s="105"/>
      <c r="AA27" s="106"/>
      <c r="AB27" s="104" t="s">
        <v>134</v>
      </c>
      <c r="AC27" s="105"/>
      <c r="AD27" s="105"/>
      <c r="AE27" s="106"/>
      <c r="AF27" s="104" t="s">
        <v>134</v>
      </c>
      <c r="AG27" s="105"/>
      <c r="AH27" s="105"/>
      <c r="AI27" s="106"/>
      <c r="AJ27" s="104" t="s">
        <v>134</v>
      </c>
      <c r="AK27" s="105"/>
      <c r="AL27" s="105"/>
      <c r="AM27" s="106"/>
    </row>
    <row r="28" spans="1:39" x14ac:dyDescent="0.2">
      <c r="L28" s="57" t="s">
        <v>51</v>
      </c>
      <c r="M28" s="58">
        <f>COUNTIF(O3:O18,"W")</f>
        <v>6</v>
      </c>
      <c r="N28" s="58"/>
      <c r="O28" s="59">
        <f>M28/$B$20</f>
        <v>0.375</v>
      </c>
      <c r="P28" s="57" t="s">
        <v>51</v>
      </c>
      <c r="Q28" s="58">
        <f>COUNTIF(S3:S18,"W")</f>
        <v>5</v>
      </c>
      <c r="R28" s="58"/>
      <c r="S28" s="59">
        <f>Q28/$B$20</f>
        <v>0.3125</v>
      </c>
      <c r="T28" s="57" t="s">
        <v>51</v>
      </c>
      <c r="U28" s="58">
        <f>COUNTIF(W3:W18,"W")</f>
        <v>5</v>
      </c>
      <c r="V28" s="58"/>
      <c r="W28" s="59">
        <f>U28/$B$20</f>
        <v>0.3125</v>
      </c>
      <c r="X28" s="57" t="s">
        <v>51</v>
      </c>
      <c r="Y28" s="58">
        <f>COUNTIF(AA3:AA18,"W")</f>
        <v>3</v>
      </c>
      <c r="Z28" s="58"/>
      <c r="AA28" s="59">
        <f>Y28/$B$20</f>
        <v>0.1875</v>
      </c>
      <c r="AB28" s="57" t="s">
        <v>51</v>
      </c>
      <c r="AC28" s="58">
        <f>COUNTIF(AE3:AE18,"W")</f>
        <v>4</v>
      </c>
      <c r="AD28" s="58"/>
      <c r="AE28" s="59">
        <f>AC28/$B$20</f>
        <v>0.25</v>
      </c>
      <c r="AF28" s="57" t="s">
        <v>51</v>
      </c>
      <c r="AG28" s="58">
        <f>COUNTIF(AI3:AI18,"W")</f>
        <v>4</v>
      </c>
      <c r="AH28" s="58"/>
      <c r="AI28" s="59">
        <f>AG28/$B$20</f>
        <v>0.25</v>
      </c>
      <c r="AJ28" s="57" t="s">
        <v>51</v>
      </c>
      <c r="AK28" s="58">
        <f>COUNTIF(AM3:AM18,"W")</f>
        <v>6</v>
      </c>
      <c r="AL28" s="58"/>
      <c r="AM28" s="59">
        <f>AK28/$B$20</f>
        <v>0.375</v>
      </c>
    </row>
    <row r="29" spans="1:39" x14ac:dyDescent="0.2">
      <c r="A29" s="1">
        <v>1998</v>
      </c>
      <c r="B29" s="53" t="s">
        <v>144</v>
      </c>
      <c r="C29" s="1">
        <v>1</v>
      </c>
      <c r="E29" s="1">
        <v>2002</v>
      </c>
      <c r="F29" s="69" t="s">
        <v>144</v>
      </c>
      <c r="G29" s="1">
        <v>1</v>
      </c>
      <c r="L29" s="57" t="s">
        <v>53</v>
      </c>
      <c r="M29" s="58">
        <f>COUNTIF(O3:O18,"L")</f>
        <v>5</v>
      </c>
      <c r="N29" s="58"/>
      <c r="O29" s="59">
        <f>M29/$B$20</f>
        <v>0.3125</v>
      </c>
      <c r="P29" s="57" t="s">
        <v>53</v>
      </c>
      <c r="Q29" s="58">
        <f>COUNTIF(S3:S18,"L")</f>
        <v>6</v>
      </c>
      <c r="R29" s="58"/>
      <c r="S29" s="59">
        <f>Q29/$B$20</f>
        <v>0.375</v>
      </c>
      <c r="T29" s="57" t="s">
        <v>53</v>
      </c>
      <c r="U29" s="58">
        <f>COUNTIF(W3:W18,"L")</f>
        <v>6</v>
      </c>
      <c r="V29" s="58"/>
      <c r="W29" s="59">
        <f>U29/$B$20</f>
        <v>0.375</v>
      </c>
      <c r="X29" s="57" t="s">
        <v>53</v>
      </c>
      <c r="Y29" s="58">
        <f>COUNTIF(AA3:AA18,"L")</f>
        <v>8</v>
      </c>
      <c r="Z29" s="58"/>
      <c r="AA29" s="59">
        <f>Y29/$B$20</f>
        <v>0.5</v>
      </c>
      <c r="AB29" s="57" t="s">
        <v>53</v>
      </c>
      <c r="AC29" s="58">
        <f>COUNTIF(AE3:AE18,"L")</f>
        <v>7</v>
      </c>
      <c r="AD29" s="58"/>
      <c r="AE29" s="59">
        <f>AC29/$B$20</f>
        <v>0.4375</v>
      </c>
      <c r="AF29" s="57" t="s">
        <v>53</v>
      </c>
      <c r="AG29" s="58">
        <f>COUNTIF(AI3:AI18,"L")</f>
        <v>7</v>
      </c>
      <c r="AH29" s="58"/>
      <c r="AI29" s="59">
        <f>AG29/$B$20</f>
        <v>0.4375</v>
      </c>
      <c r="AJ29" s="57" t="s">
        <v>53</v>
      </c>
      <c r="AK29" s="58">
        <f>COUNTIF(AM3:AM18,"L")</f>
        <v>5</v>
      </c>
      <c r="AL29" s="58"/>
      <c r="AM29" s="59">
        <f>AK29/$B$20</f>
        <v>0.3125</v>
      </c>
    </row>
    <row r="30" spans="1:39" x14ac:dyDescent="0.2">
      <c r="A30" t="s">
        <v>45</v>
      </c>
      <c r="B30">
        <f t="array" ref="B30">COUNTIFS('All Group Fixtures'!$A$2:$A$1048,A29,'All Group Fixtures'!$P$2:$P$1048,"favourite",'All Group Fixtures'!$C$2:$C$1048,C29)</f>
        <v>10</v>
      </c>
      <c r="C30">
        <f>B30/B33</f>
        <v>0.625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L30" s="57" t="s">
        <v>136</v>
      </c>
      <c r="M30" s="58">
        <f>COUNTIF(O3:O18,"")</f>
        <v>5</v>
      </c>
      <c r="N30" s="58"/>
      <c r="O30" s="59">
        <f>M30/$B$20</f>
        <v>0.3125</v>
      </c>
      <c r="P30" s="57" t="s">
        <v>136</v>
      </c>
      <c r="Q30" s="58">
        <f>COUNTIF(S3:S18,"")</f>
        <v>5</v>
      </c>
      <c r="R30" s="58"/>
      <c r="S30" s="59">
        <f>Q30/$B$20</f>
        <v>0.3125</v>
      </c>
      <c r="T30" s="57" t="s">
        <v>136</v>
      </c>
      <c r="U30" s="58">
        <f>COUNTIF(W3:W18,"")</f>
        <v>5</v>
      </c>
      <c r="V30" s="58"/>
      <c r="W30" s="59">
        <f>U30/$B$20</f>
        <v>0.3125</v>
      </c>
      <c r="X30" s="57" t="s">
        <v>136</v>
      </c>
      <c r="Y30" s="58">
        <f>COUNTIF(AA3:AA18,"")</f>
        <v>5</v>
      </c>
      <c r="Z30" s="58"/>
      <c r="AA30" s="59">
        <f>Y30/$B$20</f>
        <v>0.3125</v>
      </c>
      <c r="AB30" s="57" t="s">
        <v>136</v>
      </c>
      <c r="AC30" s="58">
        <f>COUNTIF(AE3:AE18,"")</f>
        <v>5</v>
      </c>
      <c r="AD30" s="58"/>
      <c r="AE30" s="59">
        <f>AC30/$B$20</f>
        <v>0.3125</v>
      </c>
      <c r="AF30" s="57" t="s">
        <v>136</v>
      </c>
      <c r="AG30" s="58">
        <f>COUNTIF(AI3:AI18,"")</f>
        <v>5</v>
      </c>
      <c r="AH30" s="58"/>
      <c r="AI30" s="59">
        <f>AG30/$B$20</f>
        <v>0.3125</v>
      </c>
      <c r="AJ30" s="57" t="s">
        <v>136</v>
      </c>
      <c r="AK30" s="58">
        <f>COUNTIF(AM3:AM18,"")</f>
        <v>5</v>
      </c>
      <c r="AL30" s="58"/>
      <c r="AM30" s="59">
        <f>AK30/$B$20</f>
        <v>0.3125</v>
      </c>
    </row>
    <row r="31" spans="1:39" x14ac:dyDescent="0.2">
      <c r="A31" t="s">
        <v>46</v>
      </c>
      <c r="B31">
        <f t="array" ref="B31">COUNTIFS('All Group Fixtures'!$A$2:$A$1048,A29,'All Group Fixtures'!$P$2:$P$1048,"outsider",'All Group Fixtures'!$C$2:$C$1048,C29)</f>
        <v>1</v>
      </c>
      <c r="C31">
        <f>B31/B33</f>
        <v>6.25E-2</v>
      </c>
      <c r="E31" t="s">
        <v>46</v>
      </c>
      <c r="F31">
        <f t="array" ref="F31">COUNTIFS('All Group Fixtures'!$A$2:$A$1048,E29,'All Group Fixtures'!$P$2:$P$1048,"outsider",'All Group Fixtures'!$C$2:$C$1048,G29)</f>
        <v>4</v>
      </c>
      <c r="G31">
        <f>F31/F33</f>
        <v>0.25</v>
      </c>
      <c r="L31" s="38"/>
      <c r="M31" s="73"/>
      <c r="N31" s="39"/>
      <c r="O31" s="40"/>
      <c r="P31" s="38"/>
      <c r="Q31" s="73"/>
      <c r="R31" s="39"/>
      <c r="S31" s="40"/>
      <c r="T31" s="38"/>
      <c r="U31" s="73"/>
      <c r="V31" s="39"/>
      <c r="W31" s="40"/>
      <c r="X31" s="38"/>
      <c r="Y31" s="73"/>
      <c r="Z31" s="39"/>
      <c r="AA31" s="40"/>
      <c r="AB31" s="38"/>
      <c r="AC31" s="73"/>
      <c r="AD31" s="39"/>
      <c r="AE31" s="40"/>
      <c r="AF31" s="38"/>
      <c r="AG31" s="73"/>
      <c r="AH31" s="39"/>
      <c r="AI31" s="40"/>
      <c r="AJ31" s="38"/>
      <c r="AK31" s="73"/>
      <c r="AL31" s="39"/>
      <c r="AM31" s="40"/>
    </row>
    <row r="32" spans="1:39" x14ac:dyDescent="0.2">
      <c r="A32" t="s">
        <v>42</v>
      </c>
      <c r="B32">
        <f t="array" ref="B32">COUNTIFS('All Group Fixtures'!$A$2:$A$1048,A29,'All Group Fixtures'!$P$2:$P$1048,"draw",'All Group Fixtures'!$C$2:$C$1048,C29)</f>
        <v>5</v>
      </c>
      <c r="C32">
        <f>B32/B33</f>
        <v>0.3125</v>
      </c>
      <c r="E32" t="s">
        <v>42</v>
      </c>
      <c r="F32">
        <f t="array" ref="F32">COUNTIFS('All Group Fixtures'!$A$2:$A$1048,E29,'All Group Fixtures'!$P$2:$P$1048,"draw",'All Group Fixtures'!$C$2:$C$1048,G29)</f>
        <v>5</v>
      </c>
      <c r="G32">
        <f>F32/F33</f>
        <v>0.3125</v>
      </c>
      <c r="L32" s="104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105"/>
      <c r="N32" s="105"/>
      <c r="O32" s="106"/>
      <c r="P32" s="104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>1131113121111112</v>
      </c>
      <c r="Q32" s="105"/>
      <c r="R32" s="105"/>
      <c r="S32" s="106"/>
      <c r="T32" s="104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>1122112121121112</v>
      </c>
      <c r="U32" s="105"/>
      <c r="V32" s="105"/>
      <c r="W32" s="106"/>
      <c r="X32" s="104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>3221111121111121</v>
      </c>
      <c r="Y32" s="105"/>
      <c r="Z32" s="105"/>
      <c r="AA32" s="106"/>
      <c r="AB32" s="104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>1123112121121112</v>
      </c>
      <c r="AC32" s="105"/>
      <c r="AD32" s="105"/>
      <c r="AE32" s="106"/>
      <c r="AF32" s="104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>2123113123121113</v>
      </c>
      <c r="AG32" s="105"/>
      <c r="AH32" s="105"/>
      <c r="AI32" s="106"/>
      <c r="AJ32" s="104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>1111111112111113</v>
      </c>
      <c r="AK32" s="105"/>
      <c r="AL32" s="105"/>
      <c r="AM32" s="106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98">
        <f t="array" ref="B34">PRODUCT(IF(('All Group Fixtures'!$A$2:$A$1000=A29)*('All Group Fixtures'!$C$2:$C$1000=C29),'All Group Fixtures'!$L$2:$L$1000))</f>
        <v>644.41366619105577</v>
      </c>
      <c r="C34" s="98"/>
      <c r="E34" t="s">
        <v>141</v>
      </c>
      <c r="F34" s="98">
        <f t="array" ref="F34">PRODUCT(IF(('All Group Fixtures'!$A$2:$A$1000=E29)*('All Group Fixtures'!$C$2:$C$1000=G29),'All Group Fixtures'!$L$2:$L$1000))</f>
        <v>15004.059693533092</v>
      </c>
      <c r="G34" s="98"/>
    </row>
    <row r="35" spans="1:7" x14ac:dyDescent="0.2">
      <c r="A35" t="s">
        <v>142</v>
      </c>
      <c r="B35" s="98">
        <f t="array" ref="B35">PRODUCT(IF(('All Group Fixtures'!$A$2:$A$1000=A29)*('All Group Fixtures'!$C$2:$C$1000=C29),'All Group Fixtures'!$N$2:$N$1000))</f>
        <v>907336018051.19629</v>
      </c>
      <c r="C35" s="98"/>
      <c r="E35" t="s">
        <v>142</v>
      </c>
      <c r="F35" s="98">
        <f t="array" ref="F35">PRODUCT(IF(('All Group Fixtures'!$A$2:$A$1000=E29)*('All Group Fixtures'!$C$2:$C$1000=G29),'All Group Fixtures'!$N$2:$N$1000))</f>
        <v>165375651311.87216</v>
      </c>
      <c r="G35" s="98"/>
    </row>
    <row r="36" spans="1:7" x14ac:dyDescent="0.2">
      <c r="A36" t="s">
        <v>143</v>
      </c>
      <c r="B36" s="98">
        <f t="array" ref="B36">PRODUCT(IF(('All Group Fixtures'!$A$2:$A$1000=A29)*('All Group Fixtures'!$C$2:$C$1000=C29),'All Group Fixtures'!$R$2:$R$1000))</f>
        <v>56873.279673704288</v>
      </c>
      <c r="C36" s="98"/>
      <c r="E36" t="s">
        <v>143</v>
      </c>
      <c r="F36" s="98">
        <f t="array" ref="F36">PRODUCT(IF(('All Group Fixtures'!$A$2:$A$1000=E29)*('All Group Fixtures'!$C$2:$C$1000=G29),'All Group Fixtures'!$R$2:$R$1000))</f>
        <v>7689538.1632051896</v>
      </c>
      <c r="G36" s="98"/>
    </row>
    <row r="39" spans="1:7" x14ac:dyDescent="0.2">
      <c r="A39" s="1">
        <v>2006</v>
      </c>
      <c r="B39" s="53" t="s">
        <v>144</v>
      </c>
      <c r="C39" s="1">
        <v>1</v>
      </c>
      <c r="E39" s="1">
        <v>2010</v>
      </c>
      <c r="F39" s="53" t="s">
        <v>144</v>
      </c>
      <c r="G39" s="1">
        <v>1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12</v>
      </c>
      <c r="C40">
        <f>B40/B43</f>
        <v>0.75</v>
      </c>
      <c r="E40" t="s">
        <v>45</v>
      </c>
      <c r="F40">
        <f t="array" ref="F40">COUNTIFS('All Group Fixtures'!$A$2:$A$1048,E39,'All Group Fixtures'!$P$2:$P$1048,"favourite",'All Group Fixtures'!$C$2:$C$1048,G39)</f>
        <v>7</v>
      </c>
      <c r="G40">
        <f>F40/F43</f>
        <v>0.4375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1</v>
      </c>
      <c r="C41">
        <f>B41/B43</f>
        <v>6.25E-2</v>
      </c>
      <c r="E41" t="s">
        <v>46</v>
      </c>
      <c r="F41">
        <f t="array" ref="F41">COUNTIFS('All Group Fixtures'!$A$2:$A$1048,E39,'All Group Fixtures'!$P$2:$P$1048,"outsider",'All Group Fixtures'!$C$2:$C$1048,G39)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3</v>
      </c>
      <c r="C42">
        <f>B42/B43</f>
        <v>0.1875</v>
      </c>
      <c r="E42" t="s">
        <v>42</v>
      </c>
      <c r="F42">
        <f t="array" ref="F42">COUNTIFS('All Group Fixtures'!$A$2:$A$1048,E39,'All Group Fixtures'!$P$2:$P$1048,"draw",'All Group Fixtures'!$C$2:$C$1048,G39)</f>
        <v>6</v>
      </c>
      <c r="G42">
        <f>F42/F43</f>
        <v>0.375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98">
        <f t="array" ref="B44">PRODUCT(IF(('All Group Fixtures'!$A$2:$A$1000=A39)*('All Group Fixtures'!$C$2:$C$1000=C39),'All Group Fixtures'!$L$2:$L$1000))</f>
        <v>967.40393289725273</v>
      </c>
      <c r="C44" s="98"/>
      <c r="E44" t="s">
        <v>141</v>
      </c>
      <c r="F44" s="98">
        <f t="array" ref="F44">PRODUCT(IF(('All Group Fixtures'!$A$2:$A$1000=E39)*('All Group Fixtures'!$C$2:$C$1000=G39),'All Group Fixtures'!$L$2:$L$1000))</f>
        <v>11215.556562958271</v>
      </c>
      <c r="G44" s="98"/>
    </row>
    <row r="45" spans="1:7" x14ac:dyDescent="0.2">
      <c r="A45" t="s">
        <v>142</v>
      </c>
      <c r="B45" s="98">
        <f t="array" ref="B45">PRODUCT(IF(('All Group Fixtures'!$A$2:$A$1000=A39)*('All Group Fixtures'!$C$2:$C$1000=C39),'All Group Fixtures'!$N$2:$N$1000))</f>
        <v>105637923104.09114</v>
      </c>
      <c r="C45" s="98"/>
      <c r="E45" t="s">
        <v>142</v>
      </c>
      <c r="F45" s="98">
        <f t="array" ref="F45">PRODUCT(IF(('All Group Fixtures'!$A$2:$A$1000=E39)*('All Group Fixtures'!$C$2:$C$1000=G39),'All Group Fixtures'!$N$2:$N$1000))</f>
        <v>1781309519708.1025</v>
      </c>
      <c r="G45" s="98"/>
    </row>
    <row r="46" spans="1:7" x14ac:dyDescent="0.2">
      <c r="A46" t="s">
        <v>143</v>
      </c>
      <c r="B46" s="98">
        <f t="array" ref="B46">PRODUCT(IF(('All Group Fixtures'!$A$2:$A$1000=A39)*('All Group Fixtures'!$C$2:$C$1000=C39),'All Group Fixtures'!$R$2:$R$1000))</f>
        <v>18256.779578111389</v>
      </c>
      <c r="C46" s="98"/>
      <c r="E46" t="s">
        <v>143</v>
      </c>
      <c r="F46" s="98">
        <f t="array" ref="F46">PRODUCT(IF(('All Group Fixtures'!$A$2:$A$1000=E39)*('All Group Fixtures'!$C$2:$C$1000=G39),'All Group Fixtures'!$R$2:$R$1000))</f>
        <v>11533205.306673054</v>
      </c>
      <c r="G46" s="98"/>
    </row>
    <row r="49" spans="1:7" x14ac:dyDescent="0.2">
      <c r="A49" s="1">
        <v>2014</v>
      </c>
      <c r="B49" s="53" t="s">
        <v>144</v>
      </c>
      <c r="C49" s="1">
        <v>1</v>
      </c>
      <c r="E49" s="1">
        <v>2018</v>
      </c>
      <c r="F49" s="53" t="s">
        <v>144</v>
      </c>
      <c r="G49" s="1">
        <v>1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10</v>
      </c>
      <c r="C50">
        <f>B50/B53</f>
        <v>0.625</v>
      </c>
      <c r="E50" t="s">
        <v>45</v>
      </c>
      <c r="F50">
        <f t="array" ref="F50">COUNTIFS('All Group Fixtures'!$A$2:$A$1048,E49,'All Group Fixtures'!$P$2:$P$1048,"favourite",'All Group Fixtures'!$C$2:$C$1048,G49)</f>
        <v>6</v>
      </c>
      <c r="G50">
        <f>F50/F53</f>
        <v>0.54545454545454541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4</v>
      </c>
      <c r="C51">
        <f>B51/B53</f>
        <v>0.25</v>
      </c>
      <c r="E51" t="s">
        <v>46</v>
      </c>
      <c r="F51">
        <f t="array" ref="F51">COUNTIFS('All Group Fixtures'!$A$2:$A$1048,E49,'All Group Fixtures'!$P$2:$P$1048,"outsider",'All Group Fixtures'!$C$2:$C$1048,G49)</f>
        <v>2</v>
      </c>
      <c r="G51">
        <f>F51/F53</f>
        <v>0.18181818181818182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2</v>
      </c>
      <c r="C52">
        <f>B52/B53</f>
        <v>0.125</v>
      </c>
      <c r="E52" t="s">
        <v>42</v>
      </c>
      <c r="F52">
        <f t="array" ref="F52">COUNTIFS('All Group Fixtures'!$A$2:$A$1048,E49,'All Group Fixtures'!$P$2:$P$1048,"draw",'All Group Fixtures'!$C$2:$C$1048,G49)</f>
        <v>3</v>
      </c>
      <c r="G52">
        <f>F52/F53</f>
        <v>0.27272727272727271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11</v>
      </c>
      <c r="G53" s="1">
        <f>SUM(G50:G52)</f>
        <v>1</v>
      </c>
    </row>
    <row r="54" spans="1:7" x14ac:dyDescent="0.2">
      <c r="A54" t="s">
        <v>141</v>
      </c>
      <c r="B54" s="98">
        <f t="array" ref="B54">PRODUCT(IF(('All Group Fixtures'!$A$2:$A$1000=A49)*('All Group Fixtures'!$C$2:$C$1000=C49),'All Group Fixtures'!$L$2:$L$1000))</f>
        <v>12446.990153750548</v>
      </c>
      <c r="C54" s="98"/>
      <c r="E54" t="s">
        <v>141</v>
      </c>
      <c r="F54" s="98">
        <f t="array" ref="F54">PRODUCT(IF(('All Group Fixtures'!$A$2:$A$1000=E49)*('All Group Fixtures'!$C$2:$C$1000=G49),'All Group Fixtures'!$L$2:$L$1000))</f>
        <v>2433.1711713688624</v>
      </c>
      <c r="G54" s="98"/>
    </row>
    <row r="55" spans="1:7" x14ac:dyDescent="0.2">
      <c r="A55" t="s">
        <v>142</v>
      </c>
      <c r="B55" s="98">
        <f t="array" ref="B55">PRODUCT(IF(('All Group Fixtures'!$A$2:$A$1000=A49)*('All Group Fixtures'!$C$2:$C$1000=C49),'All Group Fixtures'!$N$2:$N$1000))</f>
        <v>991753312486.05042</v>
      </c>
      <c r="C55" s="98"/>
      <c r="E55" t="s">
        <v>142</v>
      </c>
      <c r="F55" s="98">
        <f t="array" ref="F55">PRODUCT(IF(('All Group Fixtures'!$A$2:$A$1000=E49)*('All Group Fixtures'!$C$2:$C$1000=G49),'All Group Fixtures'!$N$2:$N$1000))</f>
        <v>15205918009902.936</v>
      </c>
      <c r="G55" s="98"/>
    </row>
    <row r="56" spans="1:7" x14ac:dyDescent="0.2">
      <c r="A56" t="s">
        <v>143</v>
      </c>
      <c r="B56" s="98">
        <f t="array" ref="B56">PRODUCT(IF(('All Group Fixtures'!$A$2:$A$1000=A49)*('All Group Fixtures'!$C$2:$C$1000=C49),'All Group Fixtures'!$R$2:$R$1000))</f>
        <v>1367570.8062395437</v>
      </c>
      <c r="C56" s="98"/>
      <c r="E56" t="s">
        <v>143</v>
      </c>
      <c r="F56" s="98">
        <f t="array" ref="F56">PRODUCT(IF(('All Group Fixtures'!$A$2:$A$1000=E49)*('All Group Fixtures'!$C$2:$C$1000=G49),'All Group Fixtures'!$R$2:$R$1000))</f>
        <v>36906.939948443913</v>
      </c>
      <c r="G56" s="98"/>
    </row>
  </sheetData>
  <mergeCells count="72">
    <mergeCell ref="AJ23:AK23"/>
    <mergeCell ref="AJ25:AM25"/>
    <mergeCell ref="L27:O27"/>
    <mergeCell ref="P27:S27"/>
    <mergeCell ref="T27:W27"/>
    <mergeCell ref="X27:AA27"/>
    <mergeCell ref="AB27:AE27"/>
    <mergeCell ref="AF27:AI27"/>
    <mergeCell ref="AJ27:AM27"/>
    <mergeCell ref="L25:O25"/>
    <mergeCell ref="P25:S25"/>
    <mergeCell ref="T25:W25"/>
    <mergeCell ref="X25:AA25"/>
    <mergeCell ref="X23:Y23"/>
    <mergeCell ref="AB25:AE25"/>
    <mergeCell ref="Z1:AA1"/>
    <mergeCell ref="AB1:AC1"/>
    <mergeCell ref="AD1:AE1"/>
    <mergeCell ref="AF25:AI25"/>
    <mergeCell ref="T23:U23"/>
    <mergeCell ref="AB23:AC23"/>
    <mergeCell ref="AF23:AG23"/>
    <mergeCell ref="AF1:AG1"/>
    <mergeCell ref="AH1:AI1"/>
    <mergeCell ref="H1:H2"/>
    <mergeCell ref="L23:M23"/>
    <mergeCell ref="F34:G34"/>
    <mergeCell ref="F35:G35"/>
    <mergeCell ref="F36:G36"/>
    <mergeCell ref="L1:M1"/>
    <mergeCell ref="I1:I2"/>
    <mergeCell ref="J1:J2"/>
    <mergeCell ref="F44:G44"/>
    <mergeCell ref="E1:E2"/>
    <mergeCell ref="A1:A2"/>
    <mergeCell ref="B1:B2"/>
    <mergeCell ref="C1:C2"/>
    <mergeCell ref="D1:D2"/>
    <mergeCell ref="F1:F2"/>
    <mergeCell ref="G1:G2"/>
    <mergeCell ref="B55:C55"/>
    <mergeCell ref="F55:G55"/>
    <mergeCell ref="B56:C56"/>
    <mergeCell ref="F56:G56"/>
    <mergeCell ref="K1:K2"/>
    <mergeCell ref="E19:G19"/>
    <mergeCell ref="B45:C45"/>
    <mergeCell ref="F45:G45"/>
    <mergeCell ref="B46:C46"/>
    <mergeCell ref="F46:G46"/>
    <mergeCell ref="B54:C54"/>
    <mergeCell ref="F54:G54"/>
    <mergeCell ref="B34:C34"/>
    <mergeCell ref="B35:C35"/>
    <mergeCell ref="B36:C36"/>
    <mergeCell ref="B44:C44"/>
    <mergeCell ref="AJ1:AK1"/>
    <mergeCell ref="AL1:AM1"/>
    <mergeCell ref="L32:O32"/>
    <mergeCell ref="P32:S32"/>
    <mergeCell ref="T32:W32"/>
    <mergeCell ref="X32:AA32"/>
    <mergeCell ref="AB32:AE32"/>
    <mergeCell ref="AF32:AI32"/>
    <mergeCell ref="AJ32:AM32"/>
    <mergeCell ref="N1:O1"/>
    <mergeCell ref="P23:Q23"/>
    <mergeCell ref="P1:Q1"/>
    <mergeCell ref="R1:S1"/>
    <mergeCell ref="T1:U1"/>
    <mergeCell ref="V1:W1"/>
    <mergeCell ref="X1:Y1"/>
  </mergeCells>
  <conditionalFormatting sqref="AK3">
    <cfRule type="expression" dxfId="305" priority="201">
      <formula>AM3=""</formula>
    </cfRule>
    <cfRule type="expression" dxfId="304" priority="289">
      <formula>AM3="L"</formula>
    </cfRule>
    <cfRule type="expression" dxfId="303" priority="290">
      <formula>AM3="W"</formula>
    </cfRule>
  </conditionalFormatting>
  <conditionalFormatting sqref="AM3">
    <cfRule type="expression" dxfId="302" priority="199">
      <formula>AM3=""</formula>
    </cfRule>
    <cfRule type="expression" dxfId="301" priority="287">
      <formula>AM3="L"</formula>
    </cfRule>
    <cfRule type="expression" dxfId="300" priority="288">
      <formula>AM3="W"</formula>
    </cfRule>
  </conditionalFormatting>
  <conditionalFormatting sqref="AJ3">
    <cfRule type="expression" dxfId="299" priority="202">
      <formula>AM3=""</formula>
    </cfRule>
    <cfRule type="expression" dxfId="298" priority="203">
      <formula>AM3="L"</formula>
    </cfRule>
    <cfRule type="expression" dxfId="297" priority="204">
      <formula>AM3="W"</formula>
    </cfRule>
  </conditionalFormatting>
  <conditionalFormatting sqref="AK4:AK18">
    <cfRule type="expression" dxfId="296" priority="189">
      <formula>AM4=""</formula>
    </cfRule>
    <cfRule type="expression" dxfId="295" priority="195">
      <formula>AM4="L"</formula>
    </cfRule>
    <cfRule type="expression" dxfId="294" priority="196">
      <formula>AM4="W"</formula>
    </cfRule>
  </conditionalFormatting>
  <conditionalFormatting sqref="AM4:AM18">
    <cfRule type="expression" dxfId="293" priority="187">
      <formula>AM4=""</formula>
    </cfRule>
    <cfRule type="expression" dxfId="292" priority="193">
      <formula>AM4="L"</formula>
    </cfRule>
    <cfRule type="expression" dxfId="291" priority="194">
      <formula>AM4="W"</formula>
    </cfRule>
  </conditionalFormatting>
  <conditionalFormatting sqref="AJ4:AJ18">
    <cfRule type="expression" dxfId="290" priority="190">
      <formula>AM4=""</formula>
    </cfRule>
    <cfRule type="expression" dxfId="289" priority="191">
      <formula>AM4="L"</formula>
    </cfRule>
    <cfRule type="expression" dxfId="288" priority="192">
      <formula>AM4="W"</formula>
    </cfRule>
  </conditionalFormatting>
  <conditionalFormatting sqref="AG3">
    <cfRule type="expression" dxfId="287" priority="177">
      <formula>AI3=""</formula>
    </cfRule>
    <cfRule type="expression" dxfId="286" priority="183">
      <formula>AI3="L"</formula>
    </cfRule>
    <cfRule type="expression" dxfId="285" priority="184">
      <formula>AI3="W"</formula>
    </cfRule>
  </conditionalFormatting>
  <conditionalFormatting sqref="AI3">
    <cfRule type="expression" dxfId="284" priority="175">
      <formula>AI3=""</formula>
    </cfRule>
    <cfRule type="expression" dxfId="283" priority="181">
      <formula>AI3="L"</formula>
    </cfRule>
    <cfRule type="expression" dxfId="282" priority="182">
      <formula>AI3="W"</formula>
    </cfRule>
  </conditionalFormatting>
  <conditionalFormatting sqref="AF3">
    <cfRule type="expression" dxfId="281" priority="178">
      <formula>AI3=""</formula>
    </cfRule>
    <cfRule type="expression" dxfId="280" priority="179">
      <formula>AI3="L"</formula>
    </cfRule>
    <cfRule type="expression" dxfId="279" priority="180">
      <formula>AI3="W"</formula>
    </cfRule>
  </conditionalFormatting>
  <conditionalFormatting sqref="AG4:AG18">
    <cfRule type="expression" dxfId="278" priority="165">
      <formula>AI4=""</formula>
    </cfRule>
    <cfRule type="expression" dxfId="277" priority="171">
      <formula>AI4="L"</formula>
    </cfRule>
    <cfRule type="expression" dxfId="276" priority="172">
      <formula>AI4="W"</formula>
    </cfRule>
  </conditionalFormatting>
  <conditionalFormatting sqref="AI4:AI18">
    <cfRule type="expression" dxfId="275" priority="163">
      <formula>AI4=""</formula>
    </cfRule>
    <cfRule type="expression" dxfId="274" priority="169">
      <formula>AI4="L"</formula>
    </cfRule>
    <cfRule type="expression" dxfId="273" priority="170">
      <formula>AI4="W"</formula>
    </cfRule>
  </conditionalFormatting>
  <conditionalFormatting sqref="AF4:AF18">
    <cfRule type="expression" dxfId="272" priority="166">
      <formula>AI4=""</formula>
    </cfRule>
    <cfRule type="expression" dxfId="271" priority="167">
      <formula>AI4="L"</formula>
    </cfRule>
    <cfRule type="expression" dxfId="270" priority="168">
      <formula>AI4="W"</formula>
    </cfRule>
  </conditionalFormatting>
  <conditionalFormatting sqref="AC3">
    <cfRule type="expression" dxfId="269" priority="153">
      <formula>AE3=""</formula>
    </cfRule>
    <cfRule type="expression" dxfId="268" priority="159">
      <formula>AE3="L"</formula>
    </cfRule>
    <cfRule type="expression" dxfId="267" priority="160">
      <formula>AE3="W"</formula>
    </cfRule>
  </conditionalFormatting>
  <conditionalFormatting sqref="AE3">
    <cfRule type="expression" dxfId="266" priority="151">
      <formula>AE3=""</formula>
    </cfRule>
    <cfRule type="expression" dxfId="265" priority="157">
      <formula>AE3="L"</formula>
    </cfRule>
    <cfRule type="expression" dxfId="264" priority="158">
      <formula>AE3="W"</formula>
    </cfRule>
  </conditionalFormatting>
  <conditionalFormatting sqref="AB3">
    <cfRule type="expression" dxfId="263" priority="154">
      <formula>AE3=""</formula>
    </cfRule>
    <cfRule type="expression" dxfId="262" priority="155">
      <formula>AE3="L"</formula>
    </cfRule>
    <cfRule type="expression" dxfId="261" priority="156">
      <formula>AE3="W"</formula>
    </cfRule>
  </conditionalFormatting>
  <conditionalFormatting sqref="AC4:AC18">
    <cfRule type="expression" dxfId="260" priority="141">
      <formula>AE4=""</formula>
    </cfRule>
    <cfRule type="expression" dxfId="259" priority="147">
      <formula>AE4="L"</formula>
    </cfRule>
    <cfRule type="expression" dxfId="258" priority="148">
      <formula>AE4="W"</formula>
    </cfRule>
  </conditionalFormatting>
  <conditionalFormatting sqref="AE4:AE18">
    <cfRule type="expression" dxfId="257" priority="139">
      <formula>AE4=""</formula>
    </cfRule>
    <cfRule type="expression" dxfId="256" priority="145">
      <formula>AE4="L"</formula>
    </cfRule>
    <cfRule type="expression" dxfId="255" priority="146">
      <formula>AE4="W"</formula>
    </cfRule>
  </conditionalFormatting>
  <conditionalFormatting sqref="AB4:AB18">
    <cfRule type="expression" dxfId="254" priority="142">
      <formula>AE4=""</formula>
    </cfRule>
    <cfRule type="expression" dxfId="253" priority="143">
      <formula>AE4="L"</formula>
    </cfRule>
    <cfRule type="expression" dxfId="252" priority="144">
      <formula>AE4="W"</formula>
    </cfRule>
  </conditionalFormatting>
  <conditionalFormatting sqref="Y3">
    <cfRule type="expression" dxfId="251" priority="129">
      <formula>AA3=""</formula>
    </cfRule>
    <cfRule type="expression" dxfId="250" priority="135">
      <formula>AA3="L"</formula>
    </cfRule>
    <cfRule type="expression" dxfId="249" priority="136">
      <formula>AA3="W"</formula>
    </cfRule>
  </conditionalFormatting>
  <conditionalFormatting sqref="AA3">
    <cfRule type="expression" dxfId="248" priority="127">
      <formula>AA3=""</formula>
    </cfRule>
    <cfRule type="expression" dxfId="247" priority="133">
      <formula>AA3="L"</formula>
    </cfRule>
    <cfRule type="expression" dxfId="246" priority="134">
      <formula>AA3="W"</formula>
    </cfRule>
  </conditionalFormatting>
  <conditionalFormatting sqref="X3">
    <cfRule type="expression" dxfId="245" priority="130">
      <formula>AA3=""</formula>
    </cfRule>
    <cfRule type="expression" dxfId="244" priority="131">
      <formula>AA3="L"</formula>
    </cfRule>
    <cfRule type="expression" dxfId="243" priority="132">
      <formula>AA3="W"</formula>
    </cfRule>
  </conditionalFormatting>
  <conditionalFormatting sqref="Y4:Y18">
    <cfRule type="expression" dxfId="242" priority="117">
      <formula>AA4=""</formula>
    </cfRule>
    <cfRule type="expression" dxfId="241" priority="123">
      <formula>AA4="L"</formula>
    </cfRule>
    <cfRule type="expression" dxfId="240" priority="124">
      <formula>AA4="W"</formula>
    </cfRule>
  </conditionalFormatting>
  <conditionalFormatting sqref="AA4:AA18">
    <cfRule type="expression" dxfId="239" priority="115">
      <formula>AA4=""</formula>
    </cfRule>
    <cfRule type="expression" dxfId="238" priority="121">
      <formula>AA4="L"</formula>
    </cfRule>
    <cfRule type="expression" dxfId="237" priority="122">
      <formula>AA4="W"</formula>
    </cfRule>
  </conditionalFormatting>
  <conditionalFormatting sqref="X4:X18">
    <cfRule type="expression" dxfId="236" priority="118">
      <formula>AA4=""</formula>
    </cfRule>
    <cfRule type="expression" dxfId="235" priority="119">
      <formula>AA4="L"</formula>
    </cfRule>
    <cfRule type="expression" dxfId="234" priority="120">
      <formula>AA4="W"</formula>
    </cfRule>
  </conditionalFormatting>
  <conditionalFormatting sqref="U3">
    <cfRule type="expression" dxfId="233" priority="105">
      <formula>W3=""</formula>
    </cfRule>
    <cfRule type="expression" dxfId="232" priority="111">
      <formula>W3="L"</formula>
    </cfRule>
    <cfRule type="expression" dxfId="231" priority="112">
      <formula>W3="W"</formula>
    </cfRule>
  </conditionalFormatting>
  <conditionalFormatting sqref="W3">
    <cfRule type="expression" dxfId="230" priority="103">
      <formula>W3=""</formula>
    </cfRule>
    <cfRule type="expression" dxfId="229" priority="109">
      <formula>W3="L"</formula>
    </cfRule>
    <cfRule type="expression" dxfId="228" priority="110">
      <formula>W3="W"</formula>
    </cfRule>
  </conditionalFormatting>
  <conditionalFormatting sqref="T3">
    <cfRule type="expression" dxfId="227" priority="106">
      <formula>W3=""</formula>
    </cfRule>
    <cfRule type="expression" dxfId="226" priority="107">
      <formula>W3="L"</formula>
    </cfRule>
    <cfRule type="expression" dxfId="225" priority="108">
      <formula>W3="W"</formula>
    </cfRule>
  </conditionalFormatting>
  <conditionalFormatting sqref="U4:U18">
    <cfRule type="expression" dxfId="224" priority="93">
      <formula>W4=""</formula>
    </cfRule>
    <cfRule type="expression" dxfId="223" priority="99">
      <formula>W4="L"</formula>
    </cfRule>
    <cfRule type="expression" dxfId="222" priority="100">
      <formula>W4="W"</formula>
    </cfRule>
  </conditionalFormatting>
  <conditionalFormatting sqref="W4:W18">
    <cfRule type="expression" dxfId="221" priority="91">
      <formula>W4=""</formula>
    </cfRule>
    <cfRule type="expression" dxfId="220" priority="97">
      <formula>W4="L"</formula>
    </cfRule>
    <cfRule type="expression" dxfId="219" priority="98">
      <formula>W4="W"</formula>
    </cfRule>
  </conditionalFormatting>
  <conditionalFormatting sqref="T4:T18">
    <cfRule type="expression" dxfId="218" priority="94">
      <formula>W4=""</formula>
    </cfRule>
    <cfRule type="expression" dxfId="217" priority="95">
      <formula>W4="L"</formula>
    </cfRule>
    <cfRule type="expression" dxfId="216" priority="96">
      <formula>W4="W"</formula>
    </cfRule>
  </conditionalFormatting>
  <conditionalFormatting sqref="Q3">
    <cfRule type="expression" dxfId="215" priority="81">
      <formula>S3=""</formula>
    </cfRule>
    <cfRule type="expression" dxfId="214" priority="87">
      <formula>S3="L"</formula>
    </cfRule>
    <cfRule type="expression" dxfId="213" priority="88">
      <formula>S3="W"</formula>
    </cfRule>
  </conditionalFormatting>
  <conditionalFormatting sqref="S3">
    <cfRule type="expression" dxfId="212" priority="79">
      <formula>S3=""</formula>
    </cfRule>
    <cfRule type="expression" dxfId="211" priority="85">
      <formula>S3="L"</formula>
    </cfRule>
    <cfRule type="expression" dxfId="210" priority="86">
      <formula>S3="W"</formula>
    </cfRule>
  </conditionalFormatting>
  <conditionalFormatting sqref="P3">
    <cfRule type="expression" dxfId="209" priority="82">
      <formula>S3=""</formula>
    </cfRule>
    <cfRule type="expression" dxfId="208" priority="83">
      <formula>S3="L"</formula>
    </cfRule>
    <cfRule type="expression" dxfId="207" priority="84">
      <formula>S3="W"</formula>
    </cfRule>
  </conditionalFormatting>
  <conditionalFormatting sqref="Q4:Q18">
    <cfRule type="expression" dxfId="206" priority="69">
      <formula>S4=""</formula>
    </cfRule>
    <cfRule type="expression" dxfId="205" priority="75">
      <formula>S4="L"</formula>
    </cfRule>
    <cfRule type="expression" dxfId="204" priority="76">
      <formula>S4="W"</formula>
    </cfRule>
  </conditionalFormatting>
  <conditionalFormatting sqref="S4:S18">
    <cfRule type="expression" dxfId="203" priority="67">
      <formula>S4=""</formula>
    </cfRule>
    <cfRule type="expression" dxfId="202" priority="73">
      <formula>S4="L"</formula>
    </cfRule>
    <cfRule type="expression" dxfId="201" priority="74">
      <formula>S4="W"</formula>
    </cfRule>
  </conditionalFormatting>
  <conditionalFormatting sqref="P4:P18">
    <cfRule type="expression" dxfId="200" priority="70">
      <formula>S4=""</formula>
    </cfRule>
    <cfRule type="expression" dxfId="199" priority="71">
      <formula>S4="L"</formula>
    </cfRule>
    <cfRule type="expression" dxfId="198" priority="72">
      <formula>S4="W"</formula>
    </cfRule>
  </conditionalFormatting>
  <conditionalFormatting sqref="N3">
    <cfRule type="expression" dxfId="197" priority="56">
      <formula>O3=""</formula>
    </cfRule>
    <cfRule type="expression" dxfId="196" priority="65">
      <formula>O3="L"</formula>
    </cfRule>
    <cfRule type="expression" dxfId="195" priority="66">
      <formula>O3="W"</formula>
    </cfRule>
  </conditionalFormatting>
  <conditionalFormatting sqref="M3">
    <cfRule type="expression" dxfId="194" priority="57">
      <formula>O3=""</formula>
    </cfRule>
    <cfRule type="expression" dxfId="193" priority="63">
      <formula>O3="L"</formula>
    </cfRule>
    <cfRule type="expression" dxfId="192" priority="64">
      <formula>O3="W"</formula>
    </cfRule>
  </conditionalFormatting>
  <conditionalFormatting sqref="O3">
    <cfRule type="expression" dxfId="191" priority="55">
      <formula>O3=""</formula>
    </cfRule>
    <cfRule type="expression" dxfId="190" priority="61">
      <formula>O3="L"</formula>
    </cfRule>
    <cfRule type="expression" dxfId="189" priority="62">
      <formula>O3="W"</formula>
    </cfRule>
  </conditionalFormatting>
  <conditionalFormatting sqref="L3">
    <cfRule type="expression" dxfId="188" priority="58">
      <formula>O3=""</formula>
    </cfRule>
    <cfRule type="expression" dxfId="187" priority="59">
      <formula>O3="L"</formula>
    </cfRule>
    <cfRule type="expression" dxfId="186" priority="60">
      <formula>O3="W"</formula>
    </cfRule>
  </conditionalFormatting>
  <conditionalFormatting sqref="N3:N18">
    <cfRule type="expression" dxfId="185" priority="44">
      <formula>O3=""</formula>
    </cfRule>
    <cfRule type="expression" dxfId="184" priority="53">
      <formula>O3="L"</formula>
    </cfRule>
    <cfRule type="expression" dxfId="183" priority="54">
      <formula>O3="W"</formula>
    </cfRule>
  </conditionalFormatting>
  <conditionalFormatting sqref="M4:M18">
    <cfRule type="expression" dxfId="182" priority="45">
      <formula>O4=""</formula>
    </cfRule>
    <cfRule type="expression" dxfId="181" priority="51">
      <formula>O4="L"</formula>
    </cfRule>
    <cfRule type="expression" dxfId="180" priority="52">
      <formula>O4="W"</formula>
    </cfRule>
  </conditionalFormatting>
  <conditionalFormatting sqref="O4:O18">
    <cfRule type="expression" dxfId="179" priority="43">
      <formula>O4=""</formula>
    </cfRule>
    <cfRule type="expression" dxfId="178" priority="49">
      <formula>O4="L"</formula>
    </cfRule>
    <cfRule type="expression" dxfId="177" priority="50">
      <formula>O4="W"</formula>
    </cfRule>
  </conditionalFormatting>
  <conditionalFormatting sqref="L4:L18">
    <cfRule type="expression" dxfId="176" priority="46">
      <formula>O4=""</formula>
    </cfRule>
    <cfRule type="expression" dxfId="175" priority="47">
      <formula>O4="L"</formula>
    </cfRule>
    <cfRule type="expression" dxfId="174" priority="48">
      <formula>O4="W"</formula>
    </cfRule>
  </conditionalFormatting>
  <conditionalFormatting sqref="K3:K18">
    <cfRule type="expression" dxfId="173" priority="40">
      <formula>L3=""</formula>
    </cfRule>
    <cfRule type="expression" dxfId="172" priority="41">
      <formula>L3="L"</formula>
    </cfRule>
    <cfRule type="expression" dxfId="171" priority="42">
      <formula>L3="W"</formula>
    </cfRule>
  </conditionalFormatting>
  <conditionalFormatting sqref="R3">
    <cfRule type="expression" dxfId="170" priority="34">
      <formula>S3=""</formula>
    </cfRule>
    <cfRule type="expression" dxfId="169" priority="35">
      <formula>S3="L"</formula>
    </cfRule>
    <cfRule type="expression" dxfId="168" priority="36">
      <formula>S3="W"</formula>
    </cfRule>
  </conditionalFormatting>
  <conditionalFormatting sqref="R3:R18">
    <cfRule type="expression" dxfId="167" priority="31">
      <formula>S3=""</formula>
    </cfRule>
    <cfRule type="expression" dxfId="166" priority="32">
      <formula>S3="L"</formula>
    </cfRule>
    <cfRule type="expression" dxfId="165" priority="33">
      <formula>S3="W"</formula>
    </cfRule>
  </conditionalFormatting>
  <conditionalFormatting sqref="V3">
    <cfRule type="expression" dxfId="164" priority="28">
      <formula>W3=""</formula>
    </cfRule>
    <cfRule type="expression" dxfId="163" priority="29">
      <formula>W3="L"</formula>
    </cfRule>
    <cfRule type="expression" dxfId="162" priority="30">
      <formula>W3="W"</formula>
    </cfRule>
  </conditionalFormatting>
  <conditionalFormatting sqref="V3:V18">
    <cfRule type="expression" dxfId="161" priority="25">
      <formula>W3=""</formula>
    </cfRule>
    <cfRule type="expression" dxfId="160" priority="26">
      <formula>W3="L"</formula>
    </cfRule>
    <cfRule type="expression" dxfId="159" priority="27">
      <formula>W3="W"</formula>
    </cfRule>
  </conditionalFormatting>
  <conditionalFormatting sqref="Z3">
    <cfRule type="expression" dxfId="158" priority="22">
      <formula>AA3=""</formula>
    </cfRule>
    <cfRule type="expression" dxfId="157" priority="23">
      <formula>AA3="L"</formula>
    </cfRule>
    <cfRule type="expression" dxfId="156" priority="24">
      <formula>AA3="W"</formula>
    </cfRule>
  </conditionalFormatting>
  <conditionalFormatting sqref="Z3:Z18">
    <cfRule type="expression" dxfId="155" priority="19">
      <formula>AA3=""</formula>
    </cfRule>
    <cfRule type="expression" dxfId="154" priority="20">
      <formula>AA3="L"</formula>
    </cfRule>
    <cfRule type="expression" dxfId="153" priority="21">
      <formula>AA3="W"</formula>
    </cfRule>
  </conditionalFormatting>
  <conditionalFormatting sqref="AD3">
    <cfRule type="expression" dxfId="152" priority="16">
      <formula>AE3=""</formula>
    </cfRule>
    <cfRule type="expression" dxfId="151" priority="17">
      <formula>AE3="L"</formula>
    </cfRule>
    <cfRule type="expression" dxfId="150" priority="18">
      <formula>AE3="W"</formula>
    </cfRule>
  </conditionalFormatting>
  <conditionalFormatting sqref="AD3:AD18">
    <cfRule type="expression" dxfId="149" priority="13">
      <formula>AE3=""</formula>
    </cfRule>
    <cfRule type="expression" dxfId="148" priority="14">
      <formula>AE3="L"</formula>
    </cfRule>
    <cfRule type="expression" dxfId="147" priority="15">
      <formula>AE3="W"</formula>
    </cfRule>
  </conditionalFormatting>
  <conditionalFormatting sqref="AH3">
    <cfRule type="expression" dxfId="146" priority="10">
      <formula>AI3=""</formula>
    </cfRule>
    <cfRule type="expression" dxfId="145" priority="11">
      <formula>AI3="L"</formula>
    </cfRule>
    <cfRule type="expression" dxfId="144" priority="12">
      <formula>AI3="W"</formula>
    </cfRule>
  </conditionalFormatting>
  <conditionalFormatting sqref="AH3:AH18">
    <cfRule type="expression" dxfId="143" priority="7">
      <formula>AI3=""</formula>
    </cfRule>
    <cfRule type="expression" dxfId="142" priority="8">
      <formula>AI3="L"</formula>
    </cfRule>
    <cfRule type="expression" dxfId="141" priority="9">
      <formula>AI3="W"</formula>
    </cfRule>
  </conditionalFormatting>
  <conditionalFormatting sqref="AL3">
    <cfRule type="expression" dxfId="140" priority="4">
      <formula>AM3=""</formula>
    </cfRule>
    <cfRule type="expression" dxfId="139" priority="5">
      <formula>AM3="L"</formula>
    </cfRule>
    <cfRule type="expression" dxfId="138" priority="6">
      <formula>AM3="W"</formula>
    </cfRule>
  </conditionalFormatting>
  <conditionalFormatting sqref="AL3:AL18">
    <cfRule type="expression" dxfId="137" priority="1">
      <formula>AM3=""</formula>
    </cfRule>
    <cfRule type="expression" dxfId="136" priority="2">
      <formula>AM3="L"</formula>
    </cfRule>
    <cfRule type="expression" dxfId="135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C1ED-6D1D-BC4B-A041-4DFBC587708F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2018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 t="s">
        <v>85</v>
      </c>
      <c r="B4" s="4" t="s">
        <v>38</v>
      </c>
      <c r="C4" s="6">
        <f>COUNTIFS('All Group Fixtures'!$A$50:$A$1048,$A$1,'All Group Fixtures'!$D$50:$D$1048,$B4,'All Group Fixtures'!$F$50:$F$1048,"&gt;-1")+COUNTIFS('All Group Fixtures'!$A$50:$A$1048,$A$1,'All Group Fixtures'!$E$50:$E$1048,$B4,'All Group Fixtures'!$F$50:$F$1048,"&gt;-1")</f>
        <v>1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1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0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5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0</v>
      </c>
      <c r="I4" s="9">
        <f>G4-H4</f>
        <v>5</v>
      </c>
      <c r="J4" s="6">
        <f>(D4*3)+(E4*1)</f>
        <v>3</v>
      </c>
      <c r="K4">
        <f>COUNTIFS('All Group Fixtures'!$A$50:$A$1048,$A$1,'All Group Fixtures'!$K$50:$K$1048,$B4)</f>
        <v>2</v>
      </c>
      <c r="L4">
        <f>COUNTIFS('All Group Fixtures'!$A$50:$A$1048,$A$1,'All Group Fixtures'!$K$50:$K$1048,$B4,'All Group Fixtures'!$Q$50:$Q$1048,$B4)</f>
        <v>1</v>
      </c>
      <c r="M4" s="2">
        <f>IF(K4=0,0,L4/K4)</f>
        <v>0.5</v>
      </c>
      <c r="N4">
        <f>COUNTIFS('All Group Fixtures'!$A$50:$A$1048,$A$1,'All Group Fixtures'!$M$50:$M$1048,$B4)</f>
        <v>1</v>
      </c>
      <c r="O4">
        <f>COUNTIFS('All Group Fixtures'!$A$50:$A$1048,$A$1,'All Group Fixtures'!$M$50:$M$1048,$B4,'All Group Fixtures'!$Q$50:$Q$1048,$B4)</f>
        <v>0</v>
      </c>
      <c r="P4" s="2">
        <f>IF(N4=0,0,O4/N4)</f>
        <v>0</v>
      </c>
    </row>
    <row r="5" spans="1:16" x14ac:dyDescent="0.2">
      <c r="A5" s="6" t="s">
        <v>85</v>
      </c>
      <c r="B5" s="4" t="s">
        <v>18</v>
      </c>
      <c r="C5" s="6">
        <f>COUNTIFS('All Group Fixtures'!$A$50:$A$1048,$A$1,'All Group Fixtures'!$D$50:$D$1048,$B5,'All Group Fixtures'!$F$50:$F$1048,"&gt;-1")+COUNTIFS('All Group Fixtures'!$A$50:$A$1048,$A$1,'All Group Fixtures'!$E$50:$E$1048,$B5,'All Group Fixtures'!$F$50:$F$1048,"&gt;-1")</f>
        <v>1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1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0</v>
      </c>
      <c r="F5" s="6">
        <f>C5-D5-E5</f>
        <v>0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1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0</v>
      </c>
      <c r="I5" s="9">
        <f>G5-H5</f>
        <v>1</v>
      </c>
      <c r="J5" s="6">
        <f>(D5*3)+(E5*1)</f>
        <v>3</v>
      </c>
      <c r="K5">
        <f>COUNTIFS('All Group Fixtures'!$A$50:$A$1048,$A$1,'All Group Fixtures'!$K$50:$K$1048,$B5)</f>
        <v>3</v>
      </c>
      <c r="L5">
        <f>COUNTIFS('All Group Fixtures'!$A$50:$A$1048,$A$1,'All Group Fixtures'!$K$50:$K$1048,$B5,'All Group Fixtures'!$Q$50:$Q$1048,$B5)</f>
        <v>1</v>
      </c>
      <c r="M5" s="2">
        <f>IF(K5=0,0,L5/K5)</f>
        <v>0.33333333333333331</v>
      </c>
      <c r="N5">
        <f>COUNTIFS('All Group Fixtures'!$A$50:$A$1048,$A$1,'All Group Fixtures'!$M$50:$M$1048,$B5)</f>
        <v>0</v>
      </c>
      <c r="O5">
        <f>COUNTIFS('All Group Fixtures'!$A$50:$A$1048,$A$1,'All Group Fixtures'!$M$50:$M$1048,$B5,'All Group Fixtures'!$Q$50:$Q$1048,$B5)</f>
        <v>0</v>
      </c>
      <c r="P5" s="2">
        <f>IF(N5=0,0,O5/N5)</f>
        <v>0</v>
      </c>
    </row>
    <row r="6" spans="1:16" x14ac:dyDescent="0.2">
      <c r="A6" s="6" t="s">
        <v>85</v>
      </c>
      <c r="B6" s="4" t="s">
        <v>87</v>
      </c>
      <c r="C6" s="6">
        <f>COUNTIFS('All Group Fixtures'!$A$50:$A$1048,$A$1,'All Group Fixtures'!$D$50:$D$1048,$B6,'All Group Fixtures'!$F$50:$F$1048,"&gt;-1")+COUNTIFS('All Group Fixtures'!$A$50:$A$1048,$A$1,'All Group Fixtures'!$E$50:$E$1048,$B6,'All Group Fixtures'!$F$50:$F$1048,"&gt;-1")</f>
        <v>1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0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0</v>
      </c>
      <c r="F6" s="6">
        <f>C6-D6-E6</f>
        <v>1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0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1</v>
      </c>
      <c r="I6" s="9">
        <f>G6-H6</f>
        <v>-1</v>
      </c>
      <c r="J6" s="6">
        <f>(D6*3)+(E6*1)</f>
        <v>0</v>
      </c>
      <c r="K6">
        <f>COUNTIFS('All Group Fixtures'!$A$50:$A$1048,$A$1,'All Group Fixtures'!$K$50:$K$1048,$B6)</f>
        <v>1</v>
      </c>
      <c r="L6">
        <f>COUNTIFS('All Group Fixtures'!$A$50:$A$1048,$A$1,'All Group Fixtures'!$K$50:$K$1048,$B6,'All Group Fixtures'!$Q$50:$Q$1048,$B6)</f>
        <v>0</v>
      </c>
      <c r="M6" s="2">
        <f>IF(K6=0,0,L6/K6)</f>
        <v>0</v>
      </c>
      <c r="N6">
        <f>COUNTIFS('All Group Fixtures'!$A$50:$A$1048,$A$1,'All Group Fixtures'!$M$50:$M$1048,$B6)</f>
        <v>2</v>
      </c>
      <c r="O6">
        <f>COUNTIFS('All Group Fixtures'!$A$50:$A$1048,$A$1,'All Group Fixtures'!$M$50:$M$1048,$B6,'All Group Fixtures'!$Q$50:$Q$1048,$B6)</f>
        <v>0</v>
      </c>
      <c r="P6" s="2">
        <f>IF(N6=0,0,O6/N6)</f>
        <v>0</v>
      </c>
    </row>
    <row r="7" spans="1:16" x14ac:dyDescent="0.2">
      <c r="A7" s="6" t="s">
        <v>85</v>
      </c>
      <c r="B7" s="4" t="s">
        <v>86</v>
      </c>
      <c r="C7" s="6">
        <f>COUNTIFS('All Group Fixtures'!$A$50:$A$1048,$A$1,'All Group Fixtures'!$D$50:$D$1048,$B7,'All Group Fixtures'!$F$50:$F$1048,"&gt;-1")+COUNTIFS('All Group Fixtures'!$A$50:$A$1048,$A$1,'All Group Fixtures'!$E$50:$E$1048,$B7,'All Group Fixtures'!$F$50:$F$1048,"&gt;-1")</f>
        <v>1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0</v>
      </c>
      <c r="F7" s="6">
        <f>C7-D7-E7</f>
        <v>1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0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5</v>
      </c>
      <c r="I7" s="9">
        <f>G7-H7</f>
        <v>-5</v>
      </c>
      <c r="J7" s="6">
        <f>(D7*3)+(E7*1)</f>
        <v>0</v>
      </c>
      <c r="K7">
        <f>COUNTIFS('All Group Fixtures'!$A$50:$A$1048,$A$1,'All Group Fixtures'!$K$50:$K$1048,$B7)</f>
        <v>0</v>
      </c>
      <c r="L7">
        <f>COUNTIFS('All Group Fixtures'!$A$50:$A$1048,$A$1,'All Group Fixtures'!$K$50:$K$1048,$B7,'All Group Fixtures'!$Q$50:$Q$1048,$B7)</f>
        <v>0</v>
      </c>
      <c r="M7" s="2">
        <f>IF(K7=0,0,L7/K7)</f>
        <v>0</v>
      </c>
      <c r="N7">
        <f>COUNTIFS('All Group Fixtures'!$A$50:$A$1048,$A$1,'All Group Fixtures'!$M$50:$M$1048,$B7)</f>
        <v>3</v>
      </c>
      <c r="O7">
        <f>COUNTIFS('All Group Fixtures'!$A$50:$A$1048,$A$1,'All Group Fixtures'!$M$50:$M$1048,$B7,'All Group Fixtures'!$Q$50:$Q$1048,$B7)</f>
        <v>0</v>
      </c>
      <c r="P7" s="2">
        <f>IF(N7=0,0,O7/N7)</f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 t="s">
        <v>85</v>
      </c>
      <c r="B10" s="4" t="s">
        <v>32</v>
      </c>
      <c r="C10" s="6">
        <f>COUNTIFS('All Group Fixtures'!$A$50:$A$1048,$A$1,'All Group Fixtures'!$D$50:$D$1048,$B10,'All Group Fixtures'!$F$50:$F$1048,"&gt;-1")+COUNTIFS('All Group Fixtures'!$A$50:$A$1048,$A$1,'All Group Fixtures'!$E$50:$E$1048,$B10,'All Group Fixtures'!$F$50:$F$1048,"&gt;-1")</f>
        <v>1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1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1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0</v>
      </c>
      <c r="I10" s="9">
        <f>G10-H10</f>
        <v>1</v>
      </c>
      <c r="J10" s="6">
        <f>(D10*3)+(E10*1)</f>
        <v>3</v>
      </c>
      <c r="K10">
        <f>COUNTIFS('All Group Fixtures'!$A$50:$A$1048,$A$1,'All Group Fixtures'!$K$50:$K$1048,$B10)</f>
        <v>0</v>
      </c>
      <c r="L10">
        <f>COUNTIFS('All Group Fixtures'!$A$50:$A$1048,$A$1,'All Group Fixtures'!$K$50:$K$1048,$B10,'All Group Fixtures'!$Q$50:$Q$1048,$B10)</f>
        <v>0</v>
      </c>
      <c r="M10" s="2">
        <f>IF(K10=0,0,L10/K10)</f>
        <v>0</v>
      </c>
      <c r="N10">
        <f>COUNTIFS('All Group Fixtures'!$A$50:$A$1048,$A$1,'All Group Fixtures'!$M$50:$M$1048,$B10)</f>
        <v>3</v>
      </c>
      <c r="O10">
        <f>COUNTIFS('All Group Fixtures'!$A$50:$A$1048,$A$1,'All Group Fixtures'!$M$50:$M$1048,$B10,'All Group Fixtures'!$Q$50:$Q$1048,$B10)</f>
        <v>1</v>
      </c>
      <c r="P10" s="2">
        <f>IF(N10=0,0,O10/N10)</f>
        <v>0.33333333333333331</v>
      </c>
    </row>
    <row r="11" spans="1:16" x14ac:dyDescent="0.2">
      <c r="A11" s="6" t="s">
        <v>85</v>
      </c>
      <c r="B11" s="4" t="s">
        <v>31</v>
      </c>
      <c r="C11" s="6">
        <f>COUNTIFS('All Group Fixtures'!$A$50:$A$1048,$A$1,'All Group Fixtures'!$D$50:$D$1048,$B11,'All Group Fixtures'!$F$50:$F$1048,"&gt;-1")+COUNTIFS('All Group Fixtures'!$A$50:$A$1048,$A$1,'All Group Fixtures'!$E$50:$E$1048,$B11,'All Group Fixtures'!$F$50:$F$1048,"&gt;-1")</f>
        <v>1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0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1</v>
      </c>
      <c r="F11" s="6">
        <f>C11-D11-E11</f>
        <v>0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3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3</v>
      </c>
      <c r="I11" s="9">
        <f>G11-H11</f>
        <v>0</v>
      </c>
      <c r="J11" s="6">
        <f>(D11*3)+(E11*1)</f>
        <v>1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0</v>
      </c>
      <c r="M11" s="2">
        <f>IF(K11=0,0,L11/K11)</f>
        <v>0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0</v>
      </c>
      <c r="P11" s="2">
        <f>IF(N11=0,0,O11/N11)</f>
        <v>0</v>
      </c>
    </row>
    <row r="12" spans="1:16" x14ac:dyDescent="0.2">
      <c r="A12" s="6" t="s">
        <v>85</v>
      </c>
      <c r="B12" s="4" t="s">
        <v>12</v>
      </c>
      <c r="C12" s="6">
        <f>COUNTIFS('All Group Fixtures'!$A$50:$A$1048,$A$1,'All Group Fixtures'!$D$50:$D$1048,$B12,'All Group Fixtures'!$F$50:$F$1048,"&gt;-1")+COUNTIFS('All Group Fixtures'!$A$50:$A$1048,$A$1,'All Group Fixtures'!$E$50:$E$1048,$B12,'All Group Fixtures'!$F$50:$F$1048,"&gt;-1")</f>
        <v>1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0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1</v>
      </c>
      <c r="F12" s="6">
        <f>C12-D12-E12</f>
        <v>0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3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3</v>
      </c>
      <c r="I12" s="9">
        <f>G12-H12</f>
        <v>0</v>
      </c>
      <c r="J12" s="6">
        <f>(D12*3)+(E12*1)</f>
        <v>1</v>
      </c>
      <c r="K12">
        <f>COUNTIFS('All Group Fixtures'!$A$50:$A$1048,$A$1,'All Group Fixtures'!$K$50:$K$1048,$B12)</f>
        <v>3</v>
      </c>
      <c r="L12">
        <f>COUNTIFS('All Group Fixtures'!$A$50:$A$1048,$A$1,'All Group Fixtures'!$K$50:$K$1048,$B12,'All Group Fixtures'!$Q$50:$Q$1048,$B12)</f>
        <v>0</v>
      </c>
      <c r="M12" s="2">
        <f>IF(K12=0,0,L12/K12)</f>
        <v>0</v>
      </c>
      <c r="N12">
        <f>COUNTIFS('All Group Fixtures'!$A$50:$A$1048,$A$1,'All Group Fixtures'!$M$50:$M$1048,$B12)</f>
        <v>0</v>
      </c>
      <c r="O12">
        <f>COUNTIFS('All Group Fixtures'!$A$50:$A$1048,$A$1,'All Group Fixtures'!$M$50:$M$1048,$B12,'All Group Fixtures'!$Q$50:$Q$1048,$B12)</f>
        <v>0</v>
      </c>
      <c r="P12" s="2">
        <f>IF(N12=0,0,O12/N12)</f>
        <v>0</v>
      </c>
    </row>
    <row r="13" spans="1:16" x14ac:dyDescent="0.2">
      <c r="A13" s="6" t="s">
        <v>85</v>
      </c>
      <c r="B13" s="4" t="s">
        <v>88</v>
      </c>
      <c r="C13" s="6">
        <f>COUNTIFS('All Group Fixtures'!$A$50:$A$1048,$A$1,'All Group Fixtures'!$D$50:$D$1048,$B13,'All Group Fixtures'!$F$50:$F$1048,"&gt;-1")+COUNTIFS('All Group Fixtures'!$A$50:$A$1048,$A$1,'All Group Fixtures'!$E$50:$E$1048,$B13,'All Group Fixtures'!$F$50:$F$1048,"&gt;-1")</f>
        <v>1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0</v>
      </c>
      <c r="F13" s="6">
        <f>C13-D13-E13</f>
        <v>1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0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1</v>
      </c>
      <c r="I13" s="9">
        <f>G13-H13</f>
        <v>-1</v>
      </c>
      <c r="J13" s="6">
        <f>(D13*3)+(E13*1)</f>
        <v>0</v>
      </c>
      <c r="K13">
        <f>COUNTIFS('All Group Fixtures'!$A$50:$A$1048,$A$1,'All Group Fixtures'!$K$50:$K$1048,$B13)</f>
        <v>1</v>
      </c>
      <c r="L13">
        <f>COUNTIFS('All Group Fixtures'!$A$50:$A$1048,$A$1,'All Group Fixtures'!$K$50:$K$1048,$B13,'All Group Fixtures'!$Q$50:$Q$1048,$B13)</f>
        <v>0</v>
      </c>
      <c r="M13" s="2">
        <f>IF(K13=0,0,L13/K13)</f>
        <v>0</v>
      </c>
      <c r="N13">
        <f>COUNTIFS('All Group Fixtures'!$A$50:$A$1048,$A$1,'All Group Fixtures'!$M$50:$M$1048,$B13)</f>
        <v>2</v>
      </c>
      <c r="O13">
        <f>COUNTIFS('All Group Fixtures'!$A$50:$A$1048,$A$1,'All Group Fixtures'!$M$50:$M$1048,$B13,'All Group Fixtures'!$Q$50:$Q$1048,$B13)</f>
        <v>0</v>
      </c>
      <c r="P13" s="2">
        <f>IF(N13=0,0,O13/N13)</f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 t="s">
        <v>85</v>
      </c>
      <c r="B16" s="4" t="s">
        <v>26</v>
      </c>
      <c r="C16" s="6">
        <f>COUNTIFS('All Group Fixtures'!$A$50:$A$1048,$A$1,'All Group Fixtures'!$D$50:$D$1048,$B16,'All Group Fixtures'!$F$50:$F$1048,"&gt;-1")+COUNTIFS('All Group Fixtures'!$A$50:$A$1048,$A$1,'All Group Fixtures'!$E$50:$E$1048,$B16,'All Group Fixtures'!$F$50:$F$1048,"&gt;-1")</f>
        <v>1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1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0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2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1</v>
      </c>
      <c r="I16" s="9">
        <f>G16-H16</f>
        <v>1</v>
      </c>
      <c r="J16" s="6">
        <f>(D16*3)+(E16*1)</f>
        <v>3</v>
      </c>
      <c r="K16">
        <f>COUNTIFS('All Group Fixtures'!$A$50:$A$1048,$A$1,'All Group Fixtures'!$K$50:$K$1048,$B16)</f>
        <v>3</v>
      </c>
      <c r="L16">
        <f>COUNTIFS('All Group Fixtures'!$A$50:$A$1048,$A$1,'All Group Fixtures'!$K$50:$K$1048,$B16,'All Group Fixtures'!$Q$50:$Q$1048,$B16)</f>
        <v>1</v>
      </c>
      <c r="M16" s="2">
        <f t="shared" ref="M16" si="0">IF(K16=0,0,L16/K16)</f>
        <v>0.33333333333333331</v>
      </c>
      <c r="N16">
        <f>COUNTIFS('All Group Fixtures'!$A$50:$A$1048,$A$1,'All Group Fixtures'!$M$50:$M$1048,$B16)</f>
        <v>0</v>
      </c>
      <c r="O16">
        <f>COUNTIFS('All Group Fixtures'!$A$50:$A$1048,$A$1,'All Group Fixtures'!$M$50:$M$1048,$B16,'All Group Fixtures'!$Q$50:$Q$1048,$B16)</f>
        <v>0</v>
      </c>
      <c r="P16" s="2">
        <f t="shared" ref="P16" si="1">IF(N16=0,0,O16/N16)</f>
        <v>0</v>
      </c>
    </row>
    <row r="17" spans="1:16" x14ac:dyDescent="0.2">
      <c r="A17" s="6" t="s">
        <v>85</v>
      </c>
      <c r="B17" s="4" t="s">
        <v>74</v>
      </c>
      <c r="C17" s="6">
        <f>COUNTIFS('All Group Fixtures'!$A$50:$A$1048,$A$1,'All Group Fixtures'!$D$50:$D$1048,$B17,'All Group Fixtures'!$F$50:$F$1048,"&gt;-1")+COUNTIFS('All Group Fixtures'!$A$50:$A$1048,$A$1,'All Group Fixtures'!$E$50:$E$1048,$B17,'All Group Fixtures'!$F$50:$F$1048,"&gt;-1")</f>
        <v>1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0</v>
      </c>
      <c r="F17" s="6">
        <f>C17-D17-E17</f>
        <v>0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1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0</v>
      </c>
      <c r="I17" s="9">
        <f>G17-H17</f>
        <v>1</v>
      </c>
      <c r="J17" s="6">
        <f>(D17*3)+(E17*1)</f>
        <v>3</v>
      </c>
      <c r="K17">
        <f>COUNTIFS('All Group Fixtures'!$A$50:$A$1048,$A$1,'All Group Fixtures'!$K$50:$K$1048,$B17)</f>
        <v>2</v>
      </c>
      <c r="L17">
        <f>COUNTIFS('All Group Fixtures'!$A$50:$A$1048,$A$1,'All Group Fixtures'!$K$50:$K$1048,$B17,'All Group Fixtures'!$Q$50:$Q$1048,$B17)</f>
        <v>1</v>
      </c>
      <c r="M17" s="2">
        <f>IF(K17=0,0,L17/K17)</f>
        <v>0.5</v>
      </c>
      <c r="N17">
        <f>COUNTIFS('All Group Fixtures'!$A$50:$A$1048,$A$1,'All Group Fixtures'!$M$50:$M$1048,$B17)</f>
        <v>1</v>
      </c>
      <c r="O17">
        <f>COUNTIFS('All Group Fixtures'!$A$50:$A$1048,$A$1,'All Group Fixtures'!$M$50:$M$1048,$B17,'All Group Fixtures'!$Q$50:$Q$1048,$B17)</f>
        <v>0</v>
      </c>
      <c r="P17" s="2">
        <f>IF(N17=0,0,O17/N17)</f>
        <v>0</v>
      </c>
    </row>
    <row r="18" spans="1:16" x14ac:dyDescent="0.2">
      <c r="A18" s="6" t="s">
        <v>85</v>
      </c>
      <c r="B18" s="4" t="s">
        <v>15</v>
      </c>
      <c r="C18" s="6">
        <f>COUNTIFS('All Group Fixtures'!$A$50:$A$1048,$A$1,'All Group Fixtures'!$D$50:$D$1048,$B18,'All Group Fixtures'!$F$50:$F$1048,"&gt;-1")+COUNTIFS('All Group Fixtures'!$A$50:$A$1048,$A$1,'All Group Fixtures'!$E$50:$E$1048,$B18,'All Group Fixtures'!$F$50:$F$1048,"&gt;-1")</f>
        <v>1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0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0</v>
      </c>
      <c r="F18" s="6">
        <f>C18-D18-E18</f>
        <v>1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1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2</v>
      </c>
      <c r="I18" s="9">
        <f>G18-H18</f>
        <v>-1</v>
      </c>
      <c r="J18" s="6">
        <f>(D18*3)+(E18*1)</f>
        <v>0</v>
      </c>
      <c r="K18">
        <f>COUNTIFS('All Group Fixtures'!$A$50:$A$1048,$A$1,'All Group Fixtures'!$K$50:$K$1048,$B18)</f>
        <v>0</v>
      </c>
      <c r="L18">
        <f>COUNTIFS('All Group Fixtures'!$A$50:$A$1048,$A$1,'All Group Fixtures'!$K$50:$K$1048,$B18,'All Group Fixtures'!$Q$50:$Q$1048,$B18)</f>
        <v>0</v>
      </c>
      <c r="M18" s="2">
        <f>IF(K18=0,0,L18/K18)</f>
        <v>0</v>
      </c>
      <c r="N18">
        <f>COUNTIFS('All Group Fixtures'!$A$50:$A$1048,$A$1,'All Group Fixtures'!$M$50:$M$1048,$B18)</f>
        <v>3</v>
      </c>
      <c r="O18">
        <f>COUNTIFS('All Group Fixtures'!$A$50:$A$1048,$A$1,'All Group Fixtures'!$M$50:$M$1048,$B18,'All Group Fixtures'!$Q$50:$Q$1048,$B18)</f>
        <v>0</v>
      </c>
      <c r="P18" s="2">
        <f>IF(N18=0,0,O18/N18)</f>
        <v>0</v>
      </c>
    </row>
    <row r="19" spans="1:16" x14ac:dyDescent="0.2">
      <c r="A19" s="6" t="s">
        <v>85</v>
      </c>
      <c r="B19" s="4" t="s">
        <v>89</v>
      </c>
      <c r="C19" s="6">
        <f>COUNTIFS('All Group Fixtures'!$A$50:$A$1048,$A$1,'All Group Fixtures'!$D$50:$D$1048,$B19,'All Group Fixtures'!$F$50:$F$1048,"&gt;-1")+COUNTIFS('All Group Fixtures'!$A$50:$A$1048,$A$1,'All Group Fixtures'!$E$50:$E$1048,$B19,'All Group Fixtures'!$F$50:$F$1048,"&gt;-1")</f>
        <v>1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0</v>
      </c>
      <c r="F19" s="6">
        <f>C19-D19-E19</f>
        <v>1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0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1</v>
      </c>
      <c r="I19" s="9">
        <f>G19-H19</f>
        <v>-1</v>
      </c>
      <c r="J19" s="6">
        <f>(D19*3)+(E19*1)</f>
        <v>0</v>
      </c>
      <c r="K19">
        <f>COUNTIFS('All Group Fixtures'!$A$50:$A$1048,$A$1,'All Group Fixtures'!$K$50:$K$1048,$B19)</f>
        <v>1</v>
      </c>
      <c r="L19">
        <f>COUNTIFS('All Group Fixtures'!$A$50:$A$1048,$A$1,'All Group Fixtures'!$K$50:$K$1048,$B19,'All Group Fixtures'!$Q$50:$Q$1048,$B19)</f>
        <v>0</v>
      </c>
      <c r="M19" s="2">
        <f>IF(K19=0,0,L19/K19)</f>
        <v>0</v>
      </c>
      <c r="N19">
        <f>COUNTIFS('All Group Fixtures'!$A$50:$A$1048,$A$1,'All Group Fixtures'!$M$50:$M$1048,$B19)</f>
        <v>2</v>
      </c>
      <c r="O19">
        <f>COUNTIFS('All Group Fixtures'!$A$50:$A$1048,$A$1,'All Group Fixtures'!$M$50:$M$1048,$B19,'All Group Fixtures'!$Q$50:$Q$1048,$B19)</f>
        <v>0</v>
      </c>
      <c r="P19" s="2">
        <f>IF(N19=0,0,O19/N19)</f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 t="s">
        <v>85</v>
      </c>
      <c r="B22" s="4" t="s">
        <v>28</v>
      </c>
      <c r="C22" s="6">
        <f>COUNTIFS('All Group Fixtures'!$A$50:$A$1048,$A$1,'All Group Fixtures'!$D$50:$D$1048,$B22,'All Group Fixtures'!$F$50:$F$1048,"&gt;-1")+COUNTIFS('All Group Fixtures'!$A$50:$A$1048,$A$1,'All Group Fixtures'!$E$50:$E$1048,$B22,'All Group Fixtures'!$F$50:$F$1048,"&gt;-1")</f>
        <v>1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0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1</v>
      </c>
      <c r="F22" s="6">
        <f>C22-D22-E22</f>
        <v>0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1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0</v>
      </c>
      <c r="J22" s="6">
        <f>(D22*3)+(E22*1)</f>
        <v>1</v>
      </c>
      <c r="K22">
        <f>COUNTIFS('All Group Fixtures'!$A$50:$A$1048,$A$1,'All Group Fixtures'!$K$50:$K$1048,$B22)</f>
        <v>3</v>
      </c>
      <c r="L22">
        <f>COUNTIFS('All Group Fixtures'!$A$50:$A$1048,$A$1,'All Group Fixtures'!$K$50:$K$1048,$B22,'All Group Fixtures'!$Q$50:$Q$1048,$B22)</f>
        <v>0</v>
      </c>
      <c r="M22" s="2">
        <f t="shared" ref="M22" si="2">IF(K22=0,0,L22/K22)</f>
        <v>0</v>
      </c>
      <c r="N22">
        <f>COUNTIFS('All Group Fixtures'!$A$50:$A$1048,$A$1,'All Group Fixtures'!$M$50:$M$1048,$B22)</f>
        <v>0</v>
      </c>
      <c r="O22">
        <f>COUNTIFS('All Group Fixtures'!$A$50:$A$1048,$A$1,'All Group Fixtures'!$M$50:$M$1048,$B22,'All Group Fixtures'!$Q$50:$Q$1048,$B22)</f>
        <v>0</v>
      </c>
      <c r="P22" s="2">
        <f t="shared" ref="P22" si="3">IF(N22=0,0,O22/N22)</f>
        <v>0</v>
      </c>
    </row>
    <row r="23" spans="1:16" x14ac:dyDescent="0.2">
      <c r="A23" s="6" t="s">
        <v>85</v>
      </c>
      <c r="B23" s="4" t="s">
        <v>9</v>
      </c>
      <c r="C23" s="6">
        <f>COUNTIFS('All Group Fixtures'!$A$50:$A$1048,$A$1,'All Group Fixtures'!$D$50:$D$1048,$B23,'All Group Fixtures'!$F$50:$F$1048,"&gt;-1")+COUNTIFS('All Group Fixtures'!$A$50:$A$1048,$A$1,'All Group Fixtures'!$E$50:$E$1048,$B23,'All Group Fixtures'!$F$50:$F$1048,"&gt;-1")</f>
        <v>1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1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0</v>
      </c>
      <c r="F23" s="6">
        <f>C23-D23-E23</f>
        <v>0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2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0</v>
      </c>
      <c r="I23" s="9">
        <f>G23-H23</f>
        <v>2</v>
      </c>
      <c r="J23" s="6">
        <f>(D23*3)+(E23*1)</f>
        <v>3</v>
      </c>
      <c r="K23">
        <f>COUNTIFS('All Group Fixtures'!$A$50:$A$1048,$A$1,'All Group Fixtures'!$K$50:$K$1048,$B23)</f>
        <v>2</v>
      </c>
      <c r="L23">
        <f>COUNTIFS('All Group Fixtures'!$A$50:$A$1048,$A$1,'All Group Fixtures'!$K$50:$K$1048,$B23,'All Group Fixtures'!$Q$50:$Q$1048,$B23)</f>
        <v>1</v>
      </c>
      <c r="M23" s="2">
        <f>IF(K23=0,0,L23/K23)</f>
        <v>0.5</v>
      </c>
      <c r="N23">
        <f>COUNTIFS('All Group Fixtures'!$A$50:$A$1048,$A$1,'All Group Fixtures'!$M$50:$M$1048,$B23)</f>
        <v>1</v>
      </c>
      <c r="O23">
        <f>COUNTIFS('All Group Fixtures'!$A$50:$A$1048,$A$1,'All Group Fixtures'!$M$50:$M$1048,$B23,'All Group Fixtures'!$Q$50:$Q$1048,$B23)</f>
        <v>0</v>
      </c>
      <c r="P23" s="2">
        <f>IF(N23=0,0,O23/N23)</f>
        <v>0</v>
      </c>
    </row>
    <row r="24" spans="1:16" x14ac:dyDescent="0.2">
      <c r="A24" s="6" t="s">
        <v>85</v>
      </c>
      <c r="B24" s="4" t="s">
        <v>90</v>
      </c>
      <c r="C24" s="6">
        <f>COUNTIFS('All Group Fixtures'!$A$50:$A$1048,$A$1,'All Group Fixtures'!$D$50:$D$1048,$B24,'All Group Fixtures'!$F$50:$F$1048,"&gt;-1")+COUNTIFS('All Group Fixtures'!$A$50:$A$1048,$A$1,'All Group Fixtures'!$E$50:$E$1048,$B24,'All Group Fixtures'!$F$50:$F$1048,"&gt;-1")</f>
        <v>1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0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1</v>
      </c>
      <c r="F24" s="6">
        <f>C24-D24-E24</f>
        <v>0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1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1</v>
      </c>
      <c r="I24" s="9">
        <f>G24-H24</f>
        <v>0</v>
      </c>
      <c r="J24" s="6">
        <f>(D24*3)+(E24*1)</f>
        <v>1</v>
      </c>
      <c r="K24">
        <f>COUNTIFS('All Group Fixtures'!$A$50:$A$1048,$A$1,'All Group Fixtures'!$K$50:$K$1048,$B24)</f>
        <v>1</v>
      </c>
      <c r="L24">
        <f>COUNTIFS('All Group Fixtures'!$A$50:$A$1048,$A$1,'All Group Fixtures'!$K$50:$K$1048,$B24,'All Group Fixtures'!$Q$50:$Q$1048,$B24)</f>
        <v>0</v>
      </c>
      <c r="M24" s="2">
        <f>IF(K24=0,0,L24/K24)</f>
        <v>0</v>
      </c>
      <c r="N24">
        <f>COUNTIFS('All Group Fixtures'!$A$50:$A$1048,$A$1,'All Group Fixtures'!$M$50:$M$1048,$B24)</f>
        <v>2</v>
      </c>
      <c r="O24">
        <f>COUNTIFS('All Group Fixtures'!$A$50:$A$1048,$A$1,'All Group Fixtures'!$M$50:$M$1048,$B24,'All Group Fixtures'!$Q$50:$Q$1048,$B24)</f>
        <v>0</v>
      </c>
      <c r="P24" s="2">
        <f>IF(N24=0,0,O24/N24)</f>
        <v>0</v>
      </c>
    </row>
    <row r="25" spans="1:16" x14ac:dyDescent="0.2">
      <c r="A25" s="6" t="s">
        <v>85</v>
      </c>
      <c r="B25" s="4" t="s">
        <v>33</v>
      </c>
      <c r="C25" s="6">
        <f>COUNTIFS('All Group Fixtures'!$A$50:$A$1048,$A$1,'All Group Fixtures'!$D$50:$D$1048,$B25,'All Group Fixtures'!$F$50:$F$1048,"&gt;-1")+COUNTIFS('All Group Fixtures'!$A$50:$A$1048,$A$1,'All Group Fixtures'!$E$50:$E$1048,$B25,'All Group Fixtures'!$F$50:$F$1048,"&gt;-1")</f>
        <v>1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0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0</v>
      </c>
      <c r="F25" s="6">
        <f>C25-D25-E25</f>
        <v>1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0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2</v>
      </c>
      <c r="I25" s="9">
        <f>G25-H25</f>
        <v>-2</v>
      </c>
      <c r="J25" s="6">
        <f>(D25*3)+(E25*1)</f>
        <v>0</v>
      </c>
      <c r="K25">
        <f>COUNTIFS('All Group Fixtures'!$A$50:$A$1048,$A$1,'All Group Fixtures'!$K$50:$K$1048,$B25)</f>
        <v>0</v>
      </c>
      <c r="L25">
        <f>COUNTIFS('All Group Fixtures'!$A$50:$A$1048,$A$1,'All Group Fixtures'!$K$50:$K$1048,$B25,'All Group Fixtures'!$Q$50:$Q$1048,$B25)</f>
        <v>0</v>
      </c>
      <c r="M25" s="2">
        <f>IF(K25=0,0,L25/K25)</f>
        <v>0</v>
      </c>
      <c r="N25">
        <f>COUNTIFS('All Group Fixtures'!$A$50:$A$1048,$A$1,'All Group Fixtures'!$M$50:$M$1048,$B25)</f>
        <v>3</v>
      </c>
      <c r="O25">
        <f>COUNTIFS('All Group Fixtures'!$A$50:$A$1048,$A$1,'All Group Fixtures'!$M$50:$M$1048,$B25,'All Group Fixtures'!$Q$50:$Q$1048,$B25)</f>
        <v>0</v>
      </c>
      <c r="P25" s="2">
        <f>IF(N25=0,0,O25/N25)</f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 t="s">
        <v>85</v>
      </c>
      <c r="B28" s="4" t="s">
        <v>8</v>
      </c>
      <c r="C28" s="6">
        <f>COUNTIFS('All Group Fixtures'!$A$50:$A$1048,$A$1,'All Group Fixtures'!$D$50:$D$1048,$B28,'All Group Fixtures'!$F$50:$F$1048,"&gt;-1")+COUNTIFS('All Group Fixtures'!$A$50:$A$1048,$A$1,'All Group Fixtures'!$E$50:$E$1048,$B28,'All Group Fixtures'!$F$50:$F$1048,"&gt;-1")</f>
        <v>1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0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1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1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1</v>
      </c>
      <c r="I28" s="9">
        <f>G28-H28</f>
        <v>0</v>
      </c>
      <c r="J28" s="6">
        <f>(D28*3)+(E28*1)</f>
        <v>1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0</v>
      </c>
      <c r="M28" s="2">
        <f t="shared" ref="M28" si="4">IF(K28=0,0,L28/K28)</f>
        <v>0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" si="5">IF(N28=0,0,O28/N28)</f>
        <v>0</v>
      </c>
    </row>
    <row r="29" spans="1:16" x14ac:dyDescent="0.2">
      <c r="A29" s="6" t="s">
        <v>85</v>
      </c>
      <c r="B29" s="4" t="s">
        <v>73</v>
      </c>
      <c r="C29" s="6">
        <f>COUNTIFS('All Group Fixtures'!$A$50:$A$1048,$A$1,'All Group Fixtures'!$D$50:$D$1048,$B29,'All Group Fixtures'!$F$50:$F$1048,"&gt;-1")+COUNTIFS('All Group Fixtures'!$A$50:$A$1048,$A$1,'All Group Fixtures'!$E$50:$E$1048,$B29,'All Group Fixtures'!$F$50:$F$1048,"&gt;-1")</f>
        <v>1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1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0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1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0</v>
      </c>
      <c r="I29" s="9">
        <f>G29-H29</f>
        <v>1</v>
      </c>
      <c r="J29" s="6">
        <f>(D29*3)+(E29*1)</f>
        <v>3</v>
      </c>
      <c r="K29">
        <f>COUNTIFS('All Group Fixtures'!$A$50:$A$1048,$A$1,'All Group Fixtures'!$K$50:$K$1048,$B29)</f>
        <v>1</v>
      </c>
      <c r="L29">
        <f>COUNTIFS('All Group Fixtures'!$A$50:$A$1048,$A$1,'All Group Fixtures'!$K$50:$K$1048,$B29,'All Group Fixtures'!$Q$50:$Q$1048,$B29)</f>
        <v>1</v>
      </c>
      <c r="M29" s="2">
        <f>IF(K29=0,0,L29/K29)</f>
        <v>1</v>
      </c>
      <c r="N29">
        <f>COUNTIFS('All Group Fixtures'!$A$50:$A$1048,$A$1,'All Group Fixtures'!$M$50:$M$1048,$B29)</f>
        <v>2</v>
      </c>
      <c r="O29">
        <f>COUNTIFS('All Group Fixtures'!$A$50:$A$1048,$A$1,'All Group Fixtures'!$M$50:$M$1048,$B29,'All Group Fixtures'!$Q$50:$Q$1048,$B29)</f>
        <v>0</v>
      </c>
      <c r="P29" s="2">
        <f>IF(N29=0,0,O29/N29)</f>
        <v>0</v>
      </c>
    </row>
    <row r="30" spans="1:16" x14ac:dyDescent="0.2">
      <c r="A30" s="6" t="s">
        <v>85</v>
      </c>
      <c r="B30" s="4" t="s">
        <v>24</v>
      </c>
      <c r="C30" s="6">
        <f>COUNTIFS('All Group Fixtures'!$A$50:$A$1048,$A$1,'All Group Fixtures'!$D$50:$D$1048,$B30,'All Group Fixtures'!$F$50:$F$1048,"&gt;-1")+COUNTIFS('All Group Fixtures'!$A$50:$A$1048,$A$1,'All Group Fixtures'!$E$50:$E$1048,$B30,'All Group Fixtures'!$F$50:$F$1048,"&gt;-1")</f>
        <v>1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0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1</v>
      </c>
      <c r="F30" s="6">
        <f>C30-D30-E30</f>
        <v>0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1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1</v>
      </c>
      <c r="I30" s="9">
        <f>G30-H30</f>
        <v>0</v>
      </c>
      <c r="J30" s="6">
        <f>(D30*3)+(E30*1)</f>
        <v>1</v>
      </c>
      <c r="K30">
        <f>COUNTIFS('All Group Fixtures'!$A$50:$A$1048,$A$1,'All Group Fixtures'!$K$50:$K$1048,$B30)</f>
        <v>2</v>
      </c>
      <c r="L30">
        <f>COUNTIFS('All Group Fixtures'!$A$50:$A$1048,$A$1,'All Group Fixtures'!$K$50:$K$1048,$B30,'All Group Fixtures'!$Q$50:$Q$1048,$B30)</f>
        <v>0</v>
      </c>
      <c r="M30" s="2">
        <f>IF(K30=0,0,L30/K30)</f>
        <v>0</v>
      </c>
      <c r="N30">
        <f>COUNTIFS('All Group Fixtures'!$A$50:$A$1048,$A$1,'All Group Fixtures'!$M$50:$M$1048,$B30)</f>
        <v>1</v>
      </c>
      <c r="O30">
        <f>COUNTIFS('All Group Fixtures'!$A$50:$A$1048,$A$1,'All Group Fixtures'!$M$50:$M$1048,$B30,'All Group Fixtures'!$Q$50:$Q$1048,$B30)</f>
        <v>0</v>
      </c>
      <c r="P30" s="2">
        <f>IF(N30=0,0,O30/N30)</f>
        <v>0</v>
      </c>
    </row>
    <row r="31" spans="1:16" x14ac:dyDescent="0.2">
      <c r="A31" s="6" t="s">
        <v>85</v>
      </c>
      <c r="B31" s="4" t="s">
        <v>19</v>
      </c>
      <c r="C31" s="6">
        <f>COUNTIFS('All Group Fixtures'!$A$50:$A$1048,$A$1,'All Group Fixtures'!$D$50:$D$1048,$B31,'All Group Fixtures'!$F$50:$F$1048,"&gt;-1")+COUNTIFS('All Group Fixtures'!$A$50:$A$1048,$A$1,'All Group Fixtures'!$E$50:$E$1048,$B31,'All Group Fixtures'!$F$50:$F$1048,"&gt;-1")</f>
        <v>1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1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0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1</v>
      </c>
      <c r="I31" s="9">
        <f>G31-H31</f>
        <v>-1</v>
      </c>
      <c r="J31" s="6">
        <f>(D31*3)+(E31*1)</f>
        <v>0</v>
      </c>
      <c r="K31">
        <f>COUNTIFS('All Group Fixtures'!$A$50:$A$1048,$A$1,'All Group Fixtures'!$K$50:$K$1048,$B31)</f>
        <v>0</v>
      </c>
      <c r="L31">
        <f>COUNTIFS('All Group Fixtures'!$A$50:$A$1048,$A$1,'All Group Fixtures'!$K$50:$K$1048,$B31,'All Group Fixtures'!$Q$50:$Q$1048,$B31)</f>
        <v>0</v>
      </c>
      <c r="M31" s="2">
        <f>IF(K31=0,0,L31/K31)</f>
        <v>0</v>
      </c>
      <c r="N31">
        <f>COUNTIFS('All Group Fixtures'!$A$50:$A$1048,$A$1,'All Group Fixtures'!$M$50:$M$1048,$B31)</f>
        <v>3</v>
      </c>
      <c r="O31">
        <f>COUNTIFS('All Group Fixtures'!$A$50:$A$1048,$A$1,'All Group Fixtures'!$M$50:$M$1048,$B31,'All Group Fixtures'!$Q$50:$Q$1048,$B31)</f>
        <v>0</v>
      </c>
      <c r="P31" s="2">
        <f>IF(N31=0,0,O31/N31)</f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 t="s">
        <v>85</v>
      </c>
      <c r="B34" s="4" t="s">
        <v>10</v>
      </c>
      <c r="C34" s="6">
        <f>COUNTIFS('All Group Fixtures'!$A$50:$A$1048,$A$1,'All Group Fixtures'!$D$50:$D$1048,$B34,'All Group Fixtures'!$F$50:$F$1048,"&gt;-1")+COUNTIFS('All Group Fixtures'!$A$50:$A$1048,$A$1,'All Group Fixtures'!$E$50:$E$1048,$B34,'All Group Fixtures'!$F$50:$F$1048,"&gt;-1")</f>
        <v>1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1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0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1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0</v>
      </c>
      <c r="I34" s="9">
        <f>G34-H34</f>
        <v>1</v>
      </c>
      <c r="J34" s="6">
        <f>(D34*3)+(E34*1)</f>
        <v>3</v>
      </c>
      <c r="K34">
        <f>COUNTIFS('All Group Fixtures'!$A$50:$A$1048,$A$1,'All Group Fixtures'!$K$50:$K$1048,$B34)</f>
        <v>2</v>
      </c>
      <c r="L34">
        <f>COUNTIFS('All Group Fixtures'!$A$50:$A$1048,$A$1,'All Group Fixtures'!$K$50:$K$1048,$B34,'All Group Fixtures'!$Q$50:$Q$1048,$B34)</f>
        <v>0</v>
      </c>
      <c r="M34" s="2">
        <f>IF(K34=0,0,L34/K34)</f>
        <v>0</v>
      </c>
      <c r="N34">
        <f>COUNTIFS('All Group Fixtures'!$A$50:$A$1048,$A$1,'All Group Fixtures'!$M$50:$M$1048,$B34)</f>
        <v>1</v>
      </c>
      <c r="O34">
        <f>COUNTIFS('All Group Fixtures'!$A$50:$A$1048,$A$1,'All Group Fixtures'!$M$50:$M$1048,$B34,'All Group Fixtures'!$Q$50:$Q$1048,$B34)</f>
        <v>1</v>
      </c>
      <c r="P34" s="2">
        <f>IF(N34=0,0,O34/N34)</f>
        <v>1</v>
      </c>
    </row>
    <row r="35" spans="1:16" x14ac:dyDescent="0.2">
      <c r="A35" s="6" t="s">
        <v>85</v>
      </c>
      <c r="B35" s="4" t="s">
        <v>91</v>
      </c>
      <c r="C35" s="6">
        <f>COUNTIFS('All Group Fixtures'!$A$50:$A$1048,$A$1,'All Group Fixtures'!$D$50:$D$1048,$B35,'All Group Fixtures'!$F$50:$F$1048,"&gt;-1")+COUNTIFS('All Group Fixtures'!$A$50:$A$1048,$A$1,'All Group Fixtures'!$E$50:$E$1048,$B35,'All Group Fixtures'!$F$50:$F$1048,"&gt;-1")</f>
        <v>0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0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0</v>
      </c>
      <c r="F35" s="6">
        <f>C35-D35-E35</f>
        <v>0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0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0</v>
      </c>
      <c r="I35" s="9">
        <f>G35-H35</f>
        <v>0</v>
      </c>
      <c r="J35" s="6">
        <f>(D35*3)+(E35*1)</f>
        <v>0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>IF(K35=0,0,L35/K35)</f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0</v>
      </c>
      <c r="P35" s="2">
        <f>IF(N35=0,0,O35/N35)</f>
        <v>0</v>
      </c>
    </row>
    <row r="36" spans="1:16" x14ac:dyDescent="0.2">
      <c r="A36" s="6" t="s">
        <v>85</v>
      </c>
      <c r="B36" s="4" t="s">
        <v>39</v>
      </c>
      <c r="C36" s="6">
        <f>COUNTIFS('All Group Fixtures'!$A$50:$A$1048,$A$1,'All Group Fixtures'!$D$50:$D$1048,$B36,'All Group Fixtures'!$F$50:$F$1048,"&gt;-1")+COUNTIFS('All Group Fixtures'!$A$50:$A$1048,$A$1,'All Group Fixtures'!$E$50:$E$1048,$B36,'All Group Fixtures'!$F$50:$F$1048,"&gt;-1")</f>
        <v>0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0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0</v>
      </c>
      <c r="F36" s="6">
        <f>C36-D36-E36</f>
        <v>0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0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0</v>
      </c>
      <c r="I36" s="9">
        <f>G36-H36</f>
        <v>0</v>
      </c>
      <c r="J36" s="6">
        <f>(D36*3)+(E36*1)</f>
        <v>0</v>
      </c>
      <c r="K36">
        <f>COUNTIFS('All Group Fixtures'!$A$50:$A$1048,$A$1,'All Group Fixtures'!$K$50:$K$1048,$B36)</f>
        <v>0</v>
      </c>
      <c r="L36">
        <f>COUNTIFS('All Group Fixtures'!$A$50:$A$1048,$A$1,'All Group Fixtures'!$K$50:$K$1048,$B36,'All Group Fixtures'!$Q$50:$Q$1048,$B36)</f>
        <v>0</v>
      </c>
      <c r="M36" s="2">
        <f>IF(K36=0,0,L36/K36)</f>
        <v>0</v>
      </c>
      <c r="N36">
        <f>COUNTIFS('All Group Fixtures'!$A$50:$A$1048,$A$1,'All Group Fixtures'!$M$50:$M$1048,$B36)</f>
        <v>0</v>
      </c>
      <c r="O36">
        <f>COUNTIFS('All Group Fixtures'!$A$50:$A$1048,$A$1,'All Group Fixtures'!$M$50:$M$1048,$B36,'All Group Fixtures'!$Q$50:$Q$1048,$B36)</f>
        <v>0</v>
      </c>
      <c r="P36" s="2">
        <f>IF(N36=0,0,O36/N36)</f>
        <v>0</v>
      </c>
    </row>
    <row r="37" spans="1:16" x14ac:dyDescent="0.2">
      <c r="A37" s="6" t="s">
        <v>85</v>
      </c>
      <c r="B37" s="4" t="s">
        <v>30</v>
      </c>
      <c r="C37" s="6">
        <f>COUNTIFS('All Group Fixtures'!$A$50:$A$1048,$A$1,'All Group Fixtures'!$D$50:$D$1048,$B37,'All Group Fixtures'!$F$50:$F$1048,"&gt;-1")+COUNTIFS('All Group Fixtures'!$A$50:$A$1048,$A$1,'All Group Fixtures'!$E$50:$E$1048,$B37,'All Group Fixtures'!$F$50:$F$1048,"&gt;-1")</f>
        <v>1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0</v>
      </c>
      <c r="F37" s="6">
        <f>C37-D37-E37</f>
        <v>1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0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1</v>
      </c>
      <c r="I37" s="9">
        <f>G37-H37</f>
        <v>-1</v>
      </c>
      <c r="J37" s="6">
        <f>(D37*3)+(E37*1)</f>
        <v>0</v>
      </c>
      <c r="K37">
        <f>COUNTIFS('All Group Fixtures'!$A$50:$A$1048,$A$1,'All Group Fixtures'!$K$50:$K$1048,$B37)</f>
        <v>3</v>
      </c>
      <c r="L37">
        <f>COUNTIFS('All Group Fixtures'!$A$50:$A$1048,$A$1,'All Group Fixtures'!$K$50:$K$1048,$B37,'All Group Fixtures'!$Q$50:$Q$1048,$B37)</f>
        <v>0</v>
      </c>
      <c r="M37" s="2">
        <f>IF(K37=0,0,L37/K37)</f>
        <v>0</v>
      </c>
      <c r="N37">
        <f>COUNTIFS('All Group Fixtures'!$A$50:$A$1048,$A$1,'All Group Fixtures'!$M$50:$M$1048,$B37)</f>
        <v>0</v>
      </c>
      <c r="O37">
        <f>COUNTIFS('All Group Fixtures'!$A$50:$A$1048,$A$1,'All Group Fixtures'!$M$50:$M$1048,$B37,'All Group Fixtures'!$Q$50:$Q$1048,$B37)</f>
        <v>0</v>
      </c>
      <c r="P37" s="2">
        <f>IF(N37=0,0,O37/N37)</f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 t="s">
        <v>85</v>
      </c>
      <c r="B40" s="4" t="s">
        <v>36</v>
      </c>
      <c r="C40" s="6">
        <f>COUNTIFS('All Group Fixtures'!$A$50:$A$1048,$A$1,'All Group Fixtures'!$D$50:$D$1048,$B40,'All Group Fixtures'!$F$50:$F$1048,"&gt;-1")+COUNTIFS('All Group Fixtures'!$A$50:$A$1048,$A$1,'All Group Fixtures'!$E$50:$E$1048,$B40,'All Group Fixtures'!$F$50:$F$1048,"&gt;-1")</f>
        <v>0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0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0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0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0</v>
      </c>
      <c r="I40" s="9">
        <f>G40-H40</f>
        <v>0</v>
      </c>
      <c r="J40" s="6">
        <f>(D40*3)+(E40*1)</f>
        <v>0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0</v>
      </c>
      <c r="M40" s="2">
        <f t="shared" ref="M40:M43" si="6">IF(K40=0,0,L40/K40)</f>
        <v>0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7">IF(N40=0,0,O40/N40)</f>
        <v>0</v>
      </c>
    </row>
    <row r="41" spans="1:16" x14ac:dyDescent="0.2">
      <c r="A41" s="6" t="s">
        <v>85</v>
      </c>
      <c r="B41" s="4" t="s">
        <v>92</v>
      </c>
      <c r="C41" s="6">
        <f>COUNTIFS('All Group Fixtures'!$A$50:$A$1048,$A$1,'All Group Fixtures'!$D$50:$D$1048,$B41,'All Group Fixtures'!$F$50:$F$1048,"&gt;-1")+COUNTIFS('All Group Fixtures'!$A$50:$A$1048,$A$1,'All Group Fixtures'!$E$50:$E$1048,$B41,'All Group Fixtures'!$F$50:$F$1048,"&gt;-1")</f>
        <v>0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0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0</v>
      </c>
      <c r="F41" s="6">
        <f>C41-D41-E41</f>
        <v>0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0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0</v>
      </c>
      <c r="I41" s="9">
        <f>G41-H41</f>
        <v>0</v>
      </c>
      <c r="J41" s="6">
        <f>(D41*3)+(E41*1)</f>
        <v>0</v>
      </c>
      <c r="K41">
        <f>COUNTIFS('All Group Fixtures'!$A$50:$A$1048,$A$1,'All Group Fixtures'!$K$50:$K$1048,$B41)</f>
        <v>0</v>
      </c>
      <c r="L41">
        <f>COUNTIFS('All Group Fixtures'!$A$50:$A$1048,$A$1,'All Group Fixtures'!$K$50:$K$1048,$B41,'All Group Fixtures'!$Q$50:$Q$1048,$B41)</f>
        <v>0</v>
      </c>
      <c r="M41" s="2">
        <f t="shared" si="6"/>
        <v>0</v>
      </c>
      <c r="N41">
        <f>COUNTIFS('All Group Fixtures'!$A$50:$A$1048,$A$1,'All Group Fixtures'!$M$50:$M$1048,$B41)</f>
        <v>3</v>
      </c>
      <c r="O41">
        <f>COUNTIFS('All Group Fixtures'!$A$50:$A$1048,$A$1,'All Group Fixtures'!$M$50:$M$1048,$B41,'All Group Fixtures'!$Q$50:$Q$1048,$B41)</f>
        <v>0</v>
      </c>
      <c r="P41" s="2">
        <f t="shared" si="7"/>
        <v>0</v>
      </c>
    </row>
    <row r="42" spans="1:16" x14ac:dyDescent="0.2">
      <c r="A42" s="6" t="s">
        <v>85</v>
      </c>
      <c r="B42" s="4" t="s">
        <v>93</v>
      </c>
      <c r="C42" s="6">
        <f>COUNTIFS('All Group Fixtures'!$A$50:$A$1048,$A$1,'All Group Fixtures'!$D$50:$D$1048,$B42,'All Group Fixtures'!$F$50:$F$1048,"&gt;-1")+COUNTIFS('All Group Fixtures'!$A$50:$A$1048,$A$1,'All Group Fixtures'!$E$50:$E$1048,$B42,'All Group Fixtures'!$F$50:$F$1048,"&gt;-1")</f>
        <v>0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0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0</v>
      </c>
      <c r="F42" s="6">
        <f>C42-D42-E42</f>
        <v>0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0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0</v>
      </c>
      <c r="I42" s="9">
        <f>G42-H42</f>
        <v>0</v>
      </c>
      <c r="J42" s="6">
        <f>(D42*3)+(E42*1)</f>
        <v>0</v>
      </c>
      <c r="K42">
        <f>COUNTIFS('All Group Fixtures'!$A$50:$A$1048,$A$1,'All Group Fixtures'!$K$50:$K$1048,$B42)</f>
        <v>1</v>
      </c>
      <c r="L42">
        <f>COUNTIFS('All Group Fixtures'!$A$50:$A$1048,$A$1,'All Group Fixtures'!$K$50:$K$1048,$B42,'All Group Fixtures'!$Q$50:$Q$1048,$B42)</f>
        <v>0</v>
      </c>
      <c r="M42" s="2">
        <f t="shared" si="6"/>
        <v>0</v>
      </c>
      <c r="N42">
        <f>COUNTIFS('All Group Fixtures'!$A$50:$A$1048,$A$1,'All Group Fixtures'!$M$50:$M$1048,$B42)</f>
        <v>2</v>
      </c>
      <c r="O42">
        <f>COUNTIFS('All Group Fixtures'!$A$50:$A$1048,$A$1,'All Group Fixtures'!$M$50:$M$1048,$B42,'All Group Fixtures'!$Q$50:$Q$1048,$B42)</f>
        <v>0</v>
      </c>
      <c r="P42" s="2">
        <f t="shared" si="7"/>
        <v>0</v>
      </c>
    </row>
    <row r="43" spans="1:16" x14ac:dyDescent="0.2">
      <c r="A43" s="6" t="s">
        <v>85</v>
      </c>
      <c r="B43" s="4" t="s">
        <v>20</v>
      </c>
      <c r="C43" s="6">
        <f>COUNTIFS('All Group Fixtures'!$A$50:$A$1048,$A$1,'All Group Fixtures'!$D$50:$D$1048,$B43,'All Group Fixtures'!$F$50:$F$1048,"&gt;-1")+COUNTIFS('All Group Fixtures'!$A$50:$A$1048,$A$1,'All Group Fixtures'!$E$50:$E$1048,$B43,'All Group Fixtures'!$F$50:$F$1048,"&gt;-1")</f>
        <v>0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0</v>
      </c>
      <c r="F43" s="6">
        <f>C43-D43-E43</f>
        <v>0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0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0</v>
      </c>
      <c r="I43" s="9">
        <f>G43-H43</f>
        <v>0</v>
      </c>
      <c r="J43" s="6">
        <f>(D43*3)+(E43*1)</f>
        <v>0</v>
      </c>
      <c r="K43">
        <f>COUNTIFS('All Group Fixtures'!$A$50:$A$1048,$A$1,'All Group Fixtures'!$K$50:$K$1048,$B43)</f>
        <v>2</v>
      </c>
      <c r="L43">
        <f>COUNTIFS('All Group Fixtures'!$A$50:$A$1048,$A$1,'All Group Fixtures'!$K$50:$K$1048,$B43,'All Group Fixtures'!$Q$50:$Q$1048,$B43)</f>
        <v>0</v>
      </c>
      <c r="M43" s="2">
        <f t="shared" si="6"/>
        <v>0</v>
      </c>
      <c r="N43">
        <f>COUNTIFS('All Group Fixtures'!$A$50:$A$1048,$A$1,'All Group Fixtures'!$M$50:$M$1048,$B43)</f>
        <v>1</v>
      </c>
      <c r="O43">
        <f>COUNTIFS('All Group Fixtures'!$A$50:$A$1048,$A$1,'All Group Fixtures'!$M$50:$M$1048,$B43,'All Group Fixtures'!$Q$50:$Q$1048,$B43)</f>
        <v>0</v>
      </c>
      <c r="P43" s="2">
        <f t="shared" si="7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 t="s">
        <v>85</v>
      </c>
      <c r="B46" s="4" t="s">
        <v>94</v>
      </c>
      <c r="C46" s="6">
        <f>COUNTIFS('All Group Fixtures'!$A$50:$A$1048,$A$1,'All Group Fixtures'!$D$50:$D$1048,$B46,'All Group Fixtures'!$F$50:$F$1048,"&gt;-1")+COUNTIFS('All Group Fixtures'!$A$50:$A$1048,$A$1,'All Group Fixtures'!$E$50:$E$1048,$B46,'All Group Fixtures'!$F$50:$F$1048,"&gt;-1")</f>
        <v>0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0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0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0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0</v>
      </c>
      <c r="I46" s="9">
        <f>G46-H46</f>
        <v>0</v>
      </c>
      <c r="J46" s="6">
        <f>(D46*3)+(E46*1)</f>
        <v>0</v>
      </c>
      <c r="K46">
        <f>COUNTIFS('All Group Fixtures'!$A$50:$A$1048,$A$1,'All Group Fixtures'!$K$50:$K$1048,$B46)</f>
        <v>2</v>
      </c>
      <c r="L46">
        <f>COUNTIFS('All Group Fixtures'!$A$50:$A$1048,$A$1,'All Group Fixtures'!$K$50:$K$1048,$B46,'All Group Fixtures'!$Q$50:$Q$1048,$B46)</f>
        <v>0</v>
      </c>
      <c r="M46" s="2">
        <f t="shared" ref="M46:M49" si="8">IF(K46=0,0,L46/K46)</f>
        <v>0</v>
      </c>
      <c r="N46">
        <f>COUNTIFS('All Group Fixtures'!$A$50:$A$1048,$A$1,'All Group Fixtures'!$M$50:$M$1048,$B46)</f>
        <v>1</v>
      </c>
      <c r="O46">
        <f>COUNTIFS('All Group Fixtures'!$A$50:$A$1048,$A$1,'All Group Fixtures'!$M$50:$M$1048,$B46,'All Group Fixtures'!$Q$50:$Q$1048,$B46)</f>
        <v>0</v>
      </c>
      <c r="P46" s="2">
        <f t="shared" ref="P46:P49" si="9">IF(N46=0,0,O46/N46)</f>
        <v>0</v>
      </c>
    </row>
    <row r="47" spans="1:16" x14ac:dyDescent="0.2">
      <c r="A47" s="6" t="s">
        <v>85</v>
      </c>
      <c r="B47" s="4" t="s">
        <v>95</v>
      </c>
      <c r="C47" s="6">
        <f>COUNTIFS('All Group Fixtures'!$A$50:$A$1048,$A$1,'All Group Fixtures'!$D$50:$D$1048,$B47,'All Group Fixtures'!$F$50:$F$1048,"&gt;-1")+COUNTIFS('All Group Fixtures'!$A$50:$A$1048,$A$1,'All Group Fixtures'!$E$50:$E$1048,$B47,'All Group Fixtures'!$F$50:$F$1048,"&gt;-1")</f>
        <v>0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0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0</v>
      </c>
      <c r="F47" s="6">
        <f>C47-D47-E47</f>
        <v>0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0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0</v>
      </c>
      <c r="I47" s="9">
        <f>G47-H47</f>
        <v>0</v>
      </c>
      <c r="J47" s="6">
        <f>(D47*3)+(E47*1)</f>
        <v>0</v>
      </c>
      <c r="K47">
        <f>COUNTIFS('All Group Fixtures'!$A$50:$A$1048,$A$1,'All Group Fixtures'!$K$50:$K$1048,$B47)</f>
        <v>1</v>
      </c>
      <c r="L47">
        <f>COUNTIFS('All Group Fixtures'!$A$50:$A$1048,$A$1,'All Group Fixtures'!$K$50:$K$1048,$B47,'All Group Fixtures'!$Q$50:$Q$1048,$B47)</f>
        <v>0</v>
      </c>
      <c r="M47" s="2">
        <f t="shared" si="8"/>
        <v>0</v>
      </c>
      <c r="N47">
        <f>COUNTIFS('All Group Fixtures'!$A$50:$A$1048,$A$1,'All Group Fixtures'!$M$50:$M$1048,$B47)</f>
        <v>2</v>
      </c>
      <c r="O47">
        <f>COUNTIFS('All Group Fixtures'!$A$50:$A$1048,$A$1,'All Group Fixtures'!$M$50:$M$1048,$B47,'All Group Fixtures'!$Q$50:$Q$1048,$B47)</f>
        <v>0</v>
      </c>
      <c r="P47" s="2">
        <f t="shared" si="9"/>
        <v>0</v>
      </c>
    </row>
    <row r="48" spans="1:16" x14ac:dyDescent="0.2">
      <c r="A48" s="6" t="s">
        <v>85</v>
      </c>
      <c r="B48" s="4" t="s">
        <v>16</v>
      </c>
      <c r="C48" s="6">
        <f>COUNTIFS('All Group Fixtures'!$A$50:$A$1048,$A$1,'All Group Fixtures'!$D$50:$D$1048,$B48,'All Group Fixtures'!$F$50:$F$1048,"&gt;-1")+COUNTIFS('All Group Fixtures'!$A$50:$A$1048,$A$1,'All Group Fixtures'!$E$50:$E$1048,$B48,'All Group Fixtures'!$F$50:$F$1048,"&gt;-1")</f>
        <v>0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0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0</v>
      </c>
      <c r="F48" s="6">
        <f>C48-D48-E48</f>
        <v>0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0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0</v>
      </c>
      <c r="I48" s="9">
        <f>G48-H48</f>
        <v>0</v>
      </c>
      <c r="J48" s="6">
        <f>(D48*3)+(E48*1)</f>
        <v>0</v>
      </c>
      <c r="K48">
        <f>COUNTIFS('All Group Fixtures'!$A$50:$A$1048,$A$1,'All Group Fixtures'!$K$50:$K$1048,$B48)</f>
        <v>3</v>
      </c>
      <c r="L48">
        <f>COUNTIFS('All Group Fixtures'!$A$50:$A$1048,$A$1,'All Group Fixtures'!$K$50:$K$1048,$B48,'All Group Fixtures'!$Q$50:$Q$1048,$B48)</f>
        <v>0</v>
      </c>
      <c r="M48" s="2">
        <f t="shared" si="8"/>
        <v>0</v>
      </c>
      <c r="N48">
        <f>COUNTIFS('All Group Fixtures'!$A$50:$A$1048,$A$1,'All Group Fixtures'!$M$50:$M$1048,$B48)</f>
        <v>0</v>
      </c>
      <c r="O48">
        <f>COUNTIFS('All Group Fixtures'!$A$50:$A$1048,$A$1,'All Group Fixtures'!$M$50:$M$1048,$B48,'All Group Fixtures'!$Q$50:$Q$1048,$B48)</f>
        <v>0</v>
      </c>
      <c r="P48" s="2">
        <f t="shared" si="9"/>
        <v>0</v>
      </c>
    </row>
    <row r="49" spans="1:16" x14ac:dyDescent="0.2">
      <c r="A49" s="6" t="s">
        <v>85</v>
      </c>
      <c r="B49" s="4" t="s">
        <v>23</v>
      </c>
      <c r="C49" s="6">
        <f>COUNTIFS('All Group Fixtures'!$A$50:$A$1048,$A$1,'All Group Fixtures'!$D$50:$D$1048,$B49,'All Group Fixtures'!$F$50:$F$1048,"&gt;-1")+COUNTIFS('All Group Fixtures'!$A$50:$A$1048,$A$1,'All Group Fixtures'!$E$50:$E$1048,$B49,'All Group Fixtures'!$F$50:$F$1048,"&gt;-1")</f>
        <v>0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0</v>
      </c>
      <c r="F49" s="6">
        <f>C49-D49-E49</f>
        <v>0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0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0</v>
      </c>
      <c r="I49" s="9">
        <f>G49-H49</f>
        <v>0</v>
      </c>
      <c r="J49" s="6">
        <f>(D49*3)+(E49*1)</f>
        <v>0</v>
      </c>
      <c r="K49">
        <f>COUNTIFS('All Group Fixtures'!$A$50:$A$1048,$A$1,'All Group Fixtures'!$K$50:$K$1048,$B49)</f>
        <v>0</v>
      </c>
      <c r="L49">
        <f>COUNTIFS('All Group Fixtures'!$A$50:$A$1048,$A$1,'All Group Fixtures'!$K$50:$K$1048,$B49,'All Group Fixtures'!$Q$50:$Q$1048,$B49)</f>
        <v>0</v>
      </c>
      <c r="M49" s="2">
        <f t="shared" si="8"/>
        <v>0</v>
      </c>
      <c r="N49">
        <f>COUNTIFS('All Group Fixtures'!$A$50:$A$1048,$A$1,'All Group Fixtures'!$M$50:$M$1048,$B49)</f>
        <v>3</v>
      </c>
      <c r="O49">
        <f>COUNTIFS('All Group Fixtures'!$A$50:$A$1048,$A$1,'All Group Fixtures'!$M$50:$M$1048,$B49,'All Group Fixtures'!$Q$50:$Q$1048,$B49)</f>
        <v>0</v>
      </c>
      <c r="P49" s="2">
        <f t="shared" si="9"/>
        <v>0</v>
      </c>
    </row>
  </sheetData>
  <sortState ref="B17:P19">
    <sortCondition descending="1" ref="J17:J19"/>
    <sortCondition descending="1" ref="I17:I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34B-79B6-8447-B0BB-67F8CFEA0246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2014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Fixtures'!$A$50:$A$1048,$A$1,'All Group Fixtures'!$D$50:$D$1048,$B4)+COUNTIFS('All Group Fixtures'!$A$50:$A$1048,$A$1,'All Group Fixtures'!$E$50:$E$1048,$B4)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1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7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2</v>
      </c>
      <c r="I4" s="9">
        <f>G4-H4</f>
        <v>5</v>
      </c>
      <c r="J4" s="6">
        <f>(D4*3)+(E4*1)</f>
        <v>7</v>
      </c>
      <c r="K4">
        <f>COUNTIFS('All Group Fixtures'!$A$50:$A$1048,$A$1,'All Group Fixtures'!$K$50:$K$1048,$B4)</f>
        <v>3</v>
      </c>
      <c r="L4">
        <f>COUNTIFS('All Group Fixtures'!$A$50:$A$1048,$A$1,'All Group Fixtures'!$K$50:$K$1048,$B4,'All Group Fixtures'!$Q$50:$Q$1048,$B4)</f>
        <v>2</v>
      </c>
      <c r="M4" s="2">
        <f t="shared" ref="M4:M7" si="0">IF(K4=0,0,L4/K4)</f>
        <v>0.66666666666666663</v>
      </c>
      <c r="N4">
        <f>COUNTIFS('All Group Fixtures'!$A$50:$A$1048,$A$1,'All Group Fixtures'!$M$50:$M$1048,$B4)</f>
        <v>0</v>
      </c>
      <c r="O4">
        <f>COUNTIFS('All Group Fixtures'!$A$50:$A$1048,$A$1,'All Group Fixtures'!$M$50:$M$1048,$B4,'All Group Fixtures'!$Q$50:$Q$1048,$B4)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Fixtures'!$A$50:$A$1048,$A$1,'All Group Fixtures'!$D$50:$D$1048,$B5)+COUNTIFS('All Group Fixtures'!$A$50:$A$1048,$A$1,'All Group Fixtures'!$E$50:$E$1048,$B5)</f>
        <v>3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2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1</v>
      </c>
      <c r="F5" s="6">
        <f>C5-D5-E5</f>
        <v>0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4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1</v>
      </c>
      <c r="I5" s="9">
        <f>G5-H5</f>
        <v>3</v>
      </c>
      <c r="J5" s="6">
        <f>(D5*3)+(E5*1)</f>
        <v>7</v>
      </c>
      <c r="K5">
        <f>COUNTIFS('All Group Fixtures'!$A$50:$A$1048,$A$1,'All Group Fixtures'!$K$50:$K$1048,$B5)</f>
        <v>2</v>
      </c>
      <c r="L5">
        <f>COUNTIFS('All Group Fixtures'!$A$50:$A$1048,$A$1,'All Group Fixtures'!$K$50:$K$1048,$B5,'All Group Fixtures'!$Q$50:$Q$1048,$B5)</f>
        <v>2</v>
      </c>
      <c r="M5" s="2">
        <f t="shared" si="0"/>
        <v>1</v>
      </c>
      <c r="N5">
        <f>COUNTIFS('All Group Fixtures'!$A$50:$A$1048,$A$1,'All Group Fixtures'!$M$50:$M$1048,$B5)</f>
        <v>1</v>
      </c>
      <c r="O5">
        <f>COUNTIFS('All Group Fixtures'!$A$50:$A$1048,$A$1,'All Group Fixtures'!$M$50:$M$1048,$B5,'All Group Fixtures'!$Q$50:$Q$1048,$B5)</f>
        <v>0</v>
      </c>
      <c r="P5" s="2">
        <f t="shared" si="1"/>
        <v>0</v>
      </c>
    </row>
    <row r="6" spans="1:16" x14ac:dyDescent="0.2">
      <c r="A6" s="6">
        <v>3</v>
      </c>
      <c r="B6" s="4" t="s">
        <v>9</v>
      </c>
      <c r="C6" s="6">
        <f>COUNTIFS('All Group Fixtures'!$A$50:$A$1048,$A$1,'All Group Fixtures'!$D$50:$D$1048,$B6)+COUNTIFS('All Group Fixtures'!$A$50:$A$1048,$A$1,'All Group Fixtures'!$E$50:$E$1048,$B6)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0</v>
      </c>
      <c r="F6" s="6">
        <f>C6-D6-E6</f>
        <v>2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6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6</v>
      </c>
      <c r="I6" s="9">
        <f>G6-H6</f>
        <v>0</v>
      </c>
      <c r="J6" s="6">
        <f>(D6*3)+(E6*1)</f>
        <v>3</v>
      </c>
      <c r="K6">
        <f>COUNTIFS('All Group Fixtures'!$A$50:$A$1048,$A$1,'All Group Fixtures'!$K$50:$K$1048,$B6)</f>
        <v>1</v>
      </c>
      <c r="L6">
        <f>COUNTIFS('All Group Fixtures'!$A$50:$A$1048,$A$1,'All Group Fixtures'!$K$50:$K$1048,$B6,'All Group Fixtures'!$Q$50:$Q$1048,$B6)</f>
        <v>1</v>
      </c>
      <c r="M6" s="2">
        <f t="shared" si="0"/>
        <v>1</v>
      </c>
      <c r="N6">
        <f>COUNTIFS('All Group Fixtures'!$A$50:$A$1048,$A$1,'All Group Fixtures'!$M$50:$M$1048,$B6)</f>
        <v>2</v>
      </c>
      <c r="O6">
        <f>COUNTIFS('All Group Fixtures'!$A$50:$A$1048,$A$1,'All Group Fixtures'!$M$50:$M$1048,$B6,'All Group Fixtures'!$Q$50:$Q$1048,$B6)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11</v>
      </c>
      <c r="C7" s="6">
        <f>COUNTIFS('All Group Fixtures'!$A$50:$A$1048,$A$1,'All Group Fixtures'!$D$50:$D$1048,$B7)+COUNTIFS('All Group Fixtures'!$A$50:$A$1048,$A$1,'All Group Fixtures'!$E$50:$E$1048,$B7)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0</v>
      </c>
      <c r="F7" s="6">
        <f>C7-D7-E7</f>
        <v>3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1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9</v>
      </c>
      <c r="I7" s="9">
        <f>G7-H7</f>
        <v>-8</v>
      </c>
      <c r="J7" s="6">
        <f>(D7*3)+(E7*1)</f>
        <v>0</v>
      </c>
      <c r="K7">
        <f>COUNTIFS('All Group Fixtures'!$A$50:$A$1048,$A$1,'All Group Fixtures'!$K$50:$K$1048,$B7)</f>
        <v>0</v>
      </c>
      <c r="L7">
        <f>COUNTIFS('All Group Fixtures'!$A$50:$A$1048,$A$1,'All Group Fixtures'!$K$50:$K$1048,$B7,'All Group Fixtures'!$Q$50:$Q$1048,$B7)</f>
        <v>0</v>
      </c>
      <c r="M7" s="2">
        <f t="shared" si="0"/>
        <v>0</v>
      </c>
      <c r="N7">
        <f>COUNTIFS('All Group Fixtures'!$A$50:$A$1048,$A$1,'All Group Fixtures'!$M$50:$M$1048,$B7)</f>
        <v>3</v>
      </c>
      <c r="O7">
        <f>COUNTIFS('All Group Fixtures'!$A$50:$A$1048,$A$1,'All Group Fixtures'!$M$50:$M$1048,$B7,'All Group Fixtures'!$Q$50:$Q$1048,$B7)</f>
        <v>0</v>
      </c>
      <c r="P7" s="2">
        <f t="shared" si="1"/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13</v>
      </c>
      <c r="C10" s="6">
        <f>COUNTIFS('All Group Fixtures'!$A$50:$A$1048,$A$1,'All Group Fixtures'!$D$50:$D$1048,$B10)+COUNTIFS('All Group Fixtures'!$A$50:$A$1048,$A$1,'All Group Fixtures'!$E$50:$E$1048,$B10)</f>
        <v>3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3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10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3</v>
      </c>
      <c r="I10" s="9">
        <f>G10-H10</f>
        <v>7</v>
      </c>
      <c r="J10" s="6">
        <f>(D10*3)+(E10*1)</f>
        <v>9</v>
      </c>
      <c r="K10">
        <f>COUNTIFS('All Group Fixtures'!$A$50:$A$1048,$A$1,'All Group Fixtures'!$K$50:$K$1048,$B10)</f>
        <v>1</v>
      </c>
      <c r="L10">
        <f>COUNTIFS('All Group Fixtures'!$A$50:$A$1048,$A$1,'All Group Fixtures'!$K$50:$K$1048,$B10,'All Group Fixtures'!$Q$50:$Q$1048,$B10)</f>
        <v>1</v>
      </c>
      <c r="M10" s="2">
        <f t="shared" ref="M10:M13" si="2">IF(K10=0,0,L10/K10)</f>
        <v>1</v>
      </c>
      <c r="N10">
        <f>COUNTIFS('All Group Fixtures'!$A$50:$A$1048,$A$1,'All Group Fixtures'!$M$50:$M$1048,$B10)</f>
        <v>2</v>
      </c>
      <c r="O10">
        <f>COUNTIFS('All Group Fixtures'!$A$50:$A$1048,$A$1,'All Group Fixtures'!$M$50:$M$1048,$B10,'All Group Fixtures'!$Q$50:$Q$1048,$B10)</f>
        <v>2</v>
      </c>
      <c r="P10" s="2">
        <f t="shared" ref="P10:P13" si="3">IF(N10=0,0,O10/N10)</f>
        <v>1</v>
      </c>
    </row>
    <row r="11" spans="1:16" x14ac:dyDescent="0.2">
      <c r="A11" s="6">
        <v>2</v>
      </c>
      <c r="B11" s="4" t="s">
        <v>14</v>
      </c>
      <c r="C11" s="6">
        <f>COUNTIFS('All Group Fixtures'!$A$50:$A$1048,$A$1,'All Group Fixtures'!$D$50:$D$1048,$B11)+COUNTIFS('All Group Fixtures'!$A$50:$A$1048,$A$1,'All Group Fixtures'!$E$50:$E$1048,$B11)</f>
        <v>3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2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0</v>
      </c>
      <c r="F11" s="6">
        <f>C11-D11-E11</f>
        <v>1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5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3</v>
      </c>
      <c r="I11" s="9">
        <f>G11-H11</f>
        <v>2</v>
      </c>
      <c r="J11" s="6">
        <f>(D11*3)+(E11*1)</f>
        <v>6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 t="shared" si="2"/>
        <v>0.5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1</v>
      </c>
      <c r="P11" s="2">
        <f t="shared" si="3"/>
        <v>1</v>
      </c>
    </row>
    <row r="12" spans="1:16" x14ac:dyDescent="0.2">
      <c r="A12" s="6">
        <v>3</v>
      </c>
      <c r="B12" s="4" t="s">
        <v>12</v>
      </c>
      <c r="C12" s="6">
        <f>COUNTIFS('All Group Fixtures'!$A$50:$A$1048,$A$1,'All Group Fixtures'!$D$50:$D$1048,$B12)+COUNTIFS('All Group Fixtures'!$A$50:$A$1048,$A$1,'All Group Fixtures'!$E$50:$E$1048,$B12)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0</v>
      </c>
      <c r="F12" s="6">
        <f>C12-D12-E12</f>
        <v>2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4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7</v>
      </c>
      <c r="I12" s="9">
        <f>G12-H12</f>
        <v>-3</v>
      </c>
      <c r="J12" s="6">
        <f>(D12*3)+(E12*1)</f>
        <v>3</v>
      </c>
      <c r="K12">
        <f>COUNTIFS('All Group Fixtures'!$A$50:$A$1048,$A$1,'All Group Fixtures'!$K$50:$K$1048,$B12)</f>
        <v>3</v>
      </c>
      <c r="L12">
        <f>COUNTIFS('All Group Fixtures'!$A$50:$A$1048,$A$1,'All Group Fixtures'!$K$50:$K$1048,$B12,'All Group Fixtures'!$Q$50:$Q$1048,$B12)</f>
        <v>1</v>
      </c>
      <c r="M12" s="2">
        <f t="shared" si="2"/>
        <v>0.33333333333333331</v>
      </c>
      <c r="N12">
        <f>COUNTIFS('All Group Fixtures'!$A$50:$A$1048,$A$1,'All Group Fixtures'!$M$50:$M$1048,$B12)</f>
        <v>0</v>
      </c>
      <c r="O12">
        <f>COUNTIFS('All Group Fixtures'!$A$50:$A$1048,$A$1,'All Group Fixtures'!$M$50:$M$1048,$B12,'All Group Fixtures'!$Q$50:$Q$1048,$B12)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15</v>
      </c>
      <c r="C13" s="6">
        <f>COUNTIFS('All Group Fixtures'!$A$50:$A$1048,$A$1,'All Group Fixtures'!$D$50:$D$1048,$B13)+COUNTIFS('All Group Fixtures'!$A$50:$A$1048,$A$1,'All Group Fixtures'!$E$50:$E$1048,$B13)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0</v>
      </c>
      <c r="F13" s="6">
        <f>C13-D13-E13</f>
        <v>3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3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9</v>
      </c>
      <c r="I13" s="9">
        <f>G13-H13</f>
        <v>-6</v>
      </c>
      <c r="J13" s="6">
        <f>(D13*3)+(E13*1)</f>
        <v>0</v>
      </c>
      <c r="K13">
        <f>COUNTIFS('All Group Fixtures'!$A$50:$A$1048,$A$1,'All Group Fixtures'!$K$50:$K$1048,$B13)</f>
        <v>0</v>
      </c>
      <c r="L13">
        <f>COUNTIFS('All Group Fixtures'!$A$50:$A$1048,$A$1,'All Group Fixtures'!$K$50:$K$1048,$B13,'All Group Fixtures'!$Q$50:$Q$1048,$B13)</f>
        <v>0</v>
      </c>
      <c r="M13" s="2">
        <f t="shared" si="2"/>
        <v>0</v>
      </c>
      <c r="N13">
        <f>COUNTIFS('All Group Fixtures'!$A$50:$A$1048,$A$1,'All Group Fixtures'!$M$50:$M$1048,$B13)</f>
        <v>3</v>
      </c>
      <c r="O13">
        <f>COUNTIFS('All Group Fixtures'!$A$50:$A$1048,$A$1,'All Group Fixtures'!$M$50:$M$1048,$B13,'All Group Fixtures'!$Q$50:$Q$1048,$B13)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16</v>
      </c>
      <c r="C16" s="6">
        <f>COUNTIFS('All Group Fixtures'!$A$50:$A$1048,$A$1,'All Group Fixtures'!$D$50:$D$1048,$B16)+COUNTIFS('All Group Fixtures'!$A$50:$A$1048,$A$1,'All Group Fixtures'!$E$50:$E$1048,$B16)</f>
        <v>3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3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0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9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2</v>
      </c>
      <c r="I16" s="9">
        <f>G16-H16</f>
        <v>7</v>
      </c>
      <c r="J16" s="6">
        <f>(D16*3)+(E16*1)</f>
        <v>9</v>
      </c>
      <c r="K16">
        <f>COUNTIFS('All Group Fixtures'!$A$50:$A$1048,$A$1,'All Group Fixtures'!$K$50:$K$1048,$B16)</f>
        <v>3</v>
      </c>
      <c r="L16">
        <f>COUNTIFS('All Group Fixtures'!$A$50:$A$1048,$A$1,'All Group Fixtures'!$K$50:$K$1048,$B16,'All Group Fixtures'!$Q$50:$Q$1048,$B16)</f>
        <v>3</v>
      </c>
      <c r="M16" s="2">
        <f t="shared" ref="M16:M19" si="4">IF(K16=0,0,L16/K16)</f>
        <v>1</v>
      </c>
      <c r="N16">
        <f>COUNTIFS('All Group Fixtures'!$A$50:$A$1048,$A$1,'All Group Fixtures'!$M$50:$M$1048,$B16)</f>
        <v>0</v>
      </c>
      <c r="O16">
        <f>COUNTIFS('All Group Fixtures'!$A$50:$A$1048,$A$1,'All Group Fixtures'!$M$50:$M$1048,$B16,'All Group Fixtures'!$Q$50:$Q$1048,$B16)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17</v>
      </c>
      <c r="C17" s="6">
        <f>COUNTIFS('All Group Fixtures'!$A$50:$A$1048,$A$1,'All Group Fixtures'!$D$50:$D$1048,$B17)+COUNTIFS('All Group Fixtures'!$A$50:$A$1048,$A$1,'All Group Fixtures'!$E$50:$E$1048,$B17)</f>
        <v>3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1</v>
      </c>
      <c r="F17" s="6">
        <f>C17-D17-E17</f>
        <v>1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2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4</v>
      </c>
      <c r="I17" s="9">
        <f>G17-H17</f>
        <v>-2</v>
      </c>
      <c r="J17" s="6">
        <f>(D17*3)+(E17*1)</f>
        <v>4</v>
      </c>
      <c r="K17">
        <f>COUNTIFS('All Group Fixtures'!$A$50:$A$1048,$A$1,'All Group Fixtures'!$K$50:$K$1048,$B17)</f>
        <v>0</v>
      </c>
      <c r="L17">
        <f>COUNTIFS('All Group Fixtures'!$A$50:$A$1048,$A$1,'All Group Fixtures'!$K$50:$K$1048,$B17,'All Group Fixtures'!$Q$50:$Q$1048,$B17)</f>
        <v>0</v>
      </c>
      <c r="M17" s="2">
        <f t="shared" si="4"/>
        <v>0</v>
      </c>
      <c r="N17">
        <f>COUNTIFS('All Group Fixtures'!$A$50:$A$1048,$A$1,'All Group Fixtures'!$M$50:$M$1048,$B17)</f>
        <v>3</v>
      </c>
      <c r="O17">
        <f>COUNTIFS('All Group Fixtures'!$A$50:$A$1048,$A$1,'All Group Fixtures'!$M$50:$M$1048,$B17,'All Group Fixtures'!$Q$50:$Q$1048,$B17)</f>
        <v>1</v>
      </c>
      <c r="P17" s="2">
        <f t="shared" si="5"/>
        <v>0.33333333333333331</v>
      </c>
    </row>
    <row r="18" spans="1:16" x14ac:dyDescent="0.2">
      <c r="A18" s="6">
        <v>3</v>
      </c>
      <c r="B18" s="4" t="s">
        <v>22</v>
      </c>
      <c r="C18" s="6">
        <f>COUNTIFS('All Group Fixtures'!$A$50:$A$1048,$A$1,'All Group Fixtures'!$D$50:$D$1048,$B18)+COUNTIFS('All Group Fixtures'!$A$50:$A$1048,$A$1,'All Group Fixtures'!$E$50:$E$1048,$B18)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0</v>
      </c>
      <c r="F18" s="6">
        <f>C18-D18-E18</f>
        <v>2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4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5</v>
      </c>
      <c r="I18" s="9">
        <f>G18-H18</f>
        <v>-1</v>
      </c>
      <c r="J18" s="6">
        <f>(D18*3)+(E18*1)</f>
        <v>3</v>
      </c>
      <c r="K18">
        <f>COUNTIFS('All Group Fixtures'!$A$50:$A$1048,$A$1,'All Group Fixtures'!$K$50:$K$1048,$B18)</f>
        <v>2</v>
      </c>
      <c r="L18">
        <f>COUNTIFS('All Group Fixtures'!$A$50:$A$1048,$A$1,'All Group Fixtures'!$K$50:$K$1048,$B18,'All Group Fixtures'!$Q$50:$Q$1048,$B18)</f>
        <v>1</v>
      </c>
      <c r="M18" s="2">
        <f t="shared" si="4"/>
        <v>0.5</v>
      </c>
      <c r="N18">
        <f>COUNTIFS('All Group Fixtures'!$A$50:$A$1048,$A$1,'All Group Fixtures'!$M$50:$M$1048,$B18)</f>
        <v>1</v>
      </c>
      <c r="O18">
        <f>COUNTIFS('All Group Fixtures'!$A$50:$A$1048,$A$1,'All Group Fixtures'!$M$50:$M$1048,$B18,'All Group Fixtures'!$Q$50:$Q$1048,$B18)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23</v>
      </c>
      <c r="C19" s="6">
        <f>COUNTIFS('All Group Fixtures'!$A$50:$A$1048,$A$1,'All Group Fixtures'!$D$50:$D$1048,$B19)+COUNTIFS('All Group Fixtures'!$A$50:$A$1048,$A$1,'All Group Fixtures'!$E$50:$E$1048,$B19)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2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6</v>
      </c>
      <c r="I19" s="9">
        <f>G19-H19</f>
        <v>-4</v>
      </c>
      <c r="J19" s="6">
        <f>(D19*3)+(E19*1)</f>
        <v>1</v>
      </c>
      <c r="K19">
        <f>COUNTIFS('All Group Fixtures'!$A$50:$A$1048,$A$1,'All Group Fixtures'!$K$50:$K$1048,$B19)</f>
        <v>1</v>
      </c>
      <c r="L19">
        <f>COUNTIFS('All Group Fixtures'!$A$50:$A$1048,$A$1,'All Group Fixtures'!$K$50:$K$1048,$B19,'All Group Fixtures'!$Q$50:$Q$1048,$B19)</f>
        <v>0</v>
      </c>
      <c r="M19" s="2">
        <f t="shared" si="4"/>
        <v>0</v>
      </c>
      <c r="N19">
        <f>COUNTIFS('All Group Fixtures'!$A$50:$A$1048,$A$1,'All Group Fixtures'!$M$50:$M$1048,$B19)</f>
        <v>2</v>
      </c>
      <c r="O19">
        <f>COUNTIFS('All Group Fixtures'!$A$50:$A$1048,$A$1,'All Group Fixtures'!$M$50:$M$1048,$B19,'All Group Fixtures'!$Q$50:$Q$1048,$B19)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19</v>
      </c>
      <c r="C22" s="6">
        <f>COUNTIFS('All Group Fixtures'!$A$50:$A$1048,$A$1,'All Group Fixtures'!$D$50:$D$1048,$B22)+COUNTIFS('All Group Fixtures'!$A$50:$A$1048,$A$1,'All Group Fixtures'!$E$50:$E$1048,$B22)</f>
        <v>3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2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1</v>
      </c>
      <c r="F22" s="6">
        <f>C22-D22-E22</f>
        <v>0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4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3</v>
      </c>
      <c r="J22" s="6">
        <f>(D22*3)+(E22*1)</f>
        <v>7</v>
      </c>
      <c r="K22">
        <f>COUNTIFS('All Group Fixtures'!$A$50:$A$1048,$A$1,'All Group Fixtures'!$K$50:$K$1048,$B22)</f>
        <v>0</v>
      </c>
      <c r="L22">
        <f>COUNTIFS('All Group Fixtures'!$A$50:$A$1048,$A$1,'All Group Fixtures'!$K$50:$K$1048,$B22,'All Group Fixtures'!$Q$50:$Q$1048,$B22)</f>
        <v>0</v>
      </c>
      <c r="M22" s="2">
        <f t="shared" ref="M22:M25" si="6">IF(K22=0,0,L22/K22)</f>
        <v>0</v>
      </c>
      <c r="N22">
        <f>COUNTIFS('All Group Fixtures'!$A$50:$A$1048,$A$1,'All Group Fixtures'!$M$50:$M$1048,$B22)</f>
        <v>3</v>
      </c>
      <c r="O22">
        <f>COUNTIFS('All Group Fixtures'!$A$50:$A$1048,$A$1,'All Group Fixtures'!$M$50:$M$1048,$B22,'All Group Fixtures'!$Q$50:$Q$1048,$B22)</f>
        <v>2</v>
      </c>
      <c r="P22" s="2">
        <f t="shared" ref="P22:P25" si="7">IF(N22=0,0,O22/N22)</f>
        <v>0.66666666666666663</v>
      </c>
    </row>
    <row r="23" spans="1:16" x14ac:dyDescent="0.2">
      <c r="A23" s="6">
        <v>2</v>
      </c>
      <c r="B23" s="4" t="s">
        <v>18</v>
      </c>
      <c r="C23" s="6">
        <f>COUNTIFS('All Group Fixtures'!$A$50:$A$1048,$A$1,'All Group Fixtures'!$D$50:$D$1048,$B23)+COUNTIFS('All Group Fixtures'!$A$50:$A$1048,$A$1,'All Group Fixtures'!$E$50:$E$1048,$B23)</f>
        <v>3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2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0</v>
      </c>
      <c r="F23" s="6">
        <f>C23-D23-E23</f>
        <v>1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4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4</v>
      </c>
      <c r="I23" s="9">
        <f>G23-H23</f>
        <v>0</v>
      </c>
      <c r="J23" s="6">
        <f>(D23*3)+(E23*1)</f>
        <v>6</v>
      </c>
      <c r="K23">
        <f>COUNTIFS('All Group Fixtures'!$A$50:$A$1048,$A$1,'All Group Fixtures'!$K$50:$K$1048,$B23)</f>
        <v>1</v>
      </c>
      <c r="L23">
        <f>COUNTIFS('All Group Fixtures'!$A$50:$A$1048,$A$1,'All Group Fixtures'!$K$50:$K$1048,$B23,'All Group Fixtures'!$Q$50:$Q$1048,$B23)</f>
        <v>0</v>
      </c>
      <c r="M23" s="2">
        <f t="shared" si="6"/>
        <v>0</v>
      </c>
      <c r="N23">
        <f>COUNTIFS('All Group Fixtures'!$A$50:$A$1048,$A$1,'All Group Fixtures'!$M$50:$M$1048,$B23)</f>
        <v>2</v>
      </c>
      <c r="O23">
        <f>COUNTIFS('All Group Fixtures'!$A$50:$A$1048,$A$1,'All Group Fixtures'!$M$50:$M$1048,$B23,'All Group Fixtures'!$Q$50:$Q$1048,$B23)</f>
        <v>2</v>
      </c>
      <c r="P23" s="2">
        <f t="shared" si="7"/>
        <v>1</v>
      </c>
    </row>
    <row r="24" spans="1:16" x14ac:dyDescent="0.2">
      <c r="A24" s="6">
        <v>3</v>
      </c>
      <c r="B24" s="4" t="s">
        <v>21</v>
      </c>
      <c r="C24" s="6">
        <f>COUNTIFS('All Group Fixtures'!$A$50:$A$1048,$A$1,'All Group Fixtures'!$D$50:$D$1048,$B24)+COUNTIFS('All Group Fixtures'!$A$50:$A$1048,$A$1,'All Group Fixtures'!$E$50:$E$1048,$B24)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0</v>
      </c>
      <c r="F24" s="6">
        <f>C24-D24-E24</f>
        <v>2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2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3</v>
      </c>
      <c r="I24" s="9">
        <f>G24-H24</f>
        <v>-1</v>
      </c>
      <c r="J24" s="6">
        <f>(D24*3)+(E24*1)</f>
        <v>3</v>
      </c>
      <c r="K24">
        <f>COUNTIFS('All Group Fixtures'!$A$50:$A$1048,$A$1,'All Group Fixtures'!$K$50:$K$1048,$B24)</f>
        <v>2</v>
      </c>
      <c r="L24">
        <f>COUNTIFS('All Group Fixtures'!$A$50:$A$1048,$A$1,'All Group Fixtures'!$K$50:$K$1048,$B24,'All Group Fixtures'!$Q$50:$Q$1048,$B24)</f>
        <v>0</v>
      </c>
      <c r="M24" s="2">
        <f t="shared" si="6"/>
        <v>0</v>
      </c>
      <c r="N24">
        <f>COUNTIFS('All Group Fixtures'!$A$50:$A$1048,$A$1,'All Group Fixtures'!$M$50:$M$1048,$B24)</f>
        <v>1</v>
      </c>
      <c r="O24">
        <f>COUNTIFS('All Group Fixtures'!$A$50:$A$1048,$A$1,'All Group Fixtures'!$M$50:$M$1048,$B24,'All Group Fixtures'!$Q$50:$Q$1048,$B24)</f>
        <v>1</v>
      </c>
      <c r="P24" s="2">
        <f t="shared" si="7"/>
        <v>1</v>
      </c>
    </row>
    <row r="25" spans="1:16" x14ac:dyDescent="0.2">
      <c r="A25" s="6">
        <v>4</v>
      </c>
      <c r="B25" s="4" t="s">
        <v>20</v>
      </c>
      <c r="C25" s="6">
        <f>COUNTIFS('All Group Fixtures'!$A$50:$A$1048,$A$1,'All Group Fixtures'!$D$50:$D$1048,$B25)+COUNTIFS('All Group Fixtures'!$A$50:$A$1048,$A$1,'All Group Fixtures'!$E$50:$E$1048,$B25)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0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1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4</v>
      </c>
      <c r="I25" s="9">
        <f>G25-H25</f>
        <v>-2</v>
      </c>
      <c r="J25" s="6">
        <f>(D25*3)+(E25*1)</f>
        <v>1</v>
      </c>
      <c r="K25">
        <f>COUNTIFS('All Group Fixtures'!$A$50:$A$1048,$A$1,'All Group Fixtures'!$K$50:$K$1048,$B25)</f>
        <v>3</v>
      </c>
      <c r="L25">
        <f>COUNTIFS('All Group Fixtures'!$A$50:$A$1048,$A$1,'All Group Fixtures'!$K$50:$K$1048,$B25,'All Group Fixtures'!$Q$50:$Q$1048,$B25)</f>
        <v>0</v>
      </c>
      <c r="M25" s="2">
        <f t="shared" si="6"/>
        <v>0</v>
      </c>
      <c r="N25">
        <f>COUNTIFS('All Group Fixtures'!$A$50:$A$1048,$A$1,'All Group Fixtures'!$M$50:$M$1048,$B25)</f>
        <v>0</v>
      </c>
      <c r="O25">
        <f>COUNTIFS('All Group Fixtures'!$A$50:$A$1048,$A$1,'All Group Fixtures'!$M$50:$M$1048,$B25,'All Group Fixtures'!$Q$50:$Q$1048,$B25)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26</v>
      </c>
      <c r="C28" s="6">
        <f>COUNTIFS('All Group Fixtures'!$A$50:$A$1048,$A$1,'All Group Fixtures'!$D$50:$D$1048,$B28)+COUNTIFS('All Group Fixtures'!$A$50:$A$1048,$A$1,'All Group Fixtures'!$E$50:$E$1048,$B28)</f>
        <v>3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2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1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8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2</v>
      </c>
      <c r="I28" s="9">
        <f>G28-H28</f>
        <v>6</v>
      </c>
      <c r="J28" s="6">
        <f>(D28*3)+(E28*1)</f>
        <v>7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2</v>
      </c>
      <c r="M28" s="2">
        <f t="shared" ref="M28:M31" si="8">IF(K28=0,0,L28/K28)</f>
        <v>0.66666666666666663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24</v>
      </c>
      <c r="C29" s="6">
        <f>COUNTIFS('All Group Fixtures'!$A$50:$A$1048,$A$1,'All Group Fixtures'!$D$50:$D$1048,$B29)+COUNTIFS('All Group Fixtures'!$A$50:$A$1048,$A$1,'All Group Fixtures'!$E$50:$E$1048,$B29)</f>
        <v>3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2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1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7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6</v>
      </c>
      <c r="I29" s="9">
        <f>G29-H29</f>
        <v>1</v>
      </c>
      <c r="J29" s="6">
        <f>(D29*3)+(E29*1)</f>
        <v>6</v>
      </c>
      <c r="K29">
        <f>COUNTIFS('All Group Fixtures'!$A$50:$A$1048,$A$1,'All Group Fixtures'!$K$50:$K$1048,$B29)</f>
        <v>2</v>
      </c>
      <c r="L29">
        <f>COUNTIFS('All Group Fixtures'!$A$50:$A$1048,$A$1,'All Group Fixtures'!$K$50:$K$1048,$B29,'All Group Fixtures'!$Q$50:$Q$1048,$B29)</f>
        <v>2</v>
      </c>
      <c r="M29" s="2">
        <f t="shared" si="8"/>
        <v>1</v>
      </c>
      <c r="N29">
        <f>COUNTIFS('All Group Fixtures'!$A$50:$A$1048,$A$1,'All Group Fixtures'!$M$50:$M$1048,$B29)</f>
        <v>1</v>
      </c>
      <c r="O29">
        <f>COUNTIFS('All Group Fixtures'!$A$50:$A$1048,$A$1,'All Group Fixtures'!$M$50:$M$1048,$B29,'All Group Fixtures'!$Q$50:$Q$1048,$B29)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25</v>
      </c>
      <c r="C30" s="6">
        <f>COUNTIFS('All Group Fixtures'!$A$50:$A$1048,$A$1,'All Group Fixtures'!$D$50:$D$1048,$B30)+COUNTIFS('All Group Fixtures'!$A$50:$A$1048,$A$1,'All Group Fixtures'!$E$50:$E$1048,$B30)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1</v>
      </c>
      <c r="F30" s="6">
        <f>C30-D30-E30</f>
        <v>1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3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3</v>
      </c>
      <c r="I30" s="9">
        <f>G30-H30</f>
        <v>0</v>
      </c>
      <c r="J30" s="6">
        <f>(D30*3)+(E30*1)</f>
        <v>4</v>
      </c>
      <c r="K30">
        <f>COUNTIFS('All Group Fixtures'!$A$50:$A$1048,$A$1,'All Group Fixtures'!$K$50:$K$1048,$B30)</f>
        <v>1</v>
      </c>
      <c r="L30">
        <f>COUNTIFS('All Group Fixtures'!$A$50:$A$1048,$A$1,'All Group Fixtures'!$K$50:$K$1048,$B30,'All Group Fixtures'!$Q$50:$Q$1048,$B30)</f>
        <v>1</v>
      </c>
      <c r="M30" s="2">
        <f t="shared" si="8"/>
        <v>1</v>
      </c>
      <c r="N30">
        <f>COUNTIFS('All Group Fixtures'!$A$50:$A$1048,$A$1,'All Group Fixtures'!$M$50:$M$1048,$B30)</f>
        <v>2</v>
      </c>
      <c r="O30">
        <f>COUNTIFS('All Group Fixtures'!$A$50:$A$1048,$A$1,'All Group Fixtures'!$M$50:$M$1048,$B30,'All Group Fixtures'!$Q$50:$Q$1048,$B30)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27</v>
      </c>
      <c r="C31" s="6">
        <f>COUNTIFS('All Group Fixtures'!$A$50:$A$1048,$A$1,'All Group Fixtures'!$D$50:$D$1048,$B31)+COUNTIFS('All Group Fixtures'!$A$50:$A$1048,$A$1,'All Group Fixtures'!$E$50:$E$1048,$B31)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3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1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8</v>
      </c>
      <c r="I31" s="9">
        <f>G31-H31</f>
        <v>-7</v>
      </c>
      <c r="J31" s="6">
        <f>(D31*3)+(E31*1)</f>
        <v>0</v>
      </c>
      <c r="K31">
        <f>COUNTIFS('All Group Fixtures'!$A$50:$A$1048,$A$1,'All Group Fixtures'!$K$50:$K$1048,$B31)</f>
        <v>0</v>
      </c>
      <c r="L31">
        <f>COUNTIFS('All Group Fixtures'!$A$50:$A$1048,$A$1,'All Group Fixtures'!$K$50:$K$1048,$B31,'All Group Fixtures'!$Q$50:$Q$1048,$B31)</f>
        <v>0</v>
      </c>
      <c r="M31" s="2">
        <f t="shared" si="8"/>
        <v>0</v>
      </c>
      <c r="N31">
        <f>COUNTIFS('All Group Fixtures'!$A$50:$A$1048,$A$1,'All Group Fixtures'!$M$50:$M$1048,$B31)</f>
        <v>3</v>
      </c>
      <c r="O31">
        <f>COUNTIFS('All Group Fixtures'!$A$50:$A$1048,$A$1,'All Group Fixtures'!$M$50:$M$1048,$B31,'All Group Fixtures'!$Q$50:$Q$1048,$B31)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28</v>
      </c>
      <c r="C34" s="6">
        <f>COUNTIFS('All Group Fixtures'!$A$50:$A$1048,$A$1,'All Group Fixtures'!$D$50:$D$1048,$B34)+COUNTIFS('All Group Fixtures'!$A$50:$A$1048,$A$1,'All Group Fixtures'!$E$50:$E$1048,$B34)</f>
        <v>3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3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0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6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3</v>
      </c>
      <c r="I34" s="9">
        <f>G34-H34</f>
        <v>3</v>
      </c>
      <c r="J34" s="6">
        <f>(D34*3)+(E34*1)</f>
        <v>9</v>
      </c>
      <c r="K34">
        <f>COUNTIFS('All Group Fixtures'!$A$50:$A$1048,$A$1,'All Group Fixtures'!$K$50:$K$1048,$B34)</f>
        <v>3</v>
      </c>
      <c r="L34">
        <f>COUNTIFS('All Group Fixtures'!$A$50:$A$1048,$A$1,'All Group Fixtures'!$K$50:$K$1048,$B34,'All Group Fixtures'!$Q$50:$Q$1048,$B34)</f>
        <v>3</v>
      </c>
      <c r="M34" s="2">
        <f t="shared" ref="M34:M37" si="10">IF(K34=0,0,L34/K34)</f>
        <v>1</v>
      </c>
      <c r="N34">
        <f>COUNTIFS('All Group Fixtures'!$A$50:$A$1048,$A$1,'All Group Fixtures'!$M$50:$M$1048,$B34)</f>
        <v>0</v>
      </c>
      <c r="O34">
        <f>COUNTIFS('All Group Fixtures'!$A$50:$A$1048,$A$1,'All Group Fixtures'!$M$50:$M$1048,$B34,'All Group Fixtures'!$Q$50:$Q$1048,$B34)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33</v>
      </c>
      <c r="C35" s="6">
        <f>COUNTIFS('All Group Fixtures'!$A$50:$A$1048,$A$1,'All Group Fixtures'!$D$50:$D$1048,$B35)+COUNTIFS('All Group Fixtures'!$A$50:$A$1048,$A$1,'All Group Fixtures'!$E$50:$E$1048,$B35)</f>
        <v>3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1</v>
      </c>
      <c r="F35" s="6">
        <f>C35-D35-E35</f>
        <v>1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3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3</v>
      </c>
      <c r="I35" s="9">
        <f>G35-H35</f>
        <v>0</v>
      </c>
      <c r="J35" s="6">
        <f>(D35*3)+(E35*1)</f>
        <v>4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 t="shared" si="10"/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1</v>
      </c>
      <c r="P35" s="2">
        <f t="shared" si="11"/>
        <v>0.5</v>
      </c>
    </row>
    <row r="36" spans="1:16" x14ac:dyDescent="0.2">
      <c r="A36" s="6">
        <v>3</v>
      </c>
      <c r="B36" s="4" t="s">
        <v>29</v>
      </c>
      <c r="C36" s="6">
        <f>COUNTIFS('All Group Fixtures'!$A$50:$A$1048,$A$1,'All Group Fixtures'!$D$50:$D$1048,$B36)+COUNTIFS('All Group Fixtures'!$A$50:$A$1048,$A$1,'All Group Fixtures'!$E$50:$E$1048,$B36)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1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0</v>
      </c>
      <c r="F36" s="6">
        <f>C36-D36-E36</f>
        <v>2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4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4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2</v>
      </c>
      <c r="L36">
        <f>COUNTIFS('All Group Fixtures'!$A$50:$A$1048,$A$1,'All Group Fixtures'!$K$50:$K$1048,$B36,'All Group Fixtures'!$Q$50:$Q$1048,$B36)</f>
        <v>1</v>
      </c>
      <c r="M36" s="2">
        <f t="shared" si="10"/>
        <v>0.5</v>
      </c>
      <c r="N36">
        <f>COUNTIFS('All Group Fixtures'!$A$50:$A$1048,$A$1,'All Group Fixtures'!$M$50:$M$1048,$B36)</f>
        <v>1</v>
      </c>
      <c r="O36">
        <f>COUNTIFS('All Group Fixtures'!$A$50:$A$1048,$A$1,'All Group Fixtures'!$M$50:$M$1048,$B36,'All Group Fixtures'!$Q$50:$Q$1048,$B36)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32</v>
      </c>
      <c r="C37" s="6">
        <f>COUNTIFS('All Group Fixtures'!$A$50:$A$1048,$A$1,'All Group Fixtures'!$D$50:$D$1048,$B37)+COUNTIFS('All Group Fixtures'!$A$50:$A$1048,$A$1,'All Group Fixtures'!$E$50:$E$1048,$B37)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1</v>
      </c>
      <c r="F37" s="6">
        <f>C37-D37-E37</f>
        <v>2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1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4</v>
      </c>
      <c r="I37" s="9">
        <f>G37-H37</f>
        <v>-3</v>
      </c>
      <c r="J37" s="6">
        <f>(D37*3)+(E37*1)</f>
        <v>1</v>
      </c>
      <c r="K37">
        <f>COUNTIFS('All Group Fixtures'!$A$50:$A$1048,$A$1,'All Group Fixtures'!$K$50:$K$1048,$B37)</f>
        <v>0</v>
      </c>
      <c r="L37">
        <f>COUNTIFS('All Group Fixtures'!$A$50:$A$1048,$A$1,'All Group Fixtures'!$K$50:$K$1048,$B37,'All Group Fixtures'!$Q$50:$Q$1048,$B37)</f>
        <v>0</v>
      </c>
      <c r="M37" s="2">
        <f t="shared" si="10"/>
        <v>0</v>
      </c>
      <c r="N37">
        <f>COUNTIFS('All Group Fixtures'!$A$50:$A$1048,$A$1,'All Group Fixtures'!$M$50:$M$1048,$B37)</f>
        <v>3</v>
      </c>
      <c r="O37">
        <f>COUNTIFS('All Group Fixtures'!$A$50:$A$1048,$A$1,'All Group Fixtures'!$M$50:$M$1048,$B37,'All Group Fixtures'!$Q$50:$Q$1048,$B37)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30</v>
      </c>
      <c r="C40" s="6">
        <f>COUNTIFS('All Group Fixtures'!$A$50:$A$1048,$A$1,'All Group Fixtures'!$D$50:$D$1048,$B40)+COUNTIFS('All Group Fixtures'!$A$50:$A$1048,$A$1,'All Group Fixtures'!$E$50:$E$1048,$B40)</f>
        <v>3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2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1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7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2</v>
      </c>
      <c r="I40" s="9">
        <f>G40-H40</f>
        <v>5</v>
      </c>
      <c r="J40" s="6">
        <f>(D40*3)+(E40*1)</f>
        <v>7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2</v>
      </c>
      <c r="M40" s="2">
        <f t="shared" ref="M40:M43" si="12">IF(K40=0,0,L40/K40)</f>
        <v>0.66666666666666663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13">IF(N40=0,0,O40/N40)</f>
        <v>0</v>
      </c>
    </row>
    <row r="41" spans="1:16" x14ac:dyDescent="0.2">
      <c r="A41" s="6">
        <v>2</v>
      </c>
      <c r="B41" s="4" t="s">
        <v>35</v>
      </c>
      <c r="C41" s="6">
        <f>COUNTIFS('All Group Fixtures'!$A$50:$A$1048,$A$1,'All Group Fixtures'!$D$50:$D$1048,$B41)+COUNTIFS('All Group Fixtures'!$A$50:$A$1048,$A$1,'All Group Fixtures'!$E$50:$E$1048,$B41)</f>
        <v>3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1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1</v>
      </c>
      <c r="F41" s="6">
        <f>C41-D41-E41</f>
        <v>1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4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4</v>
      </c>
      <c r="I41" s="9">
        <f>G41-H41</f>
        <v>0</v>
      </c>
      <c r="J41" s="6">
        <f>(D41*3)+(E41*1)</f>
        <v>4</v>
      </c>
      <c r="K41">
        <f>COUNTIFS('All Group Fixtures'!$A$50:$A$1048,$A$1,'All Group Fixtures'!$K$50:$K$1048,$B41)</f>
        <v>0</v>
      </c>
      <c r="L41">
        <f>COUNTIFS('All Group Fixtures'!$A$50:$A$1048,$A$1,'All Group Fixtures'!$K$50:$K$1048,$B41,'All Group Fixtures'!$Q$50:$Q$1048,$B41)</f>
        <v>0</v>
      </c>
      <c r="M41" s="2">
        <f t="shared" si="12"/>
        <v>0</v>
      </c>
      <c r="N41">
        <f>COUNTIFS('All Group Fixtures'!$A$50:$A$1048,$A$1,'All Group Fixtures'!$M$50:$M$1048,$B41)</f>
        <v>3</v>
      </c>
      <c r="O41">
        <f>COUNTIFS('All Group Fixtures'!$A$50:$A$1048,$A$1,'All Group Fixtures'!$M$50:$M$1048,$B41,'All Group Fixtures'!$Q$50:$Q$1048,$B41)</f>
        <v>1</v>
      </c>
      <c r="P41" s="2">
        <f t="shared" si="13"/>
        <v>0.33333333333333331</v>
      </c>
    </row>
    <row r="42" spans="1:16" x14ac:dyDescent="0.2">
      <c r="A42" s="6">
        <v>3</v>
      </c>
      <c r="B42" s="4" t="s">
        <v>31</v>
      </c>
      <c r="C42" s="6">
        <f>COUNTIFS('All Group Fixtures'!$A$50:$A$1048,$A$1,'All Group Fixtures'!$D$50:$D$1048,$B42)+COUNTIFS('All Group Fixtures'!$A$50:$A$1048,$A$1,'All Group Fixtures'!$E$50:$E$1048,$B42)</f>
        <v>3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1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1</v>
      </c>
      <c r="F42" s="6">
        <f>C42-D42-E42</f>
        <v>1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4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7</v>
      </c>
      <c r="I42" s="9">
        <f>G42-H42</f>
        <v>-3</v>
      </c>
      <c r="J42" s="6">
        <f>(D42*3)+(E42*1)</f>
        <v>4</v>
      </c>
      <c r="K42">
        <f>COUNTIFS('All Group Fixtures'!$A$50:$A$1048,$A$1,'All Group Fixtures'!$K$50:$K$1048,$B42)</f>
        <v>2</v>
      </c>
      <c r="L42">
        <f>COUNTIFS('All Group Fixtures'!$A$50:$A$1048,$A$1,'All Group Fixtures'!$K$50:$K$1048,$B42,'All Group Fixtures'!$Q$50:$Q$1048,$B42)</f>
        <v>1</v>
      </c>
      <c r="M42" s="2">
        <f t="shared" si="12"/>
        <v>0.5</v>
      </c>
      <c r="N42">
        <f>COUNTIFS('All Group Fixtures'!$A$50:$A$1048,$A$1,'All Group Fixtures'!$M$50:$M$1048,$B42)</f>
        <v>1</v>
      </c>
      <c r="O42">
        <f>COUNTIFS('All Group Fixtures'!$A$50:$A$1048,$A$1,'All Group Fixtures'!$M$50:$M$1048,$B42,'All Group Fixtures'!$Q$50:$Q$1048,$B42)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34</v>
      </c>
      <c r="C43" s="6">
        <f>COUNTIFS('All Group Fixtures'!$A$50:$A$1048,$A$1,'All Group Fixtures'!$D$50:$D$1048,$B43)+COUNTIFS('All Group Fixtures'!$A$50:$A$1048,$A$1,'All Group Fixtures'!$E$50:$E$1048,$B43)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1</v>
      </c>
      <c r="F43" s="6">
        <f>C43-D43-E43</f>
        <v>2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4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6</v>
      </c>
      <c r="I43" s="9">
        <f>G43-H43</f>
        <v>-2</v>
      </c>
      <c r="J43" s="6">
        <f>(D43*3)+(E43*1)</f>
        <v>1</v>
      </c>
      <c r="K43">
        <f>COUNTIFS('All Group Fixtures'!$A$50:$A$1048,$A$1,'All Group Fixtures'!$K$50:$K$1048,$B43)</f>
        <v>1</v>
      </c>
      <c r="L43">
        <f>COUNTIFS('All Group Fixtures'!$A$50:$A$1048,$A$1,'All Group Fixtures'!$K$50:$K$1048,$B43,'All Group Fixtures'!$Q$50:$Q$1048,$B43)</f>
        <v>0</v>
      </c>
      <c r="M43" s="2">
        <f t="shared" si="12"/>
        <v>0</v>
      </c>
      <c r="N43">
        <f>COUNTIFS('All Group Fixtures'!$A$50:$A$1048,$A$1,'All Group Fixtures'!$M$50:$M$1048,$B43)</f>
        <v>2</v>
      </c>
      <c r="O43">
        <f>COUNTIFS('All Group Fixtures'!$A$50:$A$1048,$A$1,'All Group Fixtures'!$M$50:$M$1048,$B43,'All Group Fixtures'!$Q$50:$Q$1048,$B43)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36</v>
      </c>
      <c r="C46" s="6">
        <f>COUNTIFS('All Group Fixtures'!$A$50:$A$1048,$A$1,'All Group Fixtures'!$D$50:$D$1048,$B46)+COUNTIFS('All Group Fixtures'!$A$50:$A$1048,$A$1,'All Group Fixtures'!$E$50:$E$1048,$B46)</f>
        <v>3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3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0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4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1</v>
      </c>
      <c r="I46" s="9">
        <f>G46-H46</f>
        <v>3</v>
      </c>
      <c r="J46" s="6">
        <f>(D46*3)+(E46*1)</f>
        <v>9</v>
      </c>
      <c r="K46">
        <f>COUNTIFS('All Group Fixtures'!$A$50:$A$1048,$A$1,'All Group Fixtures'!$K$50:$K$1048,$B46)</f>
        <v>3</v>
      </c>
      <c r="L46">
        <f>COUNTIFS('All Group Fixtures'!$A$50:$A$1048,$A$1,'All Group Fixtures'!$K$50:$K$1048,$B46,'All Group Fixtures'!$Q$50:$Q$1048,$B46)</f>
        <v>3</v>
      </c>
      <c r="M46" s="2">
        <f t="shared" ref="M46:M49" si="14">IF(K46=0,0,L46/K46)</f>
        <v>1</v>
      </c>
      <c r="N46">
        <f>COUNTIFS('All Group Fixtures'!$A$50:$A$1048,$A$1,'All Group Fixtures'!$M$50:$M$1048,$B46)</f>
        <v>0</v>
      </c>
      <c r="O46">
        <f>COUNTIFS('All Group Fixtures'!$A$50:$A$1048,$A$1,'All Group Fixtures'!$M$50:$M$1048,$B46,'All Group Fixtures'!$Q$50:$Q$1048,$B46)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37</v>
      </c>
      <c r="C47" s="6">
        <f>COUNTIFS('All Group Fixtures'!$A$50:$A$1048,$A$1,'All Group Fixtures'!$D$50:$D$1048,$B47)+COUNTIFS('All Group Fixtures'!$A$50:$A$1048,$A$1,'All Group Fixtures'!$E$50:$E$1048,$B47)</f>
        <v>3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1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1</v>
      </c>
      <c r="F47" s="6">
        <f>C47-D47-E47</f>
        <v>1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6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5</v>
      </c>
      <c r="I47" s="9">
        <f>G47-H47</f>
        <v>1</v>
      </c>
      <c r="J47" s="6">
        <f>(D47*3)+(E47*1)</f>
        <v>4</v>
      </c>
      <c r="K47">
        <f>COUNTIFS('All Group Fixtures'!$A$50:$A$1048,$A$1,'All Group Fixtures'!$K$50:$K$1048,$B47)</f>
        <v>0</v>
      </c>
      <c r="L47">
        <f>COUNTIFS('All Group Fixtures'!$A$50:$A$1048,$A$1,'All Group Fixtures'!$K$50:$K$1048,$B47,'All Group Fixtures'!$Q$50:$Q$1048,$B47)</f>
        <v>0</v>
      </c>
      <c r="M47" s="2">
        <f t="shared" si="14"/>
        <v>0</v>
      </c>
      <c r="N47">
        <f>COUNTIFS('All Group Fixtures'!$A$50:$A$1048,$A$1,'All Group Fixtures'!$M$50:$M$1048,$B47)</f>
        <v>3</v>
      </c>
      <c r="O47">
        <f>COUNTIFS('All Group Fixtures'!$A$50:$A$1048,$A$1,'All Group Fixtures'!$M$50:$M$1048,$B47,'All Group Fixtures'!$Q$50:$Q$1048,$B47)</f>
        <v>1</v>
      </c>
      <c r="P47" s="2">
        <f t="shared" si="15"/>
        <v>0.33333333333333331</v>
      </c>
    </row>
    <row r="48" spans="1:16" x14ac:dyDescent="0.2">
      <c r="A48" s="6">
        <v>3</v>
      </c>
      <c r="B48" s="4" t="s">
        <v>38</v>
      </c>
      <c r="C48" s="6">
        <f>COUNTIFS('All Group Fixtures'!$A$50:$A$1048,$A$1,'All Group Fixtures'!$D$50:$D$1048,$B48)+COUNTIFS('All Group Fixtures'!$A$50:$A$1048,$A$1,'All Group Fixtures'!$E$50:$E$1048,$B48)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0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2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2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3</v>
      </c>
      <c r="I48" s="9">
        <f>G48-H48</f>
        <v>-1</v>
      </c>
      <c r="J48" s="6">
        <f>(D48*3)+(E48*1)</f>
        <v>2</v>
      </c>
      <c r="K48">
        <f>COUNTIFS('All Group Fixtures'!$A$50:$A$1048,$A$1,'All Group Fixtures'!$K$50:$K$1048,$B48)</f>
        <v>2</v>
      </c>
      <c r="L48">
        <f>COUNTIFS('All Group Fixtures'!$A$50:$A$1048,$A$1,'All Group Fixtures'!$K$50:$K$1048,$B48,'All Group Fixtures'!$Q$50:$Q$1048,$B48)</f>
        <v>0</v>
      </c>
      <c r="M48" s="2">
        <f t="shared" si="14"/>
        <v>0</v>
      </c>
      <c r="N48">
        <f>COUNTIFS('All Group Fixtures'!$A$50:$A$1048,$A$1,'All Group Fixtures'!$M$50:$M$1048,$B48)</f>
        <v>1</v>
      </c>
      <c r="O48">
        <f>COUNTIFS('All Group Fixtures'!$A$50:$A$1048,$A$1,'All Group Fixtures'!$M$50:$M$1048,$B48,'All Group Fixtures'!$Q$50:$Q$1048,$B48)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39</v>
      </c>
      <c r="C49" s="6">
        <f>COUNTIFS('All Group Fixtures'!$A$50:$A$1048,$A$1,'All Group Fixtures'!$D$50:$D$1048,$B49)+COUNTIFS('All Group Fixtures'!$A$50:$A$1048,$A$1,'All Group Fixtures'!$E$50:$E$1048,$B49)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1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3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6</v>
      </c>
      <c r="I49" s="9">
        <f>G49-H49</f>
        <v>-3</v>
      </c>
      <c r="J49" s="6">
        <f>(D49*3)+(E49*1)</f>
        <v>1</v>
      </c>
      <c r="K49">
        <f>COUNTIFS('All Group Fixtures'!$A$50:$A$1048,$A$1,'All Group Fixtures'!$K$50:$K$1048,$B49)</f>
        <v>1</v>
      </c>
      <c r="L49">
        <f>COUNTIFS('All Group Fixtures'!$A$50:$A$1048,$A$1,'All Group Fixtures'!$K$50:$K$1048,$B49,'All Group Fixtures'!$Q$50:$Q$1048,$B49)</f>
        <v>0</v>
      </c>
      <c r="M49" s="2">
        <f t="shared" si="14"/>
        <v>0</v>
      </c>
      <c r="N49">
        <f>COUNTIFS('All Group Fixtures'!$A$50:$A$1048,$A$1,'All Group Fixtures'!$M$50:$M$1048,$B49)</f>
        <v>2</v>
      </c>
      <c r="O49">
        <f>COUNTIFS('All Group Fixtures'!$A$50:$A$1048,$A$1,'All Group Fixtures'!$M$50:$M$1048,$B49,'All Group Fixtures'!$Q$50:$Q$1048,$B49)</f>
        <v>0</v>
      </c>
      <c r="P49" s="2">
        <f t="shared" si="15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A1AB-CB65-694E-A6EA-4BEABBD561DA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2010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18</v>
      </c>
      <c r="C4" s="6">
        <f>COUNTIFS('All Group Fixtures'!$A$50:$A$1048,$A$1,'All Group Fixtures'!$D$50:$D$1048,$B4)+COUNTIFS('All Group Fixtures'!$A$50:$A$1048,$A$1,'All Group Fixtures'!$E$50:$E$1048,$B4)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1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4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0</v>
      </c>
      <c r="I4" s="9">
        <f>G4-H4</f>
        <v>4</v>
      </c>
      <c r="J4" s="6">
        <f>(D4*3)+(E4*1)</f>
        <v>7</v>
      </c>
      <c r="K4">
        <f>COUNTIFS('All Group Fixtures'!$A$50:$A$1048,$A$1,'All Group Fixtures'!$K$50:$K$1048,$B4)</f>
        <v>2</v>
      </c>
      <c r="L4">
        <f>COUNTIFS('All Group Fixtures'!$A$50:$A$1048,$A$1,'All Group Fixtures'!$K$50:$K$1048,$B4,'All Group Fixtures'!$Q$50:$Q$1048,$B4)</f>
        <v>2</v>
      </c>
      <c r="M4" s="2">
        <f t="shared" ref="M4" si="0">IF(K4=0,0,L4/K4)</f>
        <v>1</v>
      </c>
      <c r="N4">
        <f>COUNTIFS('All Group Fixtures'!$A$50:$A$1048,$A$1,'All Group Fixtures'!$M$50:$M$1048,$B4)</f>
        <v>1</v>
      </c>
      <c r="O4">
        <f>COUNTIFS('All Group Fixtures'!$A$50:$A$1048,$A$1,'All Group Fixtures'!$M$50:$M$1048,$B4,'All Group Fixtures'!$Q$50:$Q$1048,$B4)</f>
        <v>0</v>
      </c>
      <c r="P4" s="2">
        <f t="shared" ref="P4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Fixtures'!$A$50:$A$1048,$A$1,'All Group Fixtures'!$D$50:$D$1048,$B5)+COUNTIFS('All Group Fixtures'!$A$50:$A$1048,$A$1,'All Group Fixtures'!$E$50:$E$1048,$B5)</f>
        <v>3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1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1</v>
      </c>
      <c r="F5" s="6">
        <f>C5-D5-E5</f>
        <v>1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3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2</v>
      </c>
      <c r="I5" s="9">
        <f>G5-H5</f>
        <v>1</v>
      </c>
      <c r="J5" s="6">
        <f>(D5*3)+(E5*1)</f>
        <v>4</v>
      </c>
      <c r="K5">
        <f>COUNTIFS('All Group Fixtures'!$A$50:$A$1048,$A$1,'All Group Fixtures'!$K$50:$K$1048,$B5)</f>
        <v>1</v>
      </c>
      <c r="L5">
        <f>COUNTIFS('All Group Fixtures'!$A$50:$A$1048,$A$1,'All Group Fixtures'!$K$50:$K$1048,$B5,'All Group Fixtures'!$Q$50:$Q$1048,$B5)</f>
        <v>0</v>
      </c>
      <c r="M5" s="2">
        <f t="shared" ref="M5:M7" si="2">IF(K5=0,0,L5/K5)</f>
        <v>0</v>
      </c>
      <c r="N5">
        <f>COUNTIFS('All Group Fixtures'!$A$50:$A$1048,$A$1,'All Group Fixtures'!$M$50:$M$1048,$B5)</f>
        <v>2</v>
      </c>
      <c r="O5">
        <f>COUNTIFS('All Group Fixtures'!$A$50:$A$1048,$A$1,'All Group Fixtures'!$M$50:$M$1048,$B5,'All Group Fixtures'!$Q$50:$Q$1048,$B5)</f>
        <v>1</v>
      </c>
      <c r="P5" s="2">
        <f t="shared" ref="P5:P7" si="3">IF(N5=0,0,O5/N5)</f>
        <v>0.5</v>
      </c>
    </row>
    <row r="6" spans="1:16" x14ac:dyDescent="0.2">
      <c r="A6" s="6">
        <v>3</v>
      </c>
      <c r="B6" s="4" t="s">
        <v>71</v>
      </c>
      <c r="C6" s="6">
        <f>COUNTIFS('All Group Fixtures'!$A$50:$A$1048,$A$1,'All Group Fixtures'!$D$50:$D$1048,$B6)+COUNTIFS('All Group Fixtures'!$A$50:$A$1048,$A$1,'All Group Fixtures'!$E$50:$E$1048,$B6)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1</v>
      </c>
      <c r="F6" s="6">
        <f>C6-D6-E6</f>
        <v>1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3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5</v>
      </c>
      <c r="I6" s="9">
        <f>G6-H6</f>
        <v>-2</v>
      </c>
      <c r="J6" s="6">
        <f>(D6*3)+(E6*1)</f>
        <v>4</v>
      </c>
      <c r="K6">
        <f>COUNTIFS('All Group Fixtures'!$A$50:$A$1048,$A$1,'All Group Fixtures'!$K$50:$K$1048,$B6)</f>
        <v>0</v>
      </c>
      <c r="L6">
        <f>COUNTIFS('All Group Fixtures'!$A$50:$A$1048,$A$1,'All Group Fixtures'!$K$50:$K$1048,$B6,'All Group Fixtures'!$Q$50:$Q$1048,$B6)</f>
        <v>0</v>
      </c>
      <c r="M6" s="2">
        <f t="shared" si="2"/>
        <v>0</v>
      </c>
      <c r="N6">
        <f>COUNTIFS('All Group Fixtures'!$A$50:$A$1048,$A$1,'All Group Fixtures'!$M$50:$M$1048,$B6)</f>
        <v>3</v>
      </c>
      <c r="O6">
        <f>COUNTIFS('All Group Fixtures'!$A$50:$A$1048,$A$1,'All Group Fixtures'!$M$50:$M$1048,$B6,'All Group Fixtures'!$Q$50:$Q$1048,$B6)</f>
        <v>1</v>
      </c>
      <c r="P6" s="2">
        <f t="shared" si="3"/>
        <v>0.33333333333333331</v>
      </c>
    </row>
    <row r="7" spans="1:16" x14ac:dyDescent="0.2">
      <c r="A7" s="6">
        <v>4</v>
      </c>
      <c r="B7" s="4" t="s">
        <v>26</v>
      </c>
      <c r="C7" s="6">
        <f>COUNTIFS('All Group Fixtures'!$A$50:$A$1048,$A$1,'All Group Fixtures'!$D$50:$D$1048,$B7)+COUNTIFS('All Group Fixtures'!$A$50:$A$1048,$A$1,'All Group Fixtures'!$E$50:$E$1048,$B7)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1</v>
      </c>
      <c r="F7" s="6">
        <f>C7-D7-E7</f>
        <v>2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1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4</v>
      </c>
      <c r="I7" s="9">
        <f>G7-H7</f>
        <v>-3</v>
      </c>
      <c r="J7" s="6">
        <f>(D7*3)+(E7*1)</f>
        <v>1</v>
      </c>
      <c r="K7">
        <f>COUNTIFS('All Group Fixtures'!$A$50:$A$1048,$A$1,'All Group Fixtures'!$K$50:$K$1048,$B7)</f>
        <v>3</v>
      </c>
      <c r="L7">
        <f>COUNTIFS('All Group Fixtures'!$A$50:$A$1048,$A$1,'All Group Fixtures'!$K$50:$K$1048,$B7,'All Group Fixtures'!$Q$50:$Q$1048,$B7)</f>
        <v>0</v>
      </c>
      <c r="M7" s="2">
        <f t="shared" si="2"/>
        <v>0</v>
      </c>
      <c r="N7">
        <f>COUNTIFS('All Group Fixtures'!$A$50:$A$1048,$A$1,'All Group Fixtures'!$M$50:$M$1048,$B7)</f>
        <v>0</v>
      </c>
      <c r="O7">
        <f>COUNTIFS('All Group Fixtures'!$A$50:$A$1048,$A$1,'All Group Fixtures'!$M$50:$M$1048,$B7,'All Group Fixtures'!$Q$50:$Q$1048,$B7)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28</v>
      </c>
      <c r="C10" s="6">
        <f>COUNTIFS('All Group Fixtures'!$A$50:$A$1048,$A$1,'All Group Fixtures'!$D$50:$D$1048,$B10)+COUNTIFS('All Group Fixtures'!$A$50:$A$1048,$A$1,'All Group Fixtures'!$E$50:$E$1048,$B10)</f>
        <v>3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3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7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1</v>
      </c>
      <c r="I10" s="9">
        <f>G10-H10</f>
        <v>6</v>
      </c>
      <c r="J10" s="6">
        <f>(D10*3)+(E10*1)</f>
        <v>9</v>
      </c>
      <c r="K10">
        <f>COUNTIFS('All Group Fixtures'!$A$50:$A$1048,$A$1,'All Group Fixtures'!$K$50:$K$1048,$B10)</f>
        <v>3</v>
      </c>
      <c r="L10">
        <f>COUNTIFS('All Group Fixtures'!$A$50:$A$1048,$A$1,'All Group Fixtures'!$K$50:$K$1048,$B10,'All Group Fixtures'!$Q$50:$Q$1048,$B10)</f>
        <v>3</v>
      </c>
      <c r="M10" s="2">
        <f t="shared" ref="M10:M13" si="4">IF(K10=0,0,L10/K10)</f>
        <v>1</v>
      </c>
      <c r="N10">
        <f>COUNTIFS('All Group Fixtures'!$A$50:$A$1048,$A$1,'All Group Fixtures'!$M$50:$M$1048,$B10)</f>
        <v>0</v>
      </c>
      <c r="O10">
        <f>COUNTIFS('All Group Fixtures'!$A$50:$A$1048,$A$1,'All Group Fixtures'!$M$50:$M$1048,$B10,'All Group Fixtures'!$Q$50:$Q$1048,$B10)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39</v>
      </c>
      <c r="C11" s="6">
        <f>COUNTIFS('All Group Fixtures'!$A$50:$A$1048,$A$1,'All Group Fixtures'!$D$50:$D$1048,$B11)+COUNTIFS('All Group Fixtures'!$A$50:$A$1048,$A$1,'All Group Fixtures'!$E$50:$E$1048,$B11)</f>
        <v>3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1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1</v>
      </c>
      <c r="F11" s="6">
        <f>C11-D11-E11</f>
        <v>1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5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6</v>
      </c>
      <c r="I11" s="9">
        <f>G11-H11</f>
        <v>-1</v>
      </c>
      <c r="J11" s="6">
        <f>(D11*3)+(E11*1)</f>
        <v>4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 t="shared" si="4"/>
        <v>0.5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17</v>
      </c>
      <c r="C12" s="6">
        <f>COUNTIFS('All Group Fixtures'!$A$50:$A$1048,$A$1,'All Group Fixtures'!$D$50:$D$1048,$B12)+COUNTIFS('All Group Fixtures'!$A$50:$A$1048,$A$1,'All Group Fixtures'!$E$50:$E$1048,$B12)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0</v>
      </c>
      <c r="F12" s="6">
        <f>C12-D12-E12</f>
        <v>2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2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5</v>
      </c>
      <c r="I12" s="9">
        <f>G12-H12</f>
        <v>-3</v>
      </c>
      <c r="J12" s="6">
        <f>(D12*3)+(E12*1)</f>
        <v>3</v>
      </c>
      <c r="K12">
        <f>COUNTIFS('All Group Fixtures'!$A$50:$A$1048,$A$1,'All Group Fixtures'!$K$50:$K$1048,$B12)</f>
        <v>0</v>
      </c>
      <c r="L12">
        <f>COUNTIFS('All Group Fixtures'!$A$50:$A$1048,$A$1,'All Group Fixtures'!$K$50:$K$1048,$B12,'All Group Fixtures'!$Q$50:$Q$1048,$B12)</f>
        <v>0</v>
      </c>
      <c r="M12" s="2">
        <f t="shared" si="4"/>
        <v>0</v>
      </c>
      <c r="N12">
        <f>COUNTIFS('All Group Fixtures'!$A$50:$A$1048,$A$1,'All Group Fixtures'!$M$50:$M$1048,$B12)</f>
        <v>3</v>
      </c>
      <c r="O12">
        <f>COUNTIFS('All Group Fixtures'!$A$50:$A$1048,$A$1,'All Group Fixtures'!$M$50:$M$1048,$B12,'All Group Fixtures'!$Q$50:$Q$1048,$B12)</f>
        <v>1</v>
      </c>
      <c r="P12" s="2">
        <f t="shared" si="5"/>
        <v>0.33333333333333331</v>
      </c>
    </row>
    <row r="13" spans="1:16" x14ac:dyDescent="0.2">
      <c r="A13" s="6">
        <v>4</v>
      </c>
      <c r="B13" s="4" t="s">
        <v>33</v>
      </c>
      <c r="C13" s="6">
        <f>COUNTIFS('All Group Fixtures'!$A$50:$A$1048,$A$1,'All Group Fixtures'!$D$50:$D$1048,$B13)+COUNTIFS('All Group Fixtures'!$A$50:$A$1048,$A$1,'All Group Fixtures'!$E$50:$E$1048,$B13)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1</v>
      </c>
      <c r="F13" s="6">
        <f>C13-D13-E13</f>
        <v>2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3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5</v>
      </c>
      <c r="I13" s="9">
        <f>G13-H13</f>
        <v>-2</v>
      </c>
      <c r="J13" s="6">
        <f>(D13*3)+(E13*1)</f>
        <v>1</v>
      </c>
      <c r="K13">
        <f>COUNTIFS('All Group Fixtures'!$A$50:$A$1048,$A$1,'All Group Fixtures'!$K$50:$K$1048,$B13)</f>
        <v>1</v>
      </c>
      <c r="L13">
        <f>COUNTIFS('All Group Fixtures'!$A$50:$A$1048,$A$1,'All Group Fixtures'!$K$50:$K$1048,$B13,'All Group Fixtures'!$Q$50:$Q$1048,$B13)</f>
        <v>0</v>
      </c>
      <c r="M13" s="2">
        <f t="shared" si="4"/>
        <v>0</v>
      </c>
      <c r="N13">
        <f>COUNTIFS('All Group Fixtures'!$A$50:$A$1048,$A$1,'All Group Fixtures'!$M$50:$M$1048,$B13)</f>
        <v>2</v>
      </c>
      <c r="O13">
        <f>COUNTIFS('All Group Fixtures'!$A$50:$A$1048,$A$1,'All Group Fixtures'!$M$50:$M$1048,$B13,'All Group Fixtures'!$Q$50:$Q$1048,$B13)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35</v>
      </c>
      <c r="C16" s="6">
        <f>COUNTIFS('All Group Fixtures'!$A$50:$A$1048,$A$1,'All Group Fixtures'!$D$50:$D$1048,$B16)+COUNTIFS('All Group Fixtures'!$A$50:$A$1048,$A$1,'All Group Fixtures'!$E$50:$E$1048,$B16)</f>
        <v>3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1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2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4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3</v>
      </c>
      <c r="I16" s="9">
        <f>G16-H16</f>
        <v>1</v>
      </c>
      <c r="J16" s="6">
        <f>(D16*3)+(E16*1)</f>
        <v>5</v>
      </c>
      <c r="K16">
        <f>COUNTIFS('All Group Fixtures'!$A$50:$A$1048,$A$1,'All Group Fixtures'!$K$50:$K$1048,$B16)</f>
        <v>2</v>
      </c>
      <c r="L16">
        <f>COUNTIFS('All Group Fixtures'!$A$50:$A$1048,$A$1,'All Group Fixtures'!$K$50:$K$1048,$B16,'All Group Fixtures'!$Q$50:$Q$1048,$B16)</f>
        <v>1</v>
      </c>
      <c r="M16" s="2">
        <f t="shared" ref="M16:M19" si="6">IF(K16=0,0,L16/K16)</f>
        <v>0.5</v>
      </c>
      <c r="N16">
        <f>COUNTIFS('All Group Fixtures'!$A$50:$A$1048,$A$1,'All Group Fixtures'!$M$50:$M$1048,$B16)</f>
        <v>1</v>
      </c>
      <c r="O16">
        <f>COUNTIFS('All Group Fixtures'!$A$50:$A$1048,$A$1,'All Group Fixtures'!$M$50:$M$1048,$B16,'All Group Fixtures'!$Q$50:$Q$1048,$B16)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20</v>
      </c>
      <c r="C17" s="6">
        <f>COUNTIFS('All Group Fixtures'!$A$50:$A$1048,$A$1,'All Group Fixtures'!$D$50:$D$1048,$B17)+COUNTIFS('All Group Fixtures'!$A$50:$A$1048,$A$1,'All Group Fixtures'!$E$50:$E$1048,$B17)</f>
        <v>3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2</v>
      </c>
      <c r="F17" s="6">
        <f>C17-D17-E17</f>
        <v>0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2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1</v>
      </c>
      <c r="I17" s="9">
        <f>G17-H17</f>
        <v>1</v>
      </c>
      <c r="J17" s="6">
        <f>(D17*3)+(E17*1)</f>
        <v>5</v>
      </c>
      <c r="K17">
        <f>COUNTIFS('All Group Fixtures'!$A$50:$A$1048,$A$1,'All Group Fixtures'!$K$50:$K$1048,$B17)</f>
        <v>3</v>
      </c>
      <c r="L17">
        <f>COUNTIFS('All Group Fixtures'!$A$50:$A$1048,$A$1,'All Group Fixtures'!$K$50:$K$1048,$B17,'All Group Fixtures'!$Q$50:$Q$1048,$B17)</f>
        <v>1</v>
      </c>
      <c r="M17" s="2">
        <f t="shared" si="6"/>
        <v>0.33333333333333331</v>
      </c>
      <c r="N17">
        <f>COUNTIFS('All Group Fixtures'!$A$50:$A$1048,$A$1,'All Group Fixtures'!$M$50:$M$1048,$B17)</f>
        <v>0</v>
      </c>
      <c r="O17">
        <f>COUNTIFS('All Group Fixtures'!$A$50:$A$1048,$A$1,'All Group Fixtures'!$M$50:$M$1048,$B17,'All Group Fixtures'!$Q$50:$Q$1048,$B17)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72</v>
      </c>
      <c r="C18" s="6">
        <f>COUNTIFS('All Group Fixtures'!$A$50:$A$1048,$A$1,'All Group Fixtures'!$D$50:$D$1048,$B18)+COUNTIFS('All Group Fixtures'!$A$50:$A$1048,$A$1,'All Group Fixtures'!$E$50:$E$1048,$B18)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1</v>
      </c>
      <c r="F18" s="6">
        <f>C18-D18-E18</f>
        <v>1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3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3</v>
      </c>
      <c r="I18" s="9">
        <f>G18-H18</f>
        <v>0</v>
      </c>
      <c r="J18" s="6">
        <f>(D18*3)+(E18*1)</f>
        <v>4</v>
      </c>
      <c r="K18">
        <f>COUNTIFS('All Group Fixtures'!$A$50:$A$1048,$A$1,'All Group Fixtures'!$K$50:$K$1048,$B18)</f>
        <v>1</v>
      </c>
      <c r="L18">
        <f>COUNTIFS('All Group Fixtures'!$A$50:$A$1048,$A$1,'All Group Fixtures'!$K$50:$K$1048,$B18,'All Group Fixtures'!$Q$50:$Q$1048,$B18)</f>
        <v>1</v>
      </c>
      <c r="M18" s="2">
        <f t="shared" si="6"/>
        <v>1</v>
      </c>
      <c r="N18">
        <f>COUNTIFS('All Group Fixtures'!$A$50:$A$1048,$A$1,'All Group Fixtures'!$M$50:$M$1048,$B18)</f>
        <v>2</v>
      </c>
      <c r="O18">
        <f>COUNTIFS('All Group Fixtures'!$A$50:$A$1048,$A$1,'All Group Fixtures'!$M$50:$M$1048,$B18,'All Group Fixtures'!$Q$50:$Q$1048,$B18)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37</v>
      </c>
      <c r="C19" s="6">
        <f>COUNTIFS('All Group Fixtures'!$A$50:$A$1048,$A$1,'All Group Fixtures'!$D$50:$D$1048,$B19)+COUNTIFS('All Group Fixtures'!$A$50:$A$1048,$A$1,'All Group Fixtures'!$E$50:$E$1048,$B19)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0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2</v>
      </c>
      <c r="I19" s="9">
        <f>G19-H19</f>
        <v>-2</v>
      </c>
      <c r="J19" s="6">
        <f>(D19*3)+(E19*1)</f>
        <v>1</v>
      </c>
      <c r="K19">
        <f>COUNTIFS('All Group Fixtures'!$A$50:$A$1048,$A$1,'All Group Fixtures'!$K$50:$K$1048,$B19)</f>
        <v>0</v>
      </c>
      <c r="L19">
        <f>COUNTIFS('All Group Fixtures'!$A$50:$A$1048,$A$1,'All Group Fixtures'!$K$50:$K$1048,$B19,'All Group Fixtures'!$Q$50:$Q$1048,$B19)</f>
        <v>0</v>
      </c>
      <c r="M19" s="2">
        <f t="shared" si="6"/>
        <v>0</v>
      </c>
      <c r="N19">
        <f>COUNTIFS('All Group Fixtures'!$A$50:$A$1048,$A$1,'All Group Fixtures'!$M$50:$M$1048,$B19)</f>
        <v>3</v>
      </c>
      <c r="O19">
        <f>COUNTIFS('All Group Fixtures'!$A$50:$A$1048,$A$1,'All Group Fixtures'!$M$50:$M$1048,$B19,'All Group Fixtures'!$Q$50:$Q$1048,$B19)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30</v>
      </c>
      <c r="C22" s="6">
        <f>COUNTIFS('All Group Fixtures'!$A$50:$A$1048,$A$1,'All Group Fixtures'!$D$50:$D$1048,$B22)+COUNTIFS('All Group Fixtures'!$A$50:$A$1048,$A$1,'All Group Fixtures'!$E$50:$E$1048,$B22)</f>
        <v>3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2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0</v>
      </c>
      <c r="F22" s="6">
        <f>C22-D22-E22</f>
        <v>1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5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4</v>
      </c>
      <c r="J22" s="6">
        <f>(D22*3)+(E22*1)</f>
        <v>6</v>
      </c>
      <c r="K22">
        <f>COUNTIFS('All Group Fixtures'!$A$50:$A$1048,$A$1,'All Group Fixtures'!$K$50:$K$1048,$B22)</f>
        <v>3</v>
      </c>
      <c r="L22">
        <f>COUNTIFS('All Group Fixtures'!$A$50:$A$1048,$A$1,'All Group Fixtures'!$K$50:$K$1048,$B22,'All Group Fixtures'!$Q$50:$Q$1048,$B22)</f>
        <v>2</v>
      </c>
      <c r="M22" s="2">
        <f t="shared" ref="M22:M25" si="8">IF(K22=0,0,L22/K22)</f>
        <v>0.66666666666666663</v>
      </c>
      <c r="N22">
        <f>COUNTIFS('All Group Fixtures'!$A$50:$A$1048,$A$1,'All Group Fixtures'!$M$50:$M$1048,$B22)</f>
        <v>0</v>
      </c>
      <c r="O22">
        <f>COUNTIFS('All Group Fixtures'!$A$50:$A$1048,$A$1,'All Group Fixtures'!$M$50:$M$1048,$B22,'All Group Fixtures'!$Q$50:$Q$1048,$B22)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34</v>
      </c>
      <c r="C23" s="6">
        <f>COUNTIFS('All Group Fixtures'!$A$50:$A$1048,$A$1,'All Group Fixtures'!$D$50:$D$1048,$B23)+COUNTIFS('All Group Fixtures'!$A$50:$A$1048,$A$1,'All Group Fixtures'!$E$50:$E$1048,$B23)</f>
        <v>3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1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1</v>
      </c>
      <c r="F23" s="6">
        <f>C23-D23-E23</f>
        <v>1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2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2</v>
      </c>
      <c r="I23" s="9">
        <f>G23-H23</f>
        <v>0</v>
      </c>
      <c r="J23" s="6">
        <f>(D23*3)+(E23*1)</f>
        <v>4</v>
      </c>
      <c r="K23">
        <f>COUNTIFS('All Group Fixtures'!$A$50:$A$1048,$A$1,'All Group Fixtures'!$K$50:$K$1048,$B23)</f>
        <v>1</v>
      </c>
      <c r="L23">
        <f>COUNTIFS('All Group Fixtures'!$A$50:$A$1048,$A$1,'All Group Fixtures'!$K$50:$K$1048,$B23,'All Group Fixtures'!$Q$50:$Q$1048,$B23)</f>
        <v>0</v>
      </c>
      <c r="M23" s="2">
        <f t="shared" si="8"/>
        <v>0</v>
      </c>
      <c r="N23">
        <f>COUNTIFS('All Group Fixtures'!$A$50:$A$1048,$A$1,'All Group Fixtures'!$M$50:$M$1048,$B23)</f>
        <v>2</v>
      </c>
      <c r="O23">
        <f>COUNTIFS('All Group Fixtures'!$A$50:$A$1048,$A$1,'All Group Fixtures'!$M$50:$M$1048,$B23,'All Group Fixtures'!$Q$50:$Q$1048,$B23)</f>
        <v>1</v>
      </c>
      <c r="P23" s="2">
        <f t="shared" si="9"/>
        <v>0.5</v>
      </c>
    </row>
    <row r="24" spans="1:16" x14ac:dyDescent="0.2">
      <c r="A24" s="6">
        <v>3</v>
      </c>
      <c r="B24" s="4" t="s">
        <v>15</v>
      </c>
      <c r="C24" s="6">
        <f>COUNTIFS('All Group Fixtures'!$A$50:$A$1048,$A$1,'All Group Fixtures'!$D$50:$D$1048,$B24)+COUNTIFS('All Group Fixtures'!$A$50:$A$1048,$A$1,'All Group Fixtures'!$E$50:$E$1048,$B24)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1</v>
      </c>
      <c r="F24" s="6">
        <f>C24-D24-E24</f>
        <v>1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3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6</v>
      </c>
      <c r="I24" s="9">
        <f>G24-H24</f>
        <v>-3</v>
      </c>
      <c r="J24" s="6">
        <f>(D24*3)+(E24*1)</f>
        <v>4</v>
      </c>
      <c r="K24">
        <f>COUNTIFS('All Group Fixtures'!$A$50:$A$1048,$A$1,'All Group Fixtures'!$K$50:$K$1048,$B24)</f>
        <v>0</v>
      </c>
      <c r="L24">
        <f>COUNTIFS('All Group Fixtures'!$A$50:$A$1048,$A$1,'All Group Fixtures'!$K$50:$K$1048,$B24,'All Group Fixtures'!$Q$50:$Q$1048,$B24)</f>
        <v>0</v>
      </c>
      <c r="M24" s="2">
        <f t="shared" si="8"/>
        <v>0</v>
      </c>
      <c r="N24">
        <f>COUNTIFS('All Group Fixtures'!$A$50:$A$1048,$A$1,'All Group Fixtures'!$M$50:$M$1048,$B24)</f>
        <v>3</v>
      </c>
      <c r="O24">
        <f>COUNTIFS('All Group Fixtures'!$A$50:$A$1048,$A$1,'All Group Fixtures'!$M$50:$M$1048,$B24,'All Group Fixtures'!$Q$50:$Q$1048,$B24)</f>
        <v>1</v>
      </c>
      <c r="P24" s="2">
        <f t="shared" si="9"/>
        <v>0.33333333333333331</v>
      </c>
    </row>
    <row r="25" spans="1:16" x14ac:dyDescent="0.2">
      <c r="A25" s="6">
        <v>4</v>
      </c>
      <c r="B25" s="4" t="s">
        <v>73</v>
      </c>
      <c r="C25" s="6">
        <f>COUNTIFS('All Group Fixtures'!$A$50:$A$1048,$A$1,'All Group Fixtures'!$D$50:$D$1048,$B25)+COUNTIFS('All Group Fixtures'!$A$50:$A$1048,$A$1,'All Group Fixtures'!$E$50:$E$1048,$B25)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1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0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3</v>
      </c>
      <c r="I25" s="9">
        <f>G25-H25</f>
        <v>-1</v>
      </c>
      <c r="J25" s="6">
        <f>(D25*3)+(E25*1)</f>
        <v>3</v>
      </c>
      <c r="K25">
        <f>COUNTIFS('All Group Fixtures'!$A$50:$A$1048,$A$1,'All Group Fixtures'!$K$50:$K$1048,$B25)</f>
        <v>2</v>
      </c>
      <c r="L25">
        <f>COUNTIFS('All Group Fixtures'!$A$50:$A$1048,$A$1,'All Group Fixtures'!$K$50:$K$1048,$B25,'All Group Fixtures'!$Q$50:$Q$1048,$B25)</f>
        <v>0</v>
      </c>
      <c r="M25" s="2">
        <f t="shared" si="8"/>
        <v>0</v>
      </c>
      <c r="N25">
        <f>COUNTIFS('All Group Fixtures'!$A$50:$A$1048,$A$1,'All Group Fixtures'!$M$50:$M$1048,$B25)</f>
        <v>1</v>
      </c>
      <c r="O25">
        <f>COUNTIFS('All Group Fixtures'!$A$50:$A$1048,$A$1,'All Group Fixtures'!$M$50:$M$1048,$B25,'All Group Fixtures'!$Q$50:$Q$1048,$B25)</f>
        <v>1</v>
      </c>
      <c r="P25" s="2">
        <f t="shared" si="9"/>
        <v>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Fixtures'!$A$50:$A$1048,$A$1,'All Group Fixtures'!$D$50:$D$1048,$B28)+COUNTIFS('All Group Fixtures'!$A$50:$A$1048,$A$1,'All Group Fixtures'!$E$50:$E$1048,$B28)</f>
        <v>3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3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0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5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1</v>
      </c>
      <c r="I28" s="9">
        <f>G28-H28</f>
        <v>4</v>
      </c>
      <c r="J28" s="6">
        <f>(D28*3)+(E28*1)</f>
        <v>9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3</v>
      </c>
      <c r="M28" s="2">
        <f t="shared" ref="M28:M31" si="10">IF(K28=0,0,L28/K28)</f>
        <v>1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23</v>
      </c>
      <c r="C29" s="6">
        <f>COUNTIFS('All Group Fixtures'!$A$50:$A$1048,$A$1,'All Group Fixtures'!$D$50:$D$1048,$B29)+COUNTIFS('All Group Fixtures'!$A$50:$A$1048,$A$1,'All Group Fixtures'!$E$50:$E$1048,$B29)</f>
        <v>3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2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1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4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2</v>
      </c>
      <c r="I29" s="9">
        <f>G29-H29</f>
        <v>2</v>
      </c>
      <c r="J29" s="6">
        <f>(D29*3)+(E29*1)</f>
        <v>6</v>
      </c>
      <c r="K29">
        <f>COUNTIFS('All Group Fixtures'!$A$50:$A$1048,$A$1,'All Group Fixtures'!$K$50:$K$1048,$B29)</f>
        <v>0</v>
      </c>
      <c r="L29">
        <f>COUNTIFS('All Group Fixtures'!$A$50:$A$1048,$A$1,'All Group Fixtures'!$K$50:$K$1048,$B29,'All Group Fixtures'!$Q$50:$Q$1048,$B29)</f>
        <v>0</v>
      </c>
      <c r="M29" s="2">
        <f t="shared" si="10"/>
        <v>0</v>
      </c>
      <c r="N29">
        <f>COUNTIFS('All Group Fixtures'!$A$50:$A$1048,$A$1,'All Group Fixtures'!$M$50:$M$1048,$B29)</f>
        <v>3</v>
      </c>
      <c r="O29">
        <f>COUNTIFS('All Group Fixtures'!$A$50:$A$1048,$A$1,'All Group Fixtures'!$M$50:$M$1048,$B29,'All Group Fixtures'!$Q$50:$Q$1048,$B29)</f>
        <v>2</v>
      </c>
      <c r="P29" s="2">
        <f t="shared" si="11"/>
        <v>0.66666666666666663</v>
      </c>
    </row>
    <row r="30" spans="1:16" x14ac:dyDescent="0.2">
      <c r="A30" s="6">
        <v>3</v>
      </c>
      <c r="B30" s="4" t="s">
        <v>74</v>
      </c>
      <c r="C30" s="6">
        <f>COUNTIFS('All Group Fixtures'!$A$50:$A$1048,$A$1,'All Group Fixtures'!$D$50:$D$1048,$B30)+COUNTIFS('All Group Fixtures'!$A$50:$A$1048,$A$1,'All Group Fixtures'!$E$50:$E$1048,$B30)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0</v>
      </c>
      <c r="F30" s="6">
        <f>C30-D30-E30</f>
        <v>2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3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6</v>
      </c>
      <c r="I30" s="9">
        <f>G30-H30</f>
        <v>-3</v>
      </c>
      <c r="J30" s="6">
        <f>(D30*3)+(E30*1)</f>
        <v>3</v>
      </c>
      <c r="K30">
        <f>COUNTIFS('All Group Fixtures'!$A$50:$A$1048,$A$1,'All Group Fixtures'!$K$50:$K$1048,$B30)</f>
        <v>2</v>
      </c>
      <c r="L30">
        <f>COUNTIFS('All Group Fixtures'!$A$50:$A$1048,$A$1,'All Group Fixtures'!$K$50:$K$1048,$B30,'All Group Fixtures'!$Q$50:$Q$1048,$B30)</f>
        <v>1</v>
      </c>
      <c r="M30" s="2">
        <f t="shared" si="10"/>
        <v>0.5</v>
      </c>
      <c r="N30">
        <f>COUNTIFS('All Group Fixtures'!$A$50:$A$1048,$A$1,'All Group Fixtures'!$M$50:$M$1048,$B30)</f>
        <v>1</v>
      </c>
      <c r="O30">
        <f>COUNTIFS('All Group Fixtures'!$A$50:$A$1048,$A$1,'All Group Fixtures'!$M$50:$M$1048,$B30,'All Group Fixtures'!$Q$50:$Q$1048,$B30)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11</v>
      </c>
      <c r="C31" s="6">
        <f>COUNTIFS('All Group Fixtures'!$A$50:$A$1048,$A$1,'All Group Fixtures'!$D$50:$D$1048,$B31)+COUNTIFS('All Group Fixtures'!$A$50:$A$1048,$A$1,'All Group Fixtures'!$E$50:$E$1048,$B31)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3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2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5</v>
      </c>
      <c r="I31" s="9">
        <f>G31-H31</f>
        <v>-3</v>
      </c>
      <c r="J31" s="6">
        <f>(D31*3)+(E31*1)</f>
        <v>0</v>
      </c>
      <c r="K31">
        <f>COUNTIFS('All Group Fixtures'!$A$50:$A$1048,$A$1,'All Group Fixtures'!$K$50:$K$1048,$B31)</f>
        <v>1</v>
      </c>
      <c r="L31">
        <f>COUNTIFS('All Group Fixtures'!$A$50:$A$1048,$A$1,'All Group Fixtures'!$K$50:$K$1048,$B31,'All Group Fixtures'!$Q$50:$Q$1048,$B31)</f>
        <v>0</v>
      </c>
      <c r="M31" s="2">
        <f t="shared" si="10"/>
        <v>0</v>
      </c>
      <c r="N31">
        <f>COUNTIFS('All Group Fixtures'!$A$50:$A$1048,$A$1,'All Group Fixtures'!$M$50:$M$1048,$B31)</f>
        <v>2</v>
      </c>
      <c r="O31">
        <f>COUNTIFS('All Group Fixtures'!$A$50:$A$1048,$A$1,'All Group Fixtures'!$M$50:$M$1048,$B31,'All Group Fixtures'!$Q$50:$Q$1048,$B31)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75</v>
      </c>
      <c r="C34" s="6">
        <f>COUNTIFS('All Group Fixtures'!$A$50:$A$1048,$A$1,'All Group Fixtures'!$D$50:$D$1048,$B34)+COUNTIFS('All Group Fixtures'!$A$50:$A$1048,$A$1,'All Group Fixtures'!$E$50:$E$1048,$B34)</f>
        <v>3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1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2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3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1</v>
      </c>
      <c r="I34" s="9">
        <f>G34-H34</f>
        <v>2</v>
      </c>
      <c r="J34" s="6">
        <f>(D34*3)+(E34*1)</f>
        <v>5</v>
      </c>
      <c r="K34">
        <f>COUNTIFS('All Group Fixtures'!$A$50:$A$1048,$A$1,'All Group Fixtures'!$K$50:$K$1048,$B34)</f>
        <v>2</v>
      </c>
      <c r="L34">
        <f>COUNTIFS('All Group Fixtures'!$A$50:$A$1048,$A$1,'All Group Fixtures'!$K$50:$K$1048,$B34,'All Group Fixtures'!$Q$50:$Q$1048,$B34)</f>
        <v>1</v>
      </c>
      <c r="M34" s="2">
        <f t="shared" ref="M34:M37" si="12">IF(K34=0,0,L34/K34)</f>
        <v>0.5</v>
      </c>
      <c r="N34">
        <f>COUNTIFS('All Group Fixtures'!$A$50:$A$1048,$A$1,'All Group Fixtures'!$M$50:$M$1048,$B34)</f>
        <v>1</v>
      </c>
      <c r="O34">
        <f>COUNTIFS('All Group Fixtures'!$A$50:$A$1048,$A$1,'All Group Fixtures'!$M$50:$M$1048,$B34,'All Group Fixtures'!$Q$50:$Q$1048,$B34)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76</v>
      </c>
      <c r="C35" s="6">
        <f>COUNTIFS('All Group Fixtures'!$A$50:$A$1048,$A$1,'All Group Fixtures'!$D$50:$D$1048,$B35)+COUNTIFS('All Group Fixtures'!$A$50:$A$1048,$A$1,'All Group Fixtures'!$E$50:$E$1048,$B35)</f>
        <v>3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1</v>
      </c>
      <c r="F35" s="6">
        <f>C35-D35-E35</f>
        <v>1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4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5</v>
      </c>
      <c r="I35" s="9">
        <f>G35-H35</f>
        <v>-1</v>
      </c>
      <c r="J35" s="6">
        <f>(D35*3)+(E35*1)</f>
        <v>4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 t="shared" si="12"/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1</v>
      </c>
      <c r="P35" s="2">
        <f t="shared" si="13"/>
        <v>0.5</v>
      </c>
    </row>
    <row r="36" spans="1:16" x14ac:dyDescent="0.2">
      <c r="A36" s="6">
        <v>3</v>
      </c>
      <c r="B36" s="4" t="s">
        <v>77</v>
      </c>
      <c r="C36" s="6">
        <f>COUNTIFS('All Group Fixtures'!$A$50:$A$1048,$A$1,'All Group Fixtures'!$D$50:$D$1048,$B36)+COUNTIFS('All Group Fixtures'!$A$50:$A$1048,$A$1,'All Group Fixtures'!$E$50:$E$1048,$B36)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0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3</v>
      </c>
      <c r="F36" s="6">
        <f>C36-D36-E36</f>
        <v>0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2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2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0</v>
      </c>
      <c r="L36">
        <f>COUNTIFS('All Group Fixtures'!$A$50:$A$1048,$A$1,'All Group Fixtures'!$K$50:$K$1048,$B36,'All Group Fixtures'!$Q$50:$Q$1048,$B36)</f>
        <v>0</v>
      </c>
      <c r="M36" s="2">
        <f t="shared" si="12"/>
        <v>0</v>
      </c>
      <c r="N36">
        <f>COUNTIFS('All Group Fixtures'!$A$50:$A$1048,$A$1,'All Group Fixtures'!$M$50:$M$1048,$B36)</f>
        <v>3</v>
      </c>
      <c r="O36">
        <f>COUNTIFS('All Group Fixtures'!$A$50:$A$1048,$A$1,'All Group Fixtures'!$M$50:$M$1048,$B36,'All Group Fixtures'!$Q$50:$Q$1048,$B36)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21</v>
      </c>
      <c r="C37" s="6">
        <f>COUNTIFS('All Group Fixtures'!$A$50:$A$1048,$A$1,'All Group Fixtures'!$D$50:$D$1048,$B37)+COUNTIFS('All Group Fixtures'!$A$50:$A$1048,$A$1,'All Group Fixtures'!$E$50:$E$1048,$B37)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2</v>
      </c>
      <c r="F37" s="6">
        <f>C37-D37-E37</f>
        <v>1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4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5</v>
      </c>
      <c r="I37" s="9">
        <f>G37-H37</f>
        <v>-1</v>
      </c>
      <c r="J37" s="6">
        <f>(D37*3)+(E37*1)</f>
        <v>2</v>
      </c>
      <c r="K37">
        <f>COUNTIFS('All Group Fixtures'!$A$50:$A$1048,$A$1,'All Group Fixtures'!$K$50:$K$1048,$B37)</f>
        <v>3</v>
      </c>
      <c r="L37">
        <f>COUNTIFS('All Group Fixtures'!$A$50:$A$1048,$A$1,'All Group Fixtures'!$K$50:$K$1048,$B37,'All Group Fixtures'!$Q$50:$Q$1048,$B37)</f>
        <v>0</v>
      </c>
      <c r="M37" s="2">
        <f t="shared" si="12"/>
        <v>0</v>
      </c>
      <c r="N37">
        <f>COUNTIFS('All Group Fixtures'!$A$50:$A$1048,$A$1,'All Group Fixtures'!$M$50:$M$1048,$B37)</f>
        <v>0</v>
      </c>
      <c r="O37">
        <f>COUNTIFS('All Group Fixtures'!$A$50:$A$1048,$A$1,'All Group Fixtures'!$M$50:$M$1048,$B37,'All Group Fixtures'!$Q$50:$Q$1048,$B37)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8</v>
      </c>
      <c r="C40" s="6">
        <f>COUNTIFS('All Group Fixtures'!$A$50:$A$1048,$A$1,'All Group Fixtures'!$D$50:$D$1048,$B40)+COUNTIFS('All Group Fixtures'!$A$50:$A$1048,$A$1,'All Group Fixtures'!$E$50:$E$1048,$B40)</f>
        <v>3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2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1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5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2</v>
      </c>
      <c r="I40" s="9">
        <f>G40-H40</f>
        <v>3</v>
      </c>
      <c r="J40" s="6">
        <f>(D40*3)+(E40*1)</f>
        <v>7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2</v>
      </c>
      <c r="M40" s="2">
        <f t="shared" ref="M40:M43" si="14">IF(K40=0,0,L40/K40)</f>
        <v>0.66666666666666663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31</v>
      </c>
      <c r="C41" s="6">
        <f>COUNTIFS('All Group Fixtures'!$A$50:$A$1048,$A$1,'All Group Fixtures'!$D$50:$D$1048,$B41)+COUNTIFS('All Group Fixtures'!$A$50:$A$1048,$A$1,'All Group Fixtures'!$E$50:$E$1048,$B41)</f>
        <v>3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1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2</v>
      </c>
      <c r="F41" s="6">
        <f>C41-D41-E41</f>
        <v>0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7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0</v>
      </c>
      <c r="I41" s="9">
        <f>G41-H41</f>
        <v>7</v>
      </c>
      <c r="J41" s="6">
        <f>(D41*3)+(E41*1)</f>
        <v>5</v>
      </c>
      <c r="K41">
        <f>COUNTIFS('All Group Fixtures'!$A$50:$A$1048,$A$1,'All Group Fixtures'!$K$50:$K$1048,$B41)</f>
        <v>2</v>
      </c>
      <c r="L41">
        <f>COUNTIFS('All Group Fixtures'!$A$50:$A$1048,$A$1,'All Group Fixtures'!$K$50:$K$1048,$B41,'All Group Fixtures'!$Q$50:$Q$1048,$B41)</f>
        <v>1</v>
      </c>
      <c r="M41" s="2">
        <f t="shared" si="14"/>
        <v>0.5</v>
      </c>
      <c r="N41">
        <f>COUNTIFS('All Group Fixtures'!$A$50:$A$1048,$A$1,'All Group Fixtures'!$M$50:$M$1048,$B41)</f>
        <v>1</v>
      </c>
      <c r="O41">
        <f>COUNTIFS('All Group Fixtures'!$A$50:$A$1048,$A$1,'All Group Fixtures'!$M$50:$M$1048,$B41,'All Group Fixtures'!$Q$50:$Q$1048,$B41)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22</v>
      </c>
      <c r="C42" s="6">
        <f>COUNTIFS('All Group Fixtures'!$A$50:$A$1048,$A$1,'All Group Fixtures'!$D$50:$D$1048,$B42)+COUNTIFS('All Group Fixtures'!$A$50:$A$1048,$A$1,'All Group Fixtures'!$E$50:$E$1048,$B42)</f>
        <v>1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0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1</v>
      </c>
      <c r="F42" s="6">
        <f>C42-D42-E42</f>
        <v>0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0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0</v>
      </c>
      <c r="I42" s="9">
        <f>G42-H42</f>
        <v>0</v>
      </c>
      <c r="J42" s="6">
        <f>(D42*3)+(E42*1)</f>
        <v>1</v>
      </c>
      <c r="K42">
        <f>COUNTIFS('All Group Fixtures'!$A$50:$A$1048,$A$1,'All Group Fixtures'!$K$50:$K$1048,$B42)</f>
        <v>0</v>
      </c>
      <c r="L42">
        <f>COUNTIFS('All Group Fixtures'!$A$50:$A$1048,$A$1,'All Group Fixtures'!$K$50:$K$1048,$B42,'All Group Fixtures'!$Q$50:$Q$1048,$B42)</f>
        <v>0</v>
      </c>
      <c r="M42" s="2">
        <f t="shared" si="14"/>
        <v>0</v>
      </c>
      <c r="N42">
        <f>COUNTIFS('All Group Fixtures'!$A$50:$A$1048,$A$1,'All Group Fixtures'!$M$50:$M$1048,$B42)</f>
        <v>1</v>
      </c>
      <c r="O42">
        <f>COUNTIFS('All Group Fixtures'!$A$50:$A$1048,$A$1,'All Group Fixtures'!$M$50:$M$1048,$B42,'All Group Fixtures'!$Q$50:$Q$1048,$B42)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78</v>
      </c>
      <c r="C43" s="6">
        <f>COUNTIFS('All Group Fixtures'!$A$50:$A$1048,$A$1,'All Group Fixtures'!$D$50:$D$1048,$B43)+COUNTIFS('All Group Fixtures'!$A$50:$A$1048,$A$1,'All Group Fixtures'!$E$50:$E$1048,$B43)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0</v>
      </c>
      <c r="F43" s="6">
        <f>C43-D43-E43</f>
        <v>3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1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12</v>
      </c>
      <c r="I43" s="9">
        <f>G43-H43</f>
        <v>-11</v>
      </c>
      <c r="J43" s="6">
        <f>(D43*3)+(E43*1)</f>
        <v>0</v>
      </c>
      <c r="K43">
        <f>COUNTIFS('All Group Fixtures'!$A$50:$A$1048,$A$1,'All Group Fixtures'!$K$50:$K$1048,$B43)</f>
        <v>0</v>
      </c>
      <c r="L43">
        <f>COUNTIFS('All Group Fixtures'!$A$50:$A$1048,$A$1,'All Group Fixtures'!$K$50:$K$1048,$B43,'All Group Fixtures'!$Q$50:$Q$1048,$B43)</f>
        <v>0</v>
      </c>
      <c r="M43" s="2">
        <f t="shared" si="14"/>
        <v>0</v>
      </c>
      <c r="N43">
        <f>COUNTIFS('All Group Fixtures'!$A$50:$A$1048,$A$1,'All Group Fixtures'!$M$50:$M$1048,$B43)</f>
        <v>3</v>
      </c>
      <c r="O43">
        <f>COUNTIFS('All Group Fixtures'!$A$50:$A$1048,$A$1,'All Group Fixtures'!$M$50:$M$1048,$B43,'All Group Fixtures'!$Q$50:$Q$1048,$B43)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Fixtures'!$A$50:$A$1048,$A$1,'All Group Fixtures'!$D$50:$D$1048,$B46)+COUNTIFS('All Group Fixtures'!$A$50:$A$1048,$A$1,'All Group Fixtures'!$E$50:$E$1048,$B46)</f>
        <v>3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2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1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4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2</v>
      </c>
      <c r="I46" s="9">
        <f>G46-H46</f>
        <v>2</v>
      </c>
      <c r="J46" s="6">
        <f>(D46*3)+(E46*1)</f>
        <v>6</v>
      </c>
      <c r="K46">
        <f>COUNTIFS('All Group Fixtures'!$A$50:$A$1048,$A$1,'All Group Fixtures'!$K$50:$K$1048,$B46)</f>
        <v>3</v>
      </c>
      <c r="L46">
        <f>COUNTIFS('All Group Fixtures'!$A$50:$A$1048,$A$1,'All Group Fixtures'!$K$50:$K$1048,$B46,'All Group Fixtures'!$Q$50:$Q$1048,$B46)</f>
        <v>2</v>
      </c>
      <c r="M46" s="2">
        <f t="shared" ref="M46:M49" si="16">IF(K46=0,0,L46/K46)</f>
        <v>0.66666666666666663</v>
      </c>
      <c r="N46">
        <f>COUNTIFS('All Group Fixtures'!$A$50:$A$1048,$A$1,'All Group Fixtures'!$M$50:$M$1048,$B46)</f>
        <v>0</v>
      </c>
      <c r="O46">
        <f>COUNTIFS('All Group Fixtures'!$A$50:$A$1048,$A$1,'All Group Fixtures'!$M$50:$M$1048,$B46,'All Group Fixtures'!$Q$50:$Q$1048,$B46)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14</v>
      </c>
      <c r="C47" s="6">
        <f>COUNTIFS('All Group Fixtures'!$A$50:$A$1048,$A$1,'All Group Fixtures'!$D$50:$D$1048,$B47)+COUNTIFS('All Group Fixtures'!$A$50:$A$1048,$A$1,'All Group Fixtures'!$E$50:$E$1048,$B47)</f>
        <v>3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2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0</v>
      </c>
      <c r="F47" s="6">
        <f>C47-D47-E47</f>
        <v>1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3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2</v>
      </c>
      <c r="I47" s="9">
        <f>G47-H47</f>
        <v>1</v>
      </c>
      <c r="J47" s="6">
        <f>(D47*3)+(E47*1)</f>
        <v>6</v>
      </c>
      <c r="K47">
        <f>COUNTIFS('All Group Fixtures'!$A$50:$A$1048,$A$1,'All Group Fixtures'!$K$50:$K$1048,$B47)</f>
        <v>2</v>
      </c>
      <c r="L47">
        <f>COUNTIFS('All Group Fixtures'!$A$50:$A$1048,$A$1,'All Group Fixtures'!$K$50:$K$1048,$B47,'All Group Fixtures'!$Q$50:$Q$1048,$B47)</f>
        <v>2</v>
      </c>
      <c r="M47" s="2">
        <f t="shared" si="16"/>
        <v>1</v>
      </c>
      <c r="N47">
        <f>COUNTIFS('All Group Fixtures'!$A$50:$A$1048,$A$1,'All Group Fixtures'!$M$50:$M$1048,$B47)</f>
        <v>1</v>
      </c>
      <c r="O47">
        <f>COUNTIFS('All Group Fixtures'!$A$50:$A$1048,$A$1,'All Group Fixtures'!$M$50:$M$1048,$B47,'All Group Fixtures'!$Q$50:$Q$1048,$B47)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24</v>
      </c>
      <c r="C48" s="6">
        <f>COUNTIFS('All Group Fixtures'!$A$50:$A$1048,$A$1,'All Group Fixtures'!$D$50:$D$1048,$B48)+COUNTIFS('All Group Fixtures'!$A$50:$A$1048,$A$1,'All Group Fixtures'!$E$50:$E$1048,$B48)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1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1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1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1</v>
      </c>
      <c r="I48" s="9">
        <f>G48-H48</f>
        <v>0</v>
      </c>
      <c r="J48" s="6">
        <f>(D48*3)+(E48*1)</f>
        <v>4</v>
      </c>
      <c r="K48">
        <f>COUNTIFS('All Group Fixtures'!$A$50:$A$1048,$A$1,'All Group Fixtures'!$K$50:$K$1048,$B48)</f>
        <v>1</v>
      </c>
      <c r="L48">
        <f>COUNTIFS('All Group Fixtures'!$A$50:$A$1048,$A$1,'All Group Fixtures'!$K$50:$K$1048,$B48,'All Group Fixtures'!$Q$50:$Q$1048,$B48)</f>
        <v>0</v>
      </c>
      <c r="M48" s="2">
        <f t="shared" si="16"/>
        <v>0</v>
      </c>
      <c r="N48">
        <f>COUNTIFS('All Group Fixtures'!$A$50:$A$1048,$A$1,'All Group Fixtures'!$M$50:$M$1048,$B48)</f>
        <v>2</v>
      </c>
      <c r="O48">
        <f>COUNTIFS('All Group Fixtures'!$A$50:$A$1048,$A$1,'All Group Fixtures'!$M$50:$M$1048,$B48,'All Group Fixtures'!$Q$50:$Q$1048,$B48)</f>
        <v>1</v>
      </c>
      <c r="P48" s="2">
        <f t="shared" si="17"/>
        <v>0.5</v>
      </c>
    </row>
    <row r="49" spans="1:16" x14ac:dyDescent="0.2">
      <c r="A49" s="6">
        <v>4</v>
      </c>
      <c r="B49" s="4" t="s">
        <v>27</v>
      </c>
      <c r="C49" s="6">
        <f>COUNTIFS('All Group Fixtures'!$A$50:$A$1048,$A$1,'All Group Fixtures'!$D$50:$D$1048,$B49)+COUNTIFS('All Group Fixtures'!$A$50:$A$1048,$A$1,'All Group Fixtures'!$E$50:$E$1048,$B49)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1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0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3</v>
      </c>
      <c r="I49" s="9">
        <f>G49-H49</f>
        <v>-3</v>
      </c>
      <c r="J49" s="6">
        <f>(D49*3)+(E49*1)</f>
        <v>1</v>
      </c>
      <c r="K49">
        <f>COUNTIFS('All Group Fixtures'!$A$50:$A$1048,$A$1,'All Group Fixtures'!$K$50:$K$1048,$B49)</f>
        <v>0</v>
      </c>
      <c r="L49">
        <f>COUNTIFS('All Group Fixtures'!$A$50:$A$1048,$A$1,'All Group Fixtures'!$K$50:$K$1048,$B49,'All Group Fixtures'!$Q$50:$Q$1048,$B49)</f>
        <v>0</v>
      </c>
      <c r="M49" s="2">
        <f t="shared" si="16"/>
        <v>0</v>
      </c>
      <c r="N49">
        <f>COUNTIFS('All Group Fixtures'!$A$50:$A$1048,$A$1,'All Group Fixtures'!$M$50:$M$1048,$B49)</f>
        <v>3</v>
      </c>
      <c r="O49">
        <f>COUNTIFS('All Group Fixtures'!$A$50:$A$1048,$A$1,'All Group Fixtures'!$M$50:$M$1048,$B49,'All Group Fixtures'!$Q$50:$Q$1048,$B49)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3D9E-AB9D-2742-ABBB-B1D146307CE9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2006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30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3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0</v>
      </c>
      <c r="F4" s="6">
        <f>C4-D4-E4</f>
        <v>0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8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2</v>
      </c>
      <c r="I4" s="9">
        <f>G4-H4</f>
        <v>6</v>
      </c>
      <c r="J4" s="6">
        <f>(D4*3)+(E4*1)</f>
        <v>9</v>
      </c>
      <c r="K4">
        <f>COUNTIFS('All Group Fixtures'!$A$2:$A$1048,$A$1,'All Group Fixtures'!$K$2:$K$1048,$B4)</f>
        <v>2</v>
      </c>
      <c r="L4">
        <f>COUNTIFS('All Group Fixtures'!$A$2:$A$1048,$A$1,'All Group Fixtures'!$K$2:$K$1048,$B4,'All Group Fixtures'!$Q$2:$Q$1048,$B4)</f>
        <v>2</v>
      </c>
      <c r="M4" s="2">
        <f t="shared" ref="M4" si="0">IF(K4=0,0,L4/K4)</f>
        <v>1</v>
      </c>
      <c r="N4">
        <f>COUNTIFS('All Group Fixtures'!$A$2:$A$1048,$A$1,'All Group Fixtures'!$M$2:$M$1048,$B4)</f>
        <v>1</v>
      </c>
      <c r="O4">
        <f>COUNTIFS('All Group Fixtures'!$A$2:$A$1048,$A$1,'All Group Fixtures'!$M$2:$M$1048,$B4,'All Group Fixtures'!$Q$2:$Q$1048,$B4)</f>
        <v>1</v>
      </c>
      <c r="P4" s="2">
        <f t="shared" ref="P4" si="1">IF(N4=0,0,O4/N4)</f>
        <v>1</v>
      </c>
    </row>
    <row r="5" spans="1:16" x14ac:dyDescent="0.2">
      <c r="A5" s="6">
        <v>2</v>
      </c>
      <c r="B5" s="4" t="s">
        <v>25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2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0</v>
      </c>
      <c r="F5" s="6">
        <f>C5-D5-E5</f>
        <v>1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3</v>
      </c>
      <c r="I5" s="9">
        <f>G5-H5</f>
        <v>2</v>
      </c>
      <c r="J5" s="6">
        <f>(D5*3)+(E5*1)</f>
        <v>6</v>
      </c>
      <c r="K5">
        <f>COUNTIFS('All Group Fixtures'!$A$2:$A$1048,$A$1,'All Group Fixtures'!$K$2:$K$1048,$B5)</f>
        <v>1</v>
      </c>
      <c r="L5">
        <f>COUNTIFS('All Group Fixtures'!$A$2:$A$1048,$A$1,'All Group Fixtures'!$K$2:$K$1048,$B5,'All Group Fixtures'!$Q$2:$Q$1048,$B5)</f>
        <v>1</v>
      </c>
      <c r="M5" s="2">
        <f t="shared" ref="M5:M7" si="2">IF(K5=0,0,L5/K5)</f>
        <v>1</v>
      </c>
      <c r="N5">
        <f>COUNTIFS('All Group Fixtures'!$A$2:$A$1048,$A$1,'All Group Fixtures'!$M$2:$M$1048,$B5)</f>
        <v>1</v>
      </c>
      <c r="O5">
        <f>COUNTIFS('All Group Fixtures'!$A$2:$A$1048,$A$1,'All Group Fixtures'!$M$2:$M$1048,$B5,'All Group Fixtures'!$Q$2:$Q$1048,$B5)</f>
        <v>1</v>
      </c>
      <c r="P5" s="2">
        <f t="shared" ref="P5:P7" si="3">IF(N5=0,0,O5/N5)</f>
        <v>1</v>
      </c>
    </row>
    <row r="6" spans="1:16" x14ac:dyDescent="0.2">
      <c r="A6" s="6">
        <v>3</v>
      </c>
      <c r="B6" s="4" t="s">
        <v>94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1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0</v>
      </c>
      <c r="F6" s="6">
        <f>C6-D6-E6</f>
        <v>2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2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4</v>
      </c>
      <c r="I6" s="9">
        <f>G6-H6</f>
        <v>-2</v>
      </c>
      <c r="J6" s="6">
        <f>(D6*3)+(E6*1)</f>
        <v>3</v>
      </c>
      <c r="K6">
        <f>COUNTIFS('All Group Fixtures'!$A$2:$A$1048,$A$1,'All Group Fixtures'!$K$2:$K$1048,$B6)</f>
        <v>3</v>
      </c>
      <c r="L6">
        <f>COUNTIFS('All Group Fixtures'!$A$2:$A$1048,$A$1,'All Group Fixtures'!$K$2:$K$1048,$B6,'All Group Fixtures'!$Q$2:$Q$1048,$B6)</f>
        <v>1</v>
      </c>
      <c r="M6" s="2">
        <f t="shared" si="2"/>
        <v>0.33333333333333331</v>
      </c>
      <c r="N6">
        <f>COUNTIFS('All Group Fixtures'!$A$2:$A$1048,$A$1,'All Group Fixtures'!$M$2:$M$1048,$B6)</f>
        <v>1</v>
      </c>
      <c r="O6">
        <f>COUNTIFS('All Group Fixtures'!$A$2:$A$1048,$A$1,'All Group Fixtures'!$M$2:$M$1048,$B6,'All Group Fixtures'!$Q$2:$Q$1048,$B6)</f>
        <v>0</v>
      </c>
      <c r="P6" s="2">
        <f t="shared" si="3"/>
        <v>0</v>
      </c>
    </row>
    <row r="7" spans="1:16" x14ac:dyDescent="0.2">
      <c r="A7" s="6">
        <v>4</v>
      </c>
      <c r="B7" s="4" t="s">
        <v>19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0</v>
      </c>
      <c r="F7" s="6">
        <f>C7-D7-E7</f>
        <v>3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3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9</v>
      </c>
      <c r="I7" s="9">
        <f>G7-H7</f>
        <v>-6</v>
      </c>
      <c r="J7" s="6">
        <f>(D7*3)+(E7*1)</f>
        <v>0</v>
      </c>
      <c r="K7">
        <f>COUNTIFS('All Group Fixtures'!$A$2:$A$1048,$A$1,'All Group Fixtures'!$K$2:$K$1048,$B7)</f>
        <v>0</v>
      </c>
      <c r="L7">
        <f>COUNTIFS('All Group Fixtures'!$A$2:$A$1048,$A$1,'All Group Fixtures'!$K$2:$K$1048,$B7,'All Group Fixtures'!$Q$2:$Q$1048,$B7)</f>
        <v>0</v>
      </c>
      <c r="M7" s="2">
        <f t="shared" si="2"/>
        <v>0</v>
      </c>
      <c r="N7">
        <f>COUNTIFS('All Group Fixtures'!$A$2:$A$1048,$A$1,'All Group Fixtures'!$M$2:$M$1048,$B7)</f>
        <v>3</v>
      </c>
      <c r="O7">
        <f>COUNTIFS('All Group Fixtures'!$A$2:$A$1048,$A$1,'All Group Fixtures'!$M$2:$M$1048,$B7,'All Group Fixtures'!$Q$2:$Q$1048,$B7)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20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2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1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5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2</v>
      </c>
      <c r="I10" s="9">
        <f>G10-H10</f>
        <v>3</v>
      </c>
      <c r="J10" s="6">
        <f>(D10*3)+(E10*1)</f>
        <v>7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2</v>
      </c>
      <c r="M10" s="2">
        <f t="shared" ref="M10:M13" si="4">IF(K10=0,0,L10/K10)</f>
        <v>0.66666666666666663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91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1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2</v>
      </c>
      <c r="F11" s="6">
        <f>C11-D11-E11</f>
        <v>0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3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2</v>
      </c>
      <c r="I11" s="9">
        <f>G11-H11</f>
        <v>1</v>
      </c>
      <c r="J11" s="6">
        <f>(D11*3)+(E11*1)</f>
        <v>5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1</v>
      </c>
      <c r="M11" s="2">
        <f t="shared" si="4"/>
        <v>0.5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75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1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0</v>
      </c>
      <c r="F12" s="6">
        <f>C12-D12-E12</f>
        <v>2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2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2</v>
      </c>
      <c r="I12" s="9">
        <f>G12-H12</f>
        <v>0</v>
      </c>
      <c r="J12" s="6">
        <f>(D12*3)+(E12*1)</f>
        <v>3</v>
      </c>
      <c r="K12">
        <f>COUNTIFS('All Group Fixtures'!$A$2:$A$1048,$A$1,'All Group Fixtures'!$K$2:$K$1048,$B12)</f>
        <v>1</v>
      </c>
      <c r="L12">
        <f>COUNTIFS('All Group Fixtures'!$A$2:$A$1048,$A$1,'All Group Fixtures'!$K$2:$K$1048,$B12,'All Group Fixtures'!$Q$2:$Q$1048,$B12)</f>
        <v>1</v>
      </c>
      <c r="M12" s="2">
        <f t="shared" si="4"/>
        <v>1</v>
      </c>
      <c r="N12">
        <f>COUNTIFS('All Group Fixtures'!$A$2:$A$1048,$A$1,'All Group Fixtures'!$M$2:$M$1048,$B12)</f>
        <v>2</v>
      </c>
      <c r="O12">
        <f>COUNTIFS('All Group Fixtures'!$A$2:$A$1048,$A$1,'All Group Fixtures'!$M$2:$M$1048,$B12,'All Group Fixtures'!$Q$2:$Q$1048,$B12)</f>
        <v>0</v>
      </c>
      <c r="P12" s="2">
        <f t="shared" si="5"/>
        <v>0</v>
      </c>
    </row>
    <row r="13" spans="1:16" x14ac:dyDescent="0.2">
      <c r="A13" s="6">
        <v>4</v>
      </c>
      <c r="B13" s="4" t="s">
        <v>99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1</v>
      </c>
      <c r="F13" s="6">
        <f>C13-D13-E13</f>
        <v>2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0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4</v>
      </c>
      <c r="I13" s="9">
        <f>G13-H13</f>
        <v>-4</v>
      </c>
      <c r="J13" s="6">
        <f>(D13*3)+(E13*1)</f>
        <v>1</v>
      </c>
      <c r="K13">
        <f>COUNTIFS('All Group Fixtures'!$A$2:$A$1048,$A$1,'All Group Fixtures'!$K$2:$K$1048,$B13)</f>
        <v>0</v>
      </c>
      <c r="L13">
        <f>COUNTIFS('All Group Fixtures'!$A$2:$A$1048,$A$1,'All Group Fixtures'!$K$2:$K$1048,$B13,'All Group Fixtures'!$Q$2:$Q$1048,$B13)</f>
        <v>0</v>
      </c>
      <c r="M13" s="2">
        <f t="shared" si="4"/>
        <v>0</v>
      </c>
      <c r="N13">
        <f>COUNTIFS('All Group Fixtures'!$A$2:$A$1048,$A$1,'All Group Fixtures'!$M$2:$M$1048,$B13)</f>
        <v>3</v>
      </c>
      <c r="O13">
        <f>COUNTIFS('All Group Fixtures'!$A$2:$A$1048,$A$1,'All Group Fixtures'!$M$2:$M$1048,$B13,'All Group Fixtures'!$Q$2:$Q$1048,$B13)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28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2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1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8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1</v>
      </c>
      <c r="I16" s="9">
        <f>G16-H16</f>
        <v>7</v>
      </c>
      <c r="J16" s="6">
        <f>(D16*3)+(E16*1)</f>
        <v>7</v>
      </c>
      <c r="K16">
        <f>COUNTIFS('All Group Fixtures'!$A$2:$A$1048,$A$1,'All Group Fixtures'!$K$2:$K$1048,$B16)</f>
        <v>2</v>
      </c>
      <c r="L16">
        <f>COUNTIFS('All Group Fixtures'!$A$2:$A$1048,$A$1,'All Group Fixtures'!$K$2:$K$1048,$B16,'All Group Fixtures'!$Q$2:$Q$1048,$B16)</f>
        <v>1</v>
      </c>
      <c r="M16" s="2">
        <f t="shared" ref="M16:M19" si="6">IF(K16=0,0,L16/K16)</f>
        <v>0.5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13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2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0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3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1</v>
      </c>
      <c r="I17" s="9">
        <f>G17-H17</f>
        <v>2</v>
      </c>
      <c r="J17" s="6">
        <f>(D17*3)+(E17*1)</f>
        <v>7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2</v>
      </c>
      <c r="M17" s="2">
        <f t="shared" si="6"/>
        <v>1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22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1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0</v>
      </c>
      <c r="F18" s="6">
        <f>C18-D18-E18</f>
        <v>2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5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-1</v>
      </c>
      <c r="J18" s="6">
        <f>(D18*3)+(E18*1)</f>
        <v>3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1</v>
      </c>
      <c r="M18" s="2">
        <f t="shared" si="6"/>
        <v>1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100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0</v>
      </c>
      <c r="F19" s="6">
        <f>C19-D19-E19</f>
        <v>3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2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10</v>
      </c>
      <c r="I19" s="9">
        <f>G19-H19</f>
        <v>-8</v>
      </c>
      <c r="J19" s="6">
        <f>(D19*3)+(E19*1)</f>
        <v>0</v>
      </c>
      <c r="K19">
        <f>COUNTIFS('All Group Fixtures'!$A$2:$A$1048,$A$1,'All Group Fixtures'!$K$2:$K$1048,$B19)</f>
        <v>1</v>
      </c>
      <c r="L19">
        <f>COUNTIFS('All Group Fixtures'!$A$2:$A$1048,$A$1,'All Group Fixtures'!$K$2:$K$1048,$B19,'All Group Fixtures'!$Q$2:$Q$1048,$B19)</f>
        <v>0</v>
      </c>
      <c r="M19" s="2">
        <f t="shared" si="6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31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3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0</v>
      </c>
      <c r="F22" s="6">
        <f>C22-D22-E22</f>
        <v>0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5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1</v>
      </c>
      <c r="I22" s="9">
        <f>G22-H22</f>
        <v>4</v>
      </c>
      <c r="J22" s="6">
        <f>(D22*3)+(E22*1)</f>
        <v>9</v>
      </c>
      <c r="K22">
        <f>COUNTIFS('All Group Fixtures'!$A$2:$A$1048,$A$1,'All Group Fixtures'!$K$2:$K$1048,$B22)</f>
        <v>3</v>
      </c>
      <c r="L22">
        <f>COUNTIFS('All Group Fixtures'!$A$2:$A$1048,$A$1,'All Group Fixtures'!$K$2:$K$1048,$B22,'All Group Fixtures'!$Q$2:$Q$1048,$B22)</f>
        <v>3</v>
      </c>
      <c r="M22" s="2">
        <f t="shared" ref="M22:M25" si="8">IF(K22=0,0,L22/K22)</f>
        <v>1</v>
      </c>
      <c r="N22">
        <f>COUNTIFS('All Group Fixtures'!$A$2:$A$1048,$A$1,'All Group Fixtures'!$M$2:$M$1048,$B22)</f>
        <v>0</v>
      </c>
      <c r="O22">
        <f>COUNTIFS('All Group Fixtures'!$A$2:$A$1048,$A$1,'All Group Fixtures'!$M$2:$M$1048,$B22,'All Group Fixtures'!$Q$2:$Q$1048,$B22)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10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1</v>
      </c>
      <c r="F23" s="6">
        <f>C23-D23-E23</f>
        <v>1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4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3</v>
      </c>
      <c r="I23" s="9">
        <f>G23-H23</f>
        <v>1</v>
      </c>
      <c r="J23" s="6">
        <f>(D23*3)+(E23*1)</f>
        <v>4</v>
      </c>
      <c r="K23">
        <f>COUNTIFS('All Group Fixtures'!$A$2:$A$1048,$A$1,'All Group Fixtures'!$K$2:$K$1048,$B23)</f>
        <v>2</v>
      </c>
      <c r="L23">
        <f>COUNTIFS('All Group Fixtures'!$A$2:$A$1048,$A$1,'All Group Fixtures'!$K$2:$K$1048,$B23,'All Group Fixtures'!$Q$2:$Q$1048,$B23)</f>
        <v>1</v>
      </c>
      <c r="M23" s="2">
        <f t="shared" si="8"/>
        <v>0.5</v>
      </c>
      <c r="N23">
        <f>COUNTIFS('All Group Fixtures'!$A$2:$A$1048,$A$1,'All Group Fixtures'!$M$2:$M$1048,$B23)</f>
        <v>1</v>
      </c>
      <c r="O23">
        <f>COUNTIFS('All Group Fixtures'!$A$2:$A$1048,$A$1,'All Group Fixtures'!$M$2:$M$1048,$B23,'All Group Fixtures'!$Q$2:$Q$1048,$B23)</f>
        <v>0</v>
      </c>
      <c r="P23" s="2">
        <f t="shared" si="9"/>
        <v>0</v>
      </c>
    </row>
    <row r="24" spans="1:16" x14ac:dyDescent="0.2">
      <c r="A24" s="6">
        <v>3</v>
      </c>
      <c r="B24" s="4" t="s">
        <v>101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0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2</v>
      </c>
      <c r="F24" s="6">
        <f>C24-D24-E24</f>
        <v>1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1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2</v>
      </c>
      <c r="I24" s="9">
        <f>G24-H24</f>
        <v>-1</v>
      </c>
      <c r="J24" s="6">
        <f>(D24*3)+(E24*1)</f>
        <v>2</v>
      </c>
      <c r="K24">
        <f>COUNTIFS('All Group Fixtures'!$A$2:$A$1048,$A$1,'All Group Fixtures'!$K$2:$K$1048,$B24)</f>
        <v>0</v>
      </c>
      <c r="L24">
        <f>COUNTIFS('All Group Fixtures'!$A$2:$A$1048,$A$1,'All Group Fixtures'!$K$2:$K$1048,$B24,'All Group Fixtures'!$Q$2:$Q$1048,$B24)</f>
        <v>0</v>
      </c>
      <c r="M24" s="2">
        <f t="shared" si="8"/>
        <v>0</v>
      </c>
      <c r="N24">
        <f>COUNTIFS('All Group Fixtures'!$A$2:$A$1048,$A$1,'All Group Fixtures'!$M$2:$M$1048,$B24)</f>
        <v>3</v>
      </c>
      <c r="O24">
        <f>COUNTIFS('All Group Fixtures'!$A$2:$A$1048,$A$1,'All Group Fixtures'!$M$2:$M$1048,$B24,'All Group Fixtures'!$Q$2:$Q$1048,$B24)</f>
        <v>0</v>
      </c>
      <c r="P24" s="2">
        <f t="shared" si="9"/>
        <v>0</v>
      </c>
    </row>
    <row r="25" spans="1:16" x14ac:dyDescent="0.2">
      <c r="A25" s="6">
        <v>4</v>
      </c>
      <c r="B25" s="4" t="s">
        <v>32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0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1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2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6</v>
      </c>
      <c r="I25" s="9">
        <f>G25-H25</f>
        <v>-4</v>
      </c>
      <c r="J25" s="6">
        <f>(D25*3)+(E25*1)</f>
        <v>1</v>
      </c>
      <c r="K25">
        <f>COUNTIFS('All Group Fixtures'!$A$2:$A$1048,$A$1,'All Group Fixtures'!$K$2:$K$1048,$B25)</f>
        <v>1</v>
      </c>
      <c r="L25">
        <f>COUNTIFS('All Group Fixtures'!$A$2:$A$1048,$A$1,'All Group Fixtures'!$K$2:$K$1048,$B25,'All Group Fixtures'!$Q$2:$Q$1048,$B25)</f>
        <v>0</v>
      </c>
      <c r="M25" s="2">
        <f t="shared" si="8"/>
        <v>0</v>
      </c>
      <c r="N25">
        <f>COUNTIFS('All Group Fixtures'!$A$2:$A$1048,$A$1,'All Group Fixtures'!$M$2:$M$1048,$B25)</f>
        <v>2</v>
      </c>
      <c r="O25">
        <f>COUNTIFS('All Group Fixtures'!$A$2:$A$1048,$A$1,'All Group Fixtures'!$M$2:$M$1048,$B25,'All Group Fixtures'!$Q$2:$Q$1048,$B25)</f>
        <v>0</v>
      </c>
      <c r="P25" s="2">
        <f t="shared" si="9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21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2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1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5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1</v>
      </c>
      <c r="I28" s="9">
        <f>G28-H28</f>
        <v>4</v>
      </c>
      <c r="J28" s="6">
        <f>(D28*3)+(E28*1)</f>
        <v>7</v>
      </c>
      <c r="K28">
        <f>COUNTIFS('All Group Fixtures'!$A$2:$A$1048,$A$1,'All Group Fixtures'!$K$2:$K$1048,$B28)</f>
        <v>2</v>
      </c>
      <c r="L28">
        <f>COUNTIFS('All Group Fixtures'!$A$2:$A$1048,$A$1,'All Group Fixtures'!$K$2:$K$1048,$B28,'All Group Fixtures'!$Q$2:$Q$1048,$B28)</f>
        <v>2</v>
      </c>
      <c r="M28" s="2">
        <f t="shared" ref="M28:M31" si="10">IF(K28=0,0,L28/K28)</f>
        <v>1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34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2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0</v>
      </c>
      <c r="F29" s="6">
        <f>C29-D29-E29</f>
        <v>1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4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3</v>
      </c>
      <c r="I29" s="9">
        <f>G29-H29</f>
        <v>1</v>
      </c>
      <c r="J29" s="6">
        <f>(D29*3)+(E29*1)</f>
        <v>6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10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1</v>
      </c>
      <c r="P29" s="2">
        <f t="shared" si="11"/>
        <v>0.5</v>
      </c>
    </row>
    <row r="30" spans="1:16" x14ac:dyDescent="0.2">
      <c r="A30" s="6">
        <v>3</v>
      </c>
      <c r="B30" s="4" t="s">
        <v>102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1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0</v>
      </c>
      <c r="F30" s="6">
        <f>C30-D30-E30</f>
        <v>2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3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4</v>
      </c>
      <c r="I30" s="9">
        <f>G30-H30</f>
        <v>-1</v>
      </c>
      <c r="J30" s="6">
        <f>(D30*3)+(E30*1)</f>
        <v>3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1</v>
      </c>
      <c r="M30" s="2">
        <f t="shared" si="10"/>
        <v>0.5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35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1</v>
      </c>
      <c r="F31" s="6">
        <f>C31-D31-E31</f>
        <v>2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2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6</v>
      </c>
      <c r="I31" s="9">
        <f>G31-H31</f>
        <v>-4</v>
      </c>
      <c r="J31" s="6">
        <f>(D31*3)+(E31*1)</f>
        <v>1</v>
      </c>
      <c r="K31">
        <f>COUNTIFS('All Group Fixtures'!$A$2:$A$1048,$A$1,'All Group Fixtures'!$K$2:$K$1048,$B31)</f>
        <v>1</v>
      </c>
      <c r="L31">
        <f>COUNTIFS('All Group Fixtures'!$A$2:$A$1048,$A$1,'All Group Fixtures'!$K$2:$K$1048,$B31,'All Group Fixtures'!$Q$2:$Q$1048,$B31)</f>
        <v>0</v>
      </c>
      <c r="M31" s="2">
        <f t="shared" si="10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8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3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0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7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1</v>
      </c>
      <c r="I34" s="9">
        <f>G34-H34</f>
        <v>6</v>
      </c>
      <c r="J34" s="6">
        <f>(D34*3)+(E34*1)</f>
        <v>9</v>
      </c>
      <c r="K34">
        <f>COUNTIFS('All Group Fixtures'!$A$2:$A$1048,$A$1,'All Group Fixtures'!$K$2:$K$1048,$B34)</f>
        <v>3</v>
      </c>
      <c r="L34">
        <f>COUNTIFS('All Group Fixtures'!$A$2:$A$1048,$A$1,'All Group Fixtures'!$K$2:$K$1048,$B34,'All Group Fixtures'!$Q$2:$Q$1048,$B34)</f>
        <v>3</v>
      </c>
      <c r="M34" s="2">
        <f t="shared" ref="M34:M37" si="12">IF(K34=0,0,L34/K34)</f>
        <v>1</v>
      </c>
      <c r="N34">
        <f>COUNTIFS('All Group Fixtures'!$A$2:$A$1048,$A$1,'All Group Fixtures'!$M$2:$M$1048,$B34)</f>
        <v>0</v>
      </c>
      <c r="O34">
        <f>COUNTIFS('All Group Fixtures'!$A$2:$A$1048,$A$1,'All Group Fixtures'!$M$2:$M$1048,$B34,'All Group Fixtures'!$Q$2:$Q$1048,$B34)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15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1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1</v>
      </c>
      <c r="F35" s="6">
        <f>C35-D35-E35</f>
        <v>1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5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5</v>
      </c>
      <c r="I35" s="9">
        <f>G35-H35</f>
        <v>0</v>
      </c>
      <c r="J35" s="6">
        <f>(D35*3)+(E35*1)</f>
        <v>4</v>
      </c>
      <c r="K35">
        <f>COUNTIFS('All Group Fixtures'!$A$2:$A$1048,$A$1,'All Group Fixtures'!$K$2:$K$1048,$B35)</f>
        <v>1</v>
      </c>
      <c r="L35">
        <f>COUNTIFS('All Group Fixtures'!$A$2:$A$1048,$A$1,'All Group Fixtures'!$K$2:$K$1048,$B35,'All Group Fixtures'!$Q$2:$Q$1048,$B35)</f>
        <v>1</v>
      </c>
      <c r="M35" s="2">
        <f t="shared" si="12"/>
        <v>1</v>
      </c>
      <c r="N35">
        <f>COUNTIFS('All Group Fixtures'!$A$2:$A$1048,$A$1,'All Group Fixtures'!$M$2:$M$1048,$B35)</f>
        <v>2</v>
      </c>
      <c r="O35">
        <f>COUNTIFS('All Group Fixtures'!$A$2:$A$1048,$A$1,'All Group Fixtures'!$M$2:$M$1048,$B35,'All Group Fixtures'!$Q$2:$Q$1048,$B35)</f>
        <v>0</v>
      </c>
      <c r="P35" s="2">
        <f t="shared" si="13"/>
        <v>0</v>
      </c>
    </row>
    <row r="36" spans="1:16" x14ac:dyDescent="0.2">
      <c r="A36" s="6">
        <v>3</v>
      </c>
      <c r="B36" s="4" t="s">
        <v>9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0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2</v>
      </c>
      <c r="F36" s="6">
        <f>C36-D36-E36</f>
        <v>1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3</v>
      </c>
      <c r="I36" s="9">
        <f>G36-H36</f>
        <v>-1</v>
      </c>
      <c r="J36" s="6">
        <f>(D36*3)+(E36*1)</f>
        <v>2</v>
      </c>
      <c r="K36">
        <f>COUNTIFS('All Group Fixtures'!$A$2:$A$1048,$A$1,'All Group Fixtures'!$K$2:$K$1048,$B36)</f>
        <v>2</v>
      </c>
      <c r="L36">
        <f>COUNTIFS('All Group Fixtures'!$A$2:$A$1048,$A$1,'All Group Fixtures'!$K$2:$K$1048,$B36,'All Group Fixtures'!$Q$2:$Q$1048,$B36)</f>
        <v>0</v>
      </c>
      <c r="M36" s="2">
        <f t="shared" si="12"/>
        <v>0</v>
      </c>
      <c r="N36">
        <f>COUNTIFS('All Group Fixtures'!$A$2:$A$1048,$A$1,'All Group Fixtures'!$M$2:$M$1048,$B36)</f>
        <v>1</v>
      </c>
      <c r="O36">
        <f>COUNTIFS('All Group Fixtures'!$A$2:$A$1048,$A$1,'All Group Fixtures'!$M$2:$M$1048,$B36,'All Group Fixtures'!$Q$2:$Q$1048,$B36)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23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1</v>
      </c>
      <c r="F37" s="6">
        <f>C37-D37-E37</f>
        <v>2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2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7</v>
      </c>
      <c r="I37" s="9">
        <f>G37-H37</f>
        <v>-5</v>
      </c>
      <c r="J37" s="6">
        <f>(D37*3)+(E37*1)</f>
        <v>1</v>
      </c>
      <c r="K37">
        <f>COUNTIFS('All Group Fixtures'!$A$2:$A$1048,$A$1,'All Group Fixtures'!$K$2:$K$1048,$B37)</f>
        <v>0</v>
      </c>
      <c r="L37">
        <f>COUNTIFS('All Group Fixtures'!$A$2:$A$1048,$A$1,'All Group Fixtures'!$K$2:$K$1048,$B37,'All Group Fixtures'!$Q$2:$Q$1048,$B37)</f>
        <v>0</v>
      </c>
      <c r="M37" s="2">
        <f t="shared" si="12"/>
        <v>0</v>
      </c>
      <c r="N37">
        <f>COUNTIFS('All Group Fixtures'!$A$2:$A$1048,$A$1,'All Group Fixtures'!$M$2:$M$1048,$B37)</f>
        <v>3</v>
      </c>
      <c r="O37">
        <f>COUNTIFS('All Group Fixtures'!$A$2:$A$1048,$A$1,'All Group Fixtures'!$M$2:$M$1048,$B37,'All Group Fixtures'!$Q$2:$Q$1048,$B37)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24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0</v>
      </c>
      <c r="I40" s="9">
        <f>G40-H40</f>
        <v>4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2</v>
      </c>
      <c r="M40" s="2">
        <f t="shared" ref="M40:M43" si="14">IF(K40=0,0,L40/K40)</f>
        <v>1</v>
      </c>
      <c r="N40">
        <f>COUNTIFS('All Group Fixtures'!$A$2:$A$1048,$A$1,'All Group Fixtures'!$M$2:$M$1048,$B40)</f>
        <v>1</v>
      </c>
      <c r="O40">
        <f>COUNTIFS('All Group Fixtures'!$A$2:$A$1048,$A$1,'All Group Fixtures'!$M$2:$M$1048,$B40,'All Group Fixtures'!$Q$2:$Q$1048,$B40)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26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1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2</v>
      </c>
      <c r="F41" s="6">
        <f>C41-D41-E41</f>
        <v>0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3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1</v>
      </c>
      <c r="I41" s="9">
        <f>G41-H41</f>
        <v>2</v>
      </c>
      <c r="J41" s="6">
        <f>(D41*3)+(E41*1)</f>
        <v>5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1</v>
      </c>
      <c r="M41" s="2">
        <f t="shared" si="14"/>
        <v>0.33333333333333331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39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1</v>
      </c>
      <c r="F42" s="6">
        <f>C42-D42-E42</f>
        <v>1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3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4</v>
      </c>
      <c r="I42" s="9">
        <f>G42-H42</f>
        <v>-1</v>
      </c>
      <c r="J42" s="6">
        <f>(D42*3)+(E42*1)</f>
        <v>4</v>
      </c>
      <c r="K42">
        <f>COUNTIFS('All Group Fixtures'!$A$2:$A$1048,$A$1,'All Group Fixtures'!$K$2:$K$1048,$B42)</f>
        <v>1</v>
      </c>
      <c r="L42">
        <f>COUNTIFS('All Group Fixtures'!$A$2:$A$1048,$A$1,'All Group Fixtures'!$K$2:$K$1048,$B42,'All Group Fixtures'!$Q$2:$Q$1048,$B42)</f>
        <v>1</v>
      </c>
      <c r="M42" s="2">
        <f t="shared" si="14"/>
        <v>1</v>
      </c>
      <c r="N42">
        <f>COUNTIFS('All Group Fixtures'!$A$2:$A$1048,$A$1,'All Group Fixtures'!$M$2:$M$1048,$B42)</f>
        <v>2</v>
      </c>
      <c r="O42">
        <f>COUNTIFS('All Group Fixtures'!$A$2:$A$1048,$A$1,'All Group Fixtures'!$M$2:$M$1048,$B42,'All Group Fixtures'!$Q$2:$Q$1048,$B42)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103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0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0</v>
      </c>
      <c r="F43" s="6">
        <f>C43-D43-E43</f>
        <v>3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1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6</v>
      </c>
      <c r="I43" s="9">
        <f>G43-H43</f>
        <v>-5</v>
      </c>
      <c r="J43" s="6">
        <f>(D43*3)+(E43*1)</f>
        <v>0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4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3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0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8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1</v>
      </c>
      <c r="I46" s="9">
        <f>G46-H46</f>
        <v>7</v>
      </c>
      <c r="J46" s="6">
        <f>(D46*3)+(E46*1)</f>
        <v>9</v>
      </c>
      <c r="K46">
        <f>COUNTIFS('All Group Fixtures'!$A$2:$A$1048,$A$1,'All Group Fixtures'!$K$2:$K$1048,$B46)</f>
        <v>3</v>
      </c>
      <c r="L46">
        <f>COUNTIFS('All Group Fixtures'!$A$2:$A$1048,$A$1,'All Group Fixtures'!$K$2:$K$1048,$B46,'All Group Fixtures'!$Q$2:$Q$1048,$B46)</f>
        <v>3</v>
      </c>
      <c r="M46" s="2">
        <f t="shared" ref="M46:M49" si="16">IF(K46=0,0,L46/K46)</f>
        <v>1</v>
      </c>
      <c r="N46">
        <f>COUNTIFS('All Group Fixtures'!$A$2:$A$1048,$A$1,'All Group Fixtures'!$M$2:$M$1048,$B46)</f>
        <v>0</v>
      </c>
      <c r="O46">
        <f>COUNTIFS('All Group Fixtures'!$A$2:$A$1048,$A$1,'All Group Fixtures'!$M$2:$M$1048,$B46,'All Group Fixtures'!$Q$2:$Q$1048,$B46)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104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2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0</v>
      </c>
      <c r="F47" s="6">
        <f>C47-D47-E47</f>
        <v>1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5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4</v>
      </c>
      <c r="I47" s="9">
        <f>G47-H47</f>
        <v>1</v>
      </c>
      <c r="J47" s="6">
        <f>(D47*3)+(E47*1)</f>
        <v>6</v>
      </c>
      <c r="K47">
        <f>COUNTIFS('All Group Fixtures'!$A$2:$A$1048,$A$1,'All Group Fixtures'!$K$2:$K$1048,$B47)</f>
        <v>2</v>
      </c>
      <c r="L47">
        <f>COUNTIFS('All Group Fixtures'!$A$2:$A$1048,$A$1,'All Group Fixtures'!$K$2:$K$1048,$B47,'All Group Fixtures'!$Q$2:$Q$1048,$B47)</f>
        <v>2</v>
      </c>
      <c r="M47" s="2">
        <f t="shared" si="16"/>
        <v>1</v>
      </c>
      <c r="N47">
        <f>COUNTIFS('All Group Fixtures'!$A$2:$A$1048,$A$1,'All Group Fixtures'!$M$2:$M$1048,$B47)</f>
        <v>1</v>
      </c>
      <c r="O47">
        <f>COUNTIFS('All Group Fixtures'!$A$2:$A$1048,$A$1,'All Group Fixtures'!$M$2:$M$1048,$B47,'All Group Fixtures'!$Q$2:$Q$1048,$B47)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93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0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1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3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6</v>
      </c>
      <c r="I48" s="9">
        <f>G48-H48</f>
        <v>-3</v>
      </c>
      <c r="J48" s="6">
        <f>(D48*3)+(E48*1)</f>
        <v>1</v>
      </c>
      <c r="K48">
        <f>COUNTIFS('All Group Fixtures'!$A$2:$A$1048,$A$1,'All Group Fixtures'!$K$2:$K$1048,$B48)</f>
        <v>0</v>
      </c>
      <c r="L48">
        <f>COUNTIFS('All Group Fixtures'!$A$2:$A$1048,$A$1,'All Group Fixtures'!$K$2:$K$1048,$B48,'All Group Fixtures'!$Q$2:$Q$1048,$B48)</f>
        <v>0</v>
      </c>
      <c r="M48" s="2">
        <f t="shared" si="16"/>
        <v>0</v>
      </c>
      <c r="N48">
        <f>COUNTIFS('All Group Fixtures'!$A$2:$A$1048,$A$1,'All Group Fixtures'!$M$2:$M$1048,$B48)</f>
        <v>2</v>
      </c>
      <c r="O48">
        <f>COUNTIFS('All Group Fixtures'!$A$2:$A$1048,$A$1,'All Group Fixtures'!$M$2:$M$1048,$B48,'All Group Fixtures'!$Q$2:$Q$1048,$B48)</f>
        <v>0</v>
      </c>
      <c r="P48" s="2">
        <f t="shared" si="17"/>
        <v>0</v>
      </c>
    </row>
    <row r="49" spans="1:16" x14ac:dyDescent="0.2">
      <c r="A49" s="6">
        <v>4</v>
      </c>
      <c r="B49" s="4" t="s">
        <v>86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1</v>
      </c>
      <c r="F49" s="6">
        <f>C49-D49-E49</f>
        <v>2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2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7</v>
      </c>
      <c r="I49" s="9">
        <f>G49-H49</f>
        <v>-5</v>
      </c>
      <c r="J49" s="6">
        <f>(D49*3)+(E49*1)</f>
        <v>1</v>
      </c>
      <c r="K49">
        <f>COUNTIFS('All Group Fixtures'!$A$2:$A$1048,$A$1,'All Group Fixtures'!$K$2:$K$1048,$B49)</f>
        <v>1</v>
      </c>
      <c r="L49">
        <f>COUNTIFS('All Group Fixtures'!$A$2:$A$1048,$A$1,'All Group Fixtures'!$K$2:$K$1048,$B49,'All Group Fixtures'!$Q$2:$Q$1048,$B49)</f>
        <v>0</v>
      </c>
      <c r="M49" s="2">
        <f t="shared" si="16"/>
        <v>0</v>
      </c>
      <c r="N49">
        <f>COUNTIFS('All Group Fixtures'!$A$2:$A$1048,$A$1,'All Group Fixtures'!$M$2:$M$1048,$B49)</f>
        <v>3</v>
      </c>
      <c r="O49">
        <f>COUNTIFS('All Group Fixtures'!$A$2:$A$1048,$A$1,'All Group Fixtures'!$M$2:$M$1048,$B49,'All Group Fixtures'!$Q$2:$Q$1048,$B49)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BB63-1329-EE4C-B8E7-572C052BDE9F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2002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74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2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1</v>
      </c>
      <c r="F4" s="6">
        <f>C4-D4-E4</f>
        <v>0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5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2</v>
      </c>
      <c r="I4" s="9">
        <f>G4-H4</f>
        <v>3</v>
      </c>
      <c r="J4" s="6">
        <f>(D4*3)+(E4*1)</f>
        <v>7</v>
      </c>
      <c r="K4">
        <f>COUNTIFS('All Group Fixtures'!$A$2:$A$1048,$A$1,'All Group Fixtures'!$K$2:$K$1048,$B4)</f>
        <v>1</v>
      </c>
      <c r="L4">
        <f>COUNTIFS('All Group Fixtures'!$A$2:$A$1048,$A$1,'All Group Fixtures'!$K$2:$K$1048,$B4,'All Group Fixtures'!$Q$2:$Q$1048,$B4)</f>
        <v>0</v>
      </c>
      <c r="M4" s="2">
        <f t="shared" ref="M4:M7" si="0">IF(K4=0,0,L4/K4)</f>
        <v>0</v>
      </c>
      <c r="N4">
        <f>COUNTIFS('All Group Fixtures'!$A$2:$A$1048,$A$1,'All Group Fixtures'!$M$2:$M$1048,$B4)</f>
        <v>2</v>
      </c>
      <c r="O4">
        <f>COUNTIFS('All Group Fixtures'!$A$2:$A$1048,$A$1,'All Group Fixtures'!$M$2:$M$1048,$B4,'All Group Fixtures'!$Q$2:$Q$1048,$B4)</f>
        <v>2</v>
      </c>
      <c r="P4" s="2">
        <f t="shared" ref="P4:P7" si="1">IF(N4=0,0,O4/N4)</f>
        <v>1</v>
      </c>
    </row>
    <row r="5" spans="1:16" x14ac:dyDescent="0.2">
      <c r="A5" s="6">
        <v>2</v>
      </c>
      <c r="B5" s="4" t="s">
        <v>95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1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2</v>
      </c>
      <c r="F5" s="6">
        <f>C5-D5-E5</f>
        <v>0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4</v>
      </c>
      <c r="I5" s="9">
        <f>G5-H5</f>
        <v>1</v>
      </c>
      <c r="J5" s="6">
        <f>(D5*3)+(E5*1)</f>
        <v>5</v>
      </c>
      <c r="K5">
        <f>COUNTIFS('All Group Fixtures'!$A$2:$A$1048,$A$1,'All Group Fixtures'!$K$2:$K$1048,$B5)</f>
        <v>0</v>
      </c>
      <c r="L5">
        <f>COUNTIFS('All Group Fixtures'!$A$2:$A$1048,$A$1,'All Group Fixtures'!$K$2:$K$1048,$B5,'All Group Fixtures'!$Q$2:$Q$1048,$B5)</f>
        <v>0</v>
      </c>
      <c r="M5" s="2">
        <f t="shared" si="0"/>
        <v>0</v>
      </c>
      <c r="N5">
        <f>COUNTIFS('All Group Fixtures'!$A$2:$A$1048,$A$1,'All Group Fixtures'!$M$2:$M$1048,$B5)</f>
        <v>3</v>
      </c>
      <c r="O5">
        <f>COUNTIFS('All Group Fixtures'!$A$2:$A$1048,$A$1,'All Group Fixtures'!$M$2:$M$1048,$B5,'All Group Fixtures'!$Q$2:$Q$1048,$B5)</f>
        <v>1</v>
      </c>
      <c r="P5" s="2">
        <f t="shared" si="1"/>
        <v>0.33333333333333331</v>
      </c>
    </row>
    <row r="6" spans="1:16" x14ac:dyDescent="0.2">
      <c r="A6" s="6">
        <v>3</v>
      </c>
      <c r="B6" s="4" t="s">
        <v>18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0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2</v>
      </c>
      <c r="F6" s="6">
        <f>C6-D6-E6</f>
        <v>1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4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5</v>
      </c>
      <c r="I6" s="9">
        <f>G6-H6</f>
        <v>-1</v>
      </c>
      <c r="J6" s="6">
        <f>(D6*3)+(E6*1)</f>
        <v>2</v>
      </c>
      <c r="K6">
        <f>COUNTIFS('All Group Fixtures'!$A$2:$A$1048,$A$1,'All Group Fixtures'!$K$2:$K$1048,$B6)</f>
        <v>2</v>
      </c>
      <c r="L6">
        <f>COUNTIFS('All Group Fixtures'!$A$2:$A$1048,$A$1,'All Group Fixtures'!$K$2:$K$1048,$B6,'All Group Fixtures'!$Q$2:$Q$1048,$B6)</f>
        <v>0</v>
      </c>
      <c r="M6" s="2">
        <f t="shared" si="0"/>
        <v>0</v>
      </c>
      <c r="N6">
        <f>COUNTIFS('All Group Fixtures'!$A$2:$A$1048,$A$1,'All Group Fixtures'!$M$2:$M$1048,$B6)</f>
        <v>1</v>
      </c>
      <c r="O6">
        <f>COUNTIFS('All Group Fixtures'!$A$2:$A$1048,$A$1,'All Group Fixtures'!$M$2:$M$1048,$B6,'All Group Fixtures'!$Q$2:$Q$1048,$B6)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26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1</v>
      </c>
      <c r="F7" s="6">
        <f>C7-D7-E7</f>
        <v>2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0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3</v>
      </c>
      <c r="I7" s="9">
        <f>G7-H7</f>
        <v>-3</v>
      </c>
      <c r="J7" s="6">
        <f>(D7*3)+(E7*1)</f>
        <v>1</v>
      </c>
      <c r="K7">
        <f>COUNTIFS('All Group Fixtures'!$A$2:$A$1048,$A$1,'All Group Fixtures'!$K$2:$K$1048,$B7)</f>
        <v>3</v>
      </c>
      <c r="L7">
        <f>COUNTIFS('All Group Fixtures'!$A$2:$A$1048,$A$1,'All Group Fixtures'!$K$2:$K$1048,$B7,'All Group Fixtures'!$Q$2:$Q$1048,$B7)</f>
        <v>0</v>
      </c>
      <c r="M7" s="2">
        <f t="shared" si="0"/>
        <v>0</v>
      </c>
      <c r="N7">
        <f>COUNTIFS('All Group Fixtures'!$A$2:$A$1048,$A$1,'All Group Fixtures'!$M$2:$M$1048,$B7)</f>
        <v>0</v>
      </c>
      <c r="O7">
        <f>COUNTIFS('All Group Fixtures'!$A$2:$A$1048,$A$1,'All Group Fixtures'!$M$2:$M$1048,$B7,'All Group Fixtures'!$Q$2:$Q$1048,$B7)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12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3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0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9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4</v>
      </c>
      <c r="I10" s="9">
        <f>G10-H10</f>
        <v>5</v>
      </c>
      <c r="J10" s="6">
        <f>(D10*3)+(E10*1)</f>
        <v>9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3</v>
      </c>
      <c r="M10" s="2">
        <f t="shared" ref="M10:M13" si="2">IF(K10=0,0,L10/K10)</f>
        <v>1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75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1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1</v>
      </c>
      <c r="F11" s="6">
        <f>C11-D11-E11</f>
        <v>1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6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6</v>
      </c>
      <c r="I11" s="9">
        <f>G11-H11</f>
        <v>0</v>
      </c>
      <c r="J11" s="6">
        <f>(D11*3)+(E11*1)</f>
        <v>4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1</v>
      </c>
      <c r="M11" s="2">
        <f t="shared" si="2"/>
        <v>0.5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71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1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1</v>
      </c>
      <c r="F12" s="6">
        <f>C12-D12-E12</f>
        <v>1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5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5</v>
      </c>
      <c r="I12" s="9">
        <f>G12-H12</f>
        <v>0</v>
      </c>
      <c r="J12" s="6">
        <f>(D12*3)+(E12*1)</f>
        <v>4</v>
      </c>
      <c r="K12">
        <f>COUNTIFS('All Group Fixtures'!$A$2:$A$1048,$A$1,'All Group Fixtures'!$K$2:$K$1048,$B12)</f>
        <v>0</v>
      </c>
      <c r="L12">
        <f>COUNTIFS('All Group Fixtures'!$A$2:$A$1048,$A$1,'All Group Fixtures'!$K$2:$K$1048,$B12,'All Group Fixtures'!$Q$2:$Q$1048,$B12)</f>
        <v>0</v>
      </c>
      <c r="M12" s="2">
        <f t="shared" si="2"/>
        <v>0</v>
      </c>
      <c r="N12">
        <f>COUNTIFS('All Group Fixtures'!$A$2:$A$1048,$A$1,'All Group Fixtures'!$M$2:$M$1048,$B12)</f>
        <v>3</v>
      </c>
      <c r="O12">
        <f>COUNTIFS('All Group Fixtures'!$A$2:$A$1048,$A$1,'All Group Fixtures'!$M$2:$M$1048,$B12,'All Group Fixtures'!$Q$2:$Q$1048,$B12)</f>
        <v>1</v>
      </c>
      <c r="P12" s="2">
        <f t="shared" si="3"/>
        <v>0.33333333333333331</v>
      </c>
    </row>
    <row r="13" spans="1:16" x14ac:dyDescent="0.2">
      <c r="A13" s="6">
        <v>4</v>
      </c>
      <c r="B13" s="4" t="s">
        <v>72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0</v>
      </c>
      <c r="F13" s="6">
        <f>C13-D13-E13</f>
        <v>3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2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7</v>
      </c>
      <c r="I13" s="9">
        <f>G13-H13</f>
        <v>-5</v>
      </c>
      <c r="J13" s="6">
        <f>(D13*3)+(E13*1)</f>
        <v>0</v>
      </c>
      <c r="K13">
        <f>COUNTIFS('All Group Fixtures'!$A$2:$A$1048,$A$1,'All Group Fixtures'!$K$2:$K$1048,$B13)</f>
        <v>1</v>
      </c>
      <c r="L13">
        <f>COUNTIFS('All Group Fixtures'!$A$2:$A$1048,$A$1,'All Group Fixtures'!$K$2:$K$1048,$B13,'All Group Fixtures'!$Q$2:$Q$1048,$B13)</f>
        <v>0</v>
      </c>
      <c r="M13" s="2">
        <f t="shared" si="2"/>
        <v>0</v>
      </c>
      <c r="N13">
        <f>COUNTIFS('All Group Fixtures'!$A$2:$A$1048,$A$1,'All Group Fixtures'!$M$2:$M$1048,$B13)</f>
        <v>2</v>
      </c>
      <c r="O13">
        <f>COUNTIFS('All Group Fixtures'!$A$2:$A$1048,$A$1,'All Group Fixtures'!$M$2:$M$1048,$B13,'All Group Fixtures'!$Q$2:$Q$1048,$B13)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8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3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0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11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3</v>
      </c>
      <c r="I16" s="9">
        <f>G16-H16</f>
        <v>8</v>
      </c>
      <c r="J16" s="6">
        <f>(D16*3)+(E16*1)</f>
        <v>9</v>
      </c>
      <c r="K16">
        <f>COUNTIFS('All Group Fixtures'!$A$2:$A$1048,$A$1,'All Group Fixtures'!$K$2:$K$1048,$B16)</f>
        <v>3</v>
      </c>
      <c r="L16">
        <f>COUNTIFS('All Group Fixtures'!$A$2:$A$1048,$A$1,'All Group Fixtures'!$K$2:$K$1048,$B16,'All Group Fixtures'!$Q$2:$Q$1048,$B16)</f>
        <v>3</v>
      </c>
      <c r="M16" s="2">
        <f t="shared" ref="M16:M19" si="4">IF(K16=0,0,L16/K16)</f>
        <v>1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114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1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1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5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3</v>
      </c>
      <c r="I17" s="9">
        <f>G17-H17</f>
        <v>2</v>
      </c>
      <c r="J17" s="6">
        <f>(D17*3)+(E17*1)</f>
        <v>4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1</v>
      </c>
      <c r="M17" s="2">
        <f t="shared" si="4"/>
        <v>0.5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5"/>
        <v>0</v>
      </c>
    </row>
    <row r="18" spans="1:16" x14ac:dyDescent="0.2">
      <c r="A18" s="6">
        <v>3</v>
      </c>
      <c r="B18" s="4" t="s">
        <v>19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1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1</v>
      </c>
      <c r="F18" s="6">
        <f>C18-D18-E18</f>
        <v>1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5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-1</v>
      </c>
      <c r="J18" s="6">
        <f>(D18*3)+(E18*1)</f>
        <v>4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1</v>
      </c>
      <c r="M18" s="2">
        <f t="shared" si="4"/>
        <v>1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115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0</v>
      </c>
      <c r="F19" s="6">
        <f>C19-D19-E19</f>
        <v>3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0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9</v>
      </c>
      <c r="I19" s="9">
        <f>G19-H19</f>
        <v>-9</v>
      </c>
      <c r="J19" s="6">
        <f>(D19*3)+(E19*1)</f>
        <v>0</v>
      </c>
      <c r="K19">
        <f>COUNTIFS('All Group Fixtures'!$A$2:$A$1048,$A$1,'All Group Fixtures'!$K$2:$K$1048,$B19)</f>
        <v>0</v>
      </c>
      <c r="L19">
        <f>COUNTIFS('All Group Fixtures'!$A$2:$A$1048,$A$1,'All Group Fixtures'!$K$2:$K$1048,$B19,'All Group Fixtures'!$Q$2:$Q$1048,$B19)</f>
        <v>0</v>
      </c>
      <c r="M19" s="2">
        <f t="shared" si="4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39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2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1</v>
      </c>
      <c r="F22" s="6">
        <f>C22-D22-E22</f>
        <v>0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4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1</v>
      </c>
      <c r="I22" s="9">
        <f>G22-H22</f>
        <v>3</v>
      </c>
      <c r="J22" s="6">
        <f>(D22*3)+(E22*1)</f>
        <v>7</v>
      </c>
      <c r="K22">
        <f>COUNTIFS('All Group Fixtures'!$A$2:$A$1048,$A$1,'All Group Fixtures'!$K$2:$K$1048,$B22)</f>
        <v>2</v>
      </c>
      <c r="L22">
        <f>COUNTIFS('All Group Fixtures'!$A$2:$A$1048,$A$1,'All Group Fixtures'!$K$2:$K$1048,$B22,'All Group Fixtures'!$Q$2:$Q$1048,$B22)</f>
        <v>1</v>
      </c>
      <c r="M22" s="2">
        <f t="shared" ref="M22:M25" si="6">IF(K22=0,0,L22/K22)</f>
        <v>0.5</v>
      </c>
      <c r="N22">
        <f>COUNTIFS('All Group Fixtures'!$A$2:$A$1048,$A$1,'All Group Fixtures'!$M$2:$M$1048,$B22)</f>
        <v>1</v>
      </c>
      <c r="O22">
        <f>COUNTIFS('All Group Fixtures'!$A$2:$A$1048,$A$1,'All Group Fixtures'!$M$2:$M$1048,$B22,'All Group Fixtures'!$Q$2:$Q$1048,$B22)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35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1</v>
      </c>
      <c r="F23" s="6">
        <f>C23-D23-E23</f>
        <v>1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5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6</v>
      </c>
      <c r="I23" s="9">
        <f>G23-H23</f>
        <v>-1</v>
      </c>
      <c r="J23" s="6">
        <f>(D23*3)+(E23*1)</f>
        <v>4</v>
      </c>
      <c r="K23">
        <f>COUNTIFS('All Group Fixtures'!$A$2:$A$1048,$A$1,'All Group Fixtures'!$K$2:$K$1048,$B23)</f>
        <v>1</v>
      </c>
      <c r="L23">
        <f>COUNTIFS('All Group Fixtures'!$A$2:$A$1048,$A$1,'All Group Fixtures'!$K$2:$K$1048,$B23,'All Group Fixtures'!$Q$2:$Q$1048,$B23)</f>
        <v>0</v>
      </c>
      <c r="M23" s="2">
        <f t="shared" si="6"/>
        <v>0</v>
      </c>
      <c r="N23">
        <f>COUNTIFS('All Group Fixtures'!$A$2:$A$1048,$A$1,'All Group Fixtures'!$M$2:$M$1048,$B23)</f>
        <v>2</v>
      </c>
      <c r="O23">
        <f>COUNTIFS('All Group Fixtures'!$A$2:$A$1048,$A$1,'All Group Fixtures'!$M$2:$M$1048,$B23,'All Group Fixtures'!$Q$2:$Q$1048,$B23)</f>
        <v>1</v>
      </c>
      <c r="P23" s="2">
        <f t="shared" si="7"/>
        <v>0.5</v>
      </c>
    </row>
    <row r="24" spans="1:16" x14ac:dyDescent="0.2">
      <c r="A24" s="6">
        <v>3</v>
      </c>
      <c r="B24" s="4" t="s">
        <v>31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1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0</v>
      </c>
      <c r="F24" s="6">
        <f>C24-D24-E24</f>
        <v>2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6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4</v>
      </c>
      <c r="I24" s="9">
        <f>G24-H24</f>
        <v>2</v>
      </c>
      <c r="J24" s="6">
        <f>(D24*3)+(E24*1)</f>
        <v>3</v>
      </c>
      <c r="K24">
        <f>COUNTIFS('All Group Fixtures'!$A$2:$A$1048,$A$1,'All Group Fixtures'!$K$2:$K$1048,$B24)</f>
        <v>3</v>
      </c>
      <c r="L24">
        <f>COUNTIFS('All Group Fixtures'!$A$2:$A$1048,$A$1,'All Group Fixtures'!$K$2:$K$1048,$B24,'All Group Fixtures'!$Q$2:$Q$1048,$B24)</f>
        <v>1</v>
      </c>
      <c r="M24" s="2">
        <f t="shared" si="6"/>
        <v>0.33333333333333331</v>
      </c>
      <c r="N24">
        <f>COUNTIFS('All Group Fixtures'!$A$2:$A$1048,$A$1,'All Group Fixtures'!$M$2:$M$1048,$B24)</f>
        <v>0</v>
      </c>
      <c r="O24">
        <f>COUNTIFS('All Group Fixtures'!$A$2:$A$1048,$A$1,'All Group Fixtures'!$M$2:$M$1048,$B24,'All Group Fixtures'!$Q$2:$Q$1048,$B24)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94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1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0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3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7</v>
      </c>
      <c r="I25" s="9">
        <f>G25-H25</f>
        <v>-4</v>
      </c>
      <c r="J25" s="6">
        <f>(D25*3)+(E25*1)</f>
        <v>3</v>
      </c>
      <c r="K25">
        <f>COUNTIFS('All Group Fixtures'!$A$2:$A$1048,$A$1,'All Group Fixtures'!$K$2:$K$1048,$B25)</f>
        <v>0</v>
      </c>
      <c r="L25">
        <f>COUNTIFS('All Group Fixtures'!$A$2:$A$1048,$A$1,'All Group Fixtures'!$K$2:$K$1048,$B25,'All Group Fixtures'!$Q$2:$Q$1048,$B25)</f>
        <v>0</v>
      </c>
      <c r="M25" s="2">
        <f t="shared" si="6"/>
        <v>0</v>
      </c>
      <c r="N25">
        <f>COUNTIFS('All Group Fixtures'!$A$2:$A$1048,$A$1,'All Group Fixtures'!$M$2:$M$1048,$B25)</f>
        <v>3</v>
      </c>
      <c r="O25">
        <f>COUNTIFS('All Group Fixtures'!$A$2:$A$1048,$A$1,'All Group Fixtures'!$M$2:$M$1048,$B25,'All Group Fixtures'!$Q$2:$Q$1048,$B25)</f>
        <v>1</v>
      </c>
      <c r="P25" s="2">
        <f t="shared" si="7"/>
        <v>0.33333333333333331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30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2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1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11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1</v>
      </c>
      <c r="I28" s="9">
        <f>G28-H28</f>
        <v>10</v>
      </c>
      <c r="J28" s="6">
        <f>(D28*3)+(E28*1)</f>
        <v>7</v>
      </c>
      <c r="K28">
        <f>COUNTIFS('All Group Fixtures'!$A$2:$A$1048,$A$1,'All Group Fixtures'!$K$2:$K$1048,$B28)</f>
        <v>3</v>
      </c>
      <c r="L28">
        <f>COUNTIFS('All Group Fixtures'!$A$2:$A$1048,$A$1,'All Group Fixtures'!$K$2:$K$1048,$B28,'All Group Fixtures'!$Q$2:$Q$1048,$B28)</f>
        <v>2</v>
      </c>
      <c r="M28" s="2">
        <f t="shared" ref="M28:M31" si="8">IF(K28=0,0,L28/K28)</f>
        <v>0.66666666666666663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113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1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2</v>
      </c>
      <c r="F29" s="6">
        <f>C29-D29-E29</f>
        <v>0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5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2</v>
      </c>
      <c r="I29" s="9">
        <f>G29-H29</f>
        <v>3</v>
      </c>
      <c r="J29" s="6">
        <f>(D29*3)+(E29*1)</f>
        <v>5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8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11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1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1</v>
      </c>
      <c r="F30" s="6">
        <f>C30-D30-E30</f>
        <v>1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2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3</v>
      </c>
      <c r="I30" s="9">
        <f>G30-H30</f>
        <v>-1</v>
      </c>
      <c r="J30" s="6">
        <f>(D30*3)+(E30*1)</f>
        <v>4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1</v>
      </c>
      <c r="M30" s="2">
        <f t="shared" si="8"/>
        <v>0.5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86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0</v>
      </c>
      <c r="F31" s="6">
        <f>C31-D31-E31</f>
        <v>3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0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12</v>
      </c>
      <c r="I31" s="9">
        <f>G31-H31</f>
        <v>-12</v>
      </c>
      <c r="J31" s="6">
        <f>(D31*3)+(E31*1)</f>
        <v>0</v>
      </c>
      <c r="K31">
        <f>COUNTIFS('All Group Fixtures'!$A$2:$A$1048,$A$1,'All Group Fixtures'!$K$2:$K$1048,$B31)</f>
        <v>0</v>
      </c>
      <c r="L31">
        <f>COUNTIFS('All Group Fixtures'!$A$2:$A$1048,$A$1,'All Group Fixtures'!$K$2:$K$1048,$B31,'All Group Fixtures'!$Q$2:$Q$1048,$B31)</f>
        <v>0</v>
      </c>
      <c r="M31" s="2">
        <f t="shared" si="8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91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1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2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4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3</v>
      </c>
      <c r="I34" s="9">
        <f>G34-H34</f>
        <v>1</v>
      </c>
      <c r="J34" s="6">
        <f>(D34*3)+(E34*1)</f>
        <v>5</v>
      </c>
      <c r="K34">
        <f>COUNTIFS('All Group Fixtures'!$A$2:$A$1048,$A$1,'All Group Fixtures'!$K$2:$K$1048,$B34)</f>
        <v>1</v>
      </c>
      <c r="L34">
        <f>COUNTIFS('All Group Fixtures'!$A$2:$A$1048,$A$1,'All Group Fixtures'!$K$2:$K$1048,$B34,'All Group Fixtures'!$Q$2:$Q$1048,$B34)</f>
        <v>1</v>
      </c>
      <c r="M34" s="2">
        <f t="shared" ref="M34:M37" si="10">IF(K34=0,0,L34/K34)</f>
        <v>1</v>
      </c>
      <c r="N34">
        <f>COUNTIFS('All Group Fixtures'!$A$2:$A$1048,$A$1,'All Group Fixtures'!$M$2:$M$1048,$B34)</f>
        <v>2</v>
      </c>
      <c r="O34">
        <f>COUNTIFS('All Group Fixtures'!$A$2:$A$1048,$A$1,'All Group Fixtures'!$M$2:$M$1048,$B34,'All Group Fixtures'!$Q$2:$Q$1048,$B34)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20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1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2</v>
      </c>
      <c r="F35" s="6">
        <f>C35-D35-E35</f>
        <v>0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2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1</v>
      </c>
      <c r="I35" s="9">
        <f>G35-H35</f>
        <v>1</v>
      </c>
      <c r="J35" s="6">
        <f>(D35*3)+(E35*1)</f>
        <v>5</v>
      </c>
      <c r="K35">
        <f>COUNTIFS('All Group Fixtures'!$A$2:$A$1048,$A$1,'All Group Fixtures'!$K$2:$K$1048,$B35)</f>
        <v>2</v>
      </c>
      <c r="L35">
        <f>COUNTIFS('All Group Fixtures'!$A$2:$A$1048,$A$1,'All Group Fixtures'!$K$2:$K$1048,$B35,'All Group Fixtures'!$Q$2:$Q$1048,$B35)</f>
        <v>0</v>
      </c>
      <c r="M35" s="2">
        <f t="shared" si="10"/>
        <v>0</v>
      </c>
      <c r="N35">
        <f>COUNTIFS('All Group Fixtures'!$A$2:$A$1048,$A$1,'All Group Fixtures'!$M$2:$M$1048,$B35)</f>
        <v>1</v>
      </c>
      <c r="O35">
        <f>COUNTIFS('All Group Fixtures'!$A$2:$A$1048,$A$1,'All Group Fixtures'!$M$2:$M$1048,$B35,'All Group Fixtures'!$Q$2:$Q$1048,$B35)</f>
        <v>1</v>
      </c>
      <c r="P35" s="2">
        <f t="shared" si="11"/>
        <v>1</v>
      </c>
    </row>
    <row r="36" spans="1:16" x14ac:dyDescent="0.2">
      <c r="A36" s="6">
        <v>3</v>
      </c>
      <c r="B36" s="4" t="s">
        <v>28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1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1</v>
      </c>
      <c r="F36" s="6">
        <f>C36-D36-E36</f>
        <v>1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2</v>
      </c>
      <c r="I36" s="9">
        <f>G36-H36</f>
        <v>0</v>
      </c>
      <c r="J36" s="6">
        <f>(D36*3)+(E36*1)</f>
        <v>4</v>
      </c>
      <c r="K36">
        <f>COUNTIFS('All Group Fixtures'!$A$2:$A$1048,$A$1,'All Group Fixtures'!$K$2:$K$1048,$B36)</f>
        <v>3</v>
      </c>
      <c r="L36">
        <f>COUNTIFS('All Group Fixtures'!$A$2:$A$1048,$A$1,'All Group Fixtures'!$K$2:$K$1048,$B36,'All Group Fixtures'!$Q$2:$Q$1048,$B36)</f>
        <v>1</v>
      </c>
      <c r="M36" s="2">
        <f t="shared" si="10"/>
        <v>0.33333333333333331</v>
      </c>
      <c r="N36">
        <f>COUNTIFS('All Group Fixtures'!$A$2:$A$1048,$A$1,'All Group Fixtures'!$M$2:$M$1048,$B36)</f>
        <v>0</v>
      </c>
      <c r="O36">
        <f>COUNTIFS('All Group Fixtures'!$A$2:$A$1048,$A$1,'All Group Fixtures'!$M$2:$M$1048,$B36,'All Group Fixtures'!$Q$2:$Q$1048,$B36)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33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1</v>
      </c>
      <c r="F37" s="6">
        <f>C37-D37-E37</f>
        <v>2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1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3</v>
      </c>
      <c r="I37" s="9">
        <f>G37-H37</f>
        <v>-2</v>
      </c>
      <c r="J37" s="6">
        <f>(D37*3)+(E37*1)</f>
        <v>1</v>
      </c>
      <c r="K37">
        <f>COUNTIFS('All Group Fixtures'!$A$2:$A$1048,$A$1,'All Group Fixtures'!$K$2:$K$1048,$B37)</f>
        <v>0</v>
      </c>
      <c r="L37">
        <f>COUNTIFS('All Group Fixtures'!$A$2:$A$1048,$A$1,'All Group Fixtures'!$K$2:$K$1048,$B37,'All Group Fixtures'!$Q$2:$Q$1048,$B37)</f>
        <v>0</v>
      </c>
      <c r="M37" s="2">
        <f t="shared" si="10"/>
        <v>0</v>
      </c>
      <c r="N37">
        <f>COUNTIFS('All Group Fixtures'!$A$2:$A$1048,$A$1,'All Group Fixtures'!$M$2:$M$1048,$B37)</f>
        <v>3</v>
      </c>
      <c r="O37">
        <f>COUNTIFS('All Group Fixtures'!$A$2:$A$1048,$A$1,'All Group Fixtures'!$M$2:$M$1048,$B37,'All Group Fixtures'!$Q$2:$Q$1048,$B37)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10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2</v>
      </c>
      <c r="I40" s="9">
        <f>G40-H40</f>
        <v>2</v>
      </c>
      <c r="J40" s="6">
        <f>(D40*3)+(E40*1)</f>
        <v>7</v>
      </c>
      <c r="K40">
        <f>COUNTIFS('All Group Fixtures'!$A$2:$A$1048,$A$1,'All Group Fixtures'!$K$2:$K$1048,$B40)</f>
        <v>1</v>
      </c>
      <c r="L40">
        <f>COUNTIFS('All Group Fixtures'!$A$2:$A$1048,$A$1,'All Group Fixtures'!$K$2:$K$1048,$B40,'All Group Fixtures'!$Q$2:$Q$1048,$B40)</f>
        <v>1</v>
      </c>
      <c r="M40" s="2">
        <f t="shared" ref="M40:M43" si="12">IF(K40=0,0,L40/K40)</f>
        <v>1</v>
      </c>
      <c r="N40">
        <f>COUNTIFS('All Group Fixtures'!$A$2:$A$1048,$A$1,'All Group Fixtures'!$M$2:$M$1048,$B40)</f>
        <v>2</v>
      </c>
      <c r="O40">
        <f>COUNTIFS('All Group Fixtures'!$A$2:$A$1048,$A$1,'All Group Fixtures'!$M$2:$M$1048,$B40,'All Group Fixtures'!$Q$2:$Q$1048,$B40)</f>
        <v>1</v>
      </c>
      <c r="P40" s="2">
        <f t="shared" ref="P40:P43" si="13">IF(N40=0,0,O40/N40)</f>
        <v>0.5</v>
      </c>
    </row>
    <row r="41" spans="1:16" x14ac:dyDescent="0.2">
      <c r="A41" s="6">
        <v>2</v>
      </c>
      <c r="B41" s="4" t="s">
        <v>21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1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1</v>
      </c>
      <c r="F41" s="6">
        <f>C41-D41-E41</f>
        <v>1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4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3</v>
      </c>
      <c r="I41" s="9">
        <f>G41-H41</f>
        <v>1</v>
      </c>
      <c r="J41" s="6">
        <f>(D41*3)+(E41*1)</f>
        <v>4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1</v>
      </c>
      <c r="M41" s="2">
        <f t="shared" si="12"/>
        <v>0.33333333333333331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9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0</v>
      </c>
      <c r="F42" s="6">
        <f>C42-D42-E42</f>
        <v>2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2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3</v>
      </c>
      <c r="I42" s="9">
        <f>G42-H42</f>
        <v>-1</v>
      </c>
      <c r="J42" s="6">
        <f>(D42*3)+(E42*1)</f>
        <v>3</v>
      </c>
      <c r="K42">
        <f>COUNTIFS('All Group Fixtures'!$A$2:$A$1048,$A$1,'All Group Fixtures'!$K$2:$K$1048,$B42)</f>
        <v>2</v>
      </c>
      <c r="L42">
        <f>COUNTIFS('All Group Fixtures'!$A$2:$A$1048,$A$1,'All Group Fixtures'!$K$2:$K$1048,$B42,'All Group Fixtures'!$Q$2:$Q$1048,$B42)</f>
        <v>0</v>
      </c>
      <c r="M42" s="2">
        <f t="shared" si="12"/>
        <v>0</v>
      </c>
      <c r="N42">
        <f>COUNTIFS('All Group Fixtures'!$A$2:$A$1048,$A$1,'All Group Fixtures'!$M$2:$M$1048,$B42)</f>
        <v>1</v>
      </c>
      <c r="O42">
        <f>COUNTIFS('All Group Fixtures'!$A$2:$A$1048,$A$1,'All Group Fixtures'!$M$2:$M$1048,$B42,'All Group Fixtures'!$Q$2:$Q$1048,$B42)</f>
        <v>1</v>
      </c>
      <c r="P42" s="2">
        <f t="shared" si="13"/>
        <v>1</v>
      </c>
    </row>
    <row r="43" spans="1:16" x14ac:dyDescent="0.2">
      <c r="A43" s="6">
        <v>4</v>
      </c>
      <c r="B43" s="4" t="s">
        <v>25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1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0</v>
      </c>
      <c r="F43" s="6">
        <f>C43-D43-E43</f>
        <v>2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2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4</v>
      </c>
      <c r="I43" s="9">
        <f>G43-H43</f>
        <v>-2</v>
      </c>
      <c r="J43" s="6">
        <f>(D43*3)+(E43*1)</f>
        <v>3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2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1</v>
      </c>
      <c r="P43" s="2">
        <f t="shared" si="13"/>
        <v>0.33333333333333331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23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2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1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5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2</v>
      </c>
      <c r="I46" s="9">
        <f>G46-H46</f>
        <v>3</v>
      </c>
      <c r="J46" s="6">
        <f>(D46*3)+(E46*1)</f>
        <v>7</v>
      </c>
      <c r="K46">
        <f>COUNTIFS('All Group Fixtures'!$A$2:$A$1048,$A$1,'All Group Fixtures'!$K$2:$K$1048,$B46)</f>
        <v>2</v>
      </c>
      <c r="L46">
        <f>COUNTIFS('All Group Fixtures'!$A$2:$A$1048,$A$1,'All Group Fixtures'!$K$2:$K$1048,$B46,'All Group Fixtures'!$Q$2:$Q$1048,$B46)</f>
        <v>1</v>
      </c>
      <c r="M46" s="2">
        <f t="shared" ref="M46:M49" si="14">IF(K46=0,0,L46/K46)</f>
        <v>0.5</v>
      </c>
      <c r="N46">
        <f>COUNTIFS('All Group Fixtures'!$A$2:$A$1048,$A$1,'All Group Fixtures'!$M$2:$M$1048,$B46)</f>
        <v>1</v>
      </c>
      <c r="O46">
        <f>COUNTIFS('All Group Fixtures'!$A$2:$A$1048,$A$1,'All Group Fixtures'!$M$2:$M$1048,$B46,'All Group Fixtures'!$Q$2:$Q$1048,$B46)</f>
        <v>1</v>
      </c>
      <c r="P46" s="2">
        <f t="shared" ref="P46:P49" si="15">IF(N46=0,0,O46/N46)</f>
        <v>1</v>
      </c>
    </row>
    <row r="47" spans="1:16" x14ac:dyDescent="0.2">
      <c r="A47" s="6">
        <v>2</v>
      </c>
      <c r="B47" s="4" t="s">
        <v>36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1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2</v>
      </c>
      <c r="F47" s="6">
        <f>C47-D47-E47</f>
        <v>0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6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5</v>
      </c>
      <c r="I47" s="9">
        <f>G47-H47</f>
        <v>1</v>
      </c>
      <c r="J47" s="6">
        <f>(D47*3)+(E47*1)</f>
        <v>5</v>
      </c>
      <c r="K47">
        <f>COUNTIFS('All Group Fixtures'!$A$2:$A$1048,$A$1,'All Group Fixtures'!$K$2:$K$1048,$B47)</f>
        <v>1</v>
      </c>
      <c r="L47">
        <f>COUNTIFS('All Group Fixtures'!$A$2:$A$1048,$A$1,'All Group Fixtures'!$K$2:$K$1048,$B47,'All Group Fixtures'!$Q$2:$Q$1048,$B47)</f>
        <v>0</v>
      </c>
      <c r="M47" s="2">
        <f t="shared" si="14"/>
        <v>0</v>
      </c>
      <c r="N47">
        <f>COUNTIFS('All Group Fixtures'!$A$2:$A$1048,$A$1,'All Group Fixtures'!$M$2:$M$1048,$B47)</f>
        <v>2</v>
      </c>
      <c r="O47">
        <f>COUNTIFS('All Group Fixtures'!$A$2:$A$1048,$A$1,'All Group Fixtures'!$M$2:$M$1048,$B47,'All Group Fixtures'!$Q$2:$Q$1048,$B47)</f>
        <v>1</v>
      </c>
      <c r="P47" s="2">
        <f t="shared" si="15"/>
        <v>0.5</v>
      </c>
    </row>
    <row r="48" spans="1:16" x14ac:dyDescent="0.2">
      <c r="A48" s="6">
        <v>3</v>
      </c>
      <c r="B48" s="4" t="s">
        <v>38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1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0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4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4</v>
      </c>
      <c r="I48" s="9">
        <f>G48-H48</f>
        <v>0</v>
      </c>
      <c r="J48" s="6">
        <f>(D48*3)+(E48*1)</f>
        <v>3</v>
      </c>
      <c r="K48">
        <f>COUNTIFS('All Group Fixtures'!$A$2:$A$1048,$A$1,'All Group Fixtures'!$K$2:$K$1048,$B48)</f>
        <v>3</v>
      </c>
      <c r="L48">
        <f>COUNTIFS('All Group Fixtures'!$A$2:$A$1048,$A$1,'All Group Fixtures'!$K$2:$K$1048,$B48,'All Group Fixtures'!$Q$2:$Q$1048,$B48)</f>
        <v>1</v>
      </c>
      <c r="M48" s="2">
        <f t="shared" si="14"/>
        <v>0.33333333333333331</v>
      </c>
      <c r="N48">
        <f>COUNTIFS('All Group Fixtures'!$A$2:$A$1048,$A$1,'All Group Fixtures'!$M$2:$M$1048,$B48)</f>
        <v>0</v>
      </c>
      <c r="O48">
        <f>COUNTIFS('All Group Fixtures'!$A$2:$A$1048,$A$1,'All Group Fixtures'!$M$2:$M$1048,$B48,'All Group Fixtures'!$Q$2:$Q$1048,$B48)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93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1</v>
      </c>
      <c r="F49" s="6">
        <f>C49-D49-E49</f>
        <v>2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1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5</v>
      </c>
      <c r="I49" s="9">
        <f>G49-H49</f>
        <v>-4</v>
      </c>
      <c r="J49" s="6">
        <f>(D49*3)+(E49*1)</f>
        <v>1</v>
      </c>
      <c r="K49">
        <f>COUNTIFS('All Group Fixtures'!$A$2:$A$1048,$A$1,'All Group Fixtures'!$K$2:$K$1048,$B49)</f>
        <v>0</v>
      </c>
      <c r="L49">
        <f>COUNTIFS('All Group Fixtures'!$A$2:$A$1048,$A$1,'All Group Fixtures'!$K$2:$K$1048,$B49,'All Group Fixtures'!$Q$2:$Q$1048,$B49)</f>
        <v>0</v>
      </c>
      <c r="M49" s="2">
        <f t="shared" si="14"/>
        <v>0</v>
      </c>
      <c r="N49">
        <f>COUNTIFS('All Group Fixtures'!$A$2:$A$1048,$A$1,'All Group Fixtures'!$M$2:$M$1048,$B49)</f>
        <v>3</v>
      </c>
      <c r="O49">
        <f>COUNTIFS('All Group Fixtures'!$A$2:$A$1048,$A$1,'All Group Fixtures'!$M$2:$M$1048,$B49,'All Group Fixtures'!$Q$2:$Q$1048,$B49)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0418-2EE5-884E-897A-16D4923629F8}">
  <dimension ref="A1:P49"/>
  <sheetViews>
    <sheetView workbookViewId="0">
      <selection activeCell="K5" sqref="K5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1998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2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0</v>
      </c>
      <c r="F4" s="6">
        <f>C4-D4-E4</f>
        <v>1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6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3</v>
      </c>
      <c r="I4" s="9">
        <f>G4-H4</f>
        <v>3</v>
      </c>
      <c r="J4" s="6">
        <f>(D4*3)+(E4*1)</f>
        <v>6</v>
      </c>
      <c r="K4">
        <f>COUNTIFS('All Group Fixtures'!$A$2:$A$1048,$A$1,'All Group Fixtures'!$K$2:$K$1048,$B4)</f>
        <v>3</v>
      </c>
      <c r="L4">
        <f>COUNTIFS('All Group Fixtures'!$A$2:$A$1048,$A$1,'All Group Fixtures'!$K$2:$K$1048,$B4,'All Group Fixtures'!$Q$2:$Q$1048,$B4)</f>
        <v>2</v>
      </c>
      <c r="M4" s="2">
        <f t="shared" ref="M4:M7" si="0">IF(K4=0,0,L4/K4)</f>
        <v>0.66666666666666663</v>
      </c>
      <c r="N4">
        <f>COUNTIFS('All Group Fixtures'!$A$2:$A$1048,$A$1,'All Group Fixtures'!$M$2:$M$1048,$B4)</f>
        <v>0</v>
      </c>
      <c r="O4">
        <f>COUNTIFS('All Group Fixtures'!$A$2:$A$1048,$A$1,'All Group Fixtures'!$M$2:$M$1048,$B4,'All Group Fixtures'!$Q$2:$Q$1048,$B4)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107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1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2</v>
      </c>
      <c r="F5" s="6">
        <f>C5-D5-E5</f>
        <v>0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4</v>
      </c>
      <c r="I5" s="9">
        <f>G5-H5</f>
        <v>1</v>
      </c>
      <c r="J5" s="6">
        <f>(D5*3)+(E5*1)</f>
        <v>5</v>
      </c>
      <c r="K5">
        <f>COUNTIFS('All Group Fixtures'!$A$2:$A$1048,$A$1,'All Group Fixtures'!$K$2:$K$1048,$B5)</f>
        <v>2</v>
      </c>
      <c r="L5">
        <f>COUNTIFS('All Group Fixtures'!$A$2:$A$1048,$A$1,'All Group Fixtures'!$K$2:$K$1048,$B5,'All Group Fixtures'!$Q$2:$Q$1048,$B5)</f>
        <v>0</v>
      </c>
      <c r="M5" s="2">
        <f t="shared" si="0"/>
        <v>0</v>
      </c>
      <c r="N5">
        <f>COUNTIFS('All Group Fixtures'!$A$2:$A$1048,$A$1,'All Group Fixtures'!$M$2:$M$1048,$B5)</f>
        <v>1</v>
      </c>
      <c r="O5">
        <f>COUNTIFS('All Group Fixtures'!$A$2:$A$1048,$A$1,'All Group Fixtures'!$M$2:$M$1048,$B5,'All Group Fixtures'!$Q$2:$Q$1048,$B5)</f>
        <v>1</v>
      </c>
      <c r="P5" s="2">
        <f t="shared" si="1"/>
        <v>1</v>
      </c>
    </row>
    <row r="6" spans="1:16" x14ac:dyDescent="0.2">
      <c r="A6" s="6">
        <v>3</v>
      </c>
      <c r="B6" s="4" t="s">
        <v>88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1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1</v>
      </c>
      <c r="F6" s="6">
        <f>C6-D6-E6</f>
        <v>1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5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5</v>
      </c>
      <c r="I6" s="9">
        <f>G6-H6</f>
        <v>0</v>
      </c>
      <c r="J6" s="6">
        <f>(D6*3)+(E6*1)</f>
        <v>4</v>
      </c>
      <c r="K6">
        <f>COUNTIFS('All Group Fixtures'!$A$2:$A$1048,$A$1,'All Group Fixtures'!$K$2:$K$1048,$B6)</f>
        <v>0</v>
      </c>
      <c r="L6">
        <f>COUNTIFS('All Group Fixtures'!$A$2:$A$1048,$A$1,'All Group Fixtures'!$K$2:$K$1048,$B6,'All Group Fixtures'!$Q$2:$Q$1048,$B6)</f>
        <v>0</v>
      </c>
      <c r="M6" s="2">
        <f t="shared" si="0"/>
        <v>0</v>
      </c>
      <c r="N6">
        <f>COUNTIFS('All Group Fixtures'!$A$2:$A$1048,$A$1,'All Group Fixtures'!$M$2:$M$1048,$B6)</f>
        <v>3</v>
      </c>
      <c r="O6">
        <f>COUNTIFS('All Group Fixtures'!$A$2:$A$1048,$A$1,'All Group Fixtures'!$M$2:$M$1048,$B6,'All Group Fixtures'!$Q$2:$Q$1048,$B6)</f>
        <v>1</v>
      </c>
      <c r="P6" s="2">
        <f t="shared" si="1"/>
        <v>0.33333333333333331</v>
      </c>
    </row>
    <row r="7" spans="1:16" x14ac:dyDescent="0.2">
      <c r="A7" s="6">
        <v>4</v>
      </c>
      <c r="B7" s="4" t="s">
        <v>108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1</v>
      </c>
      <c r="F7" s="6">
        <f>C7-D7-E7</f>
        <v>2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2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6</v>
      </c>
      <c r="I7" s="9">
        <f>G7-H7</f>
        <v>-4</v>
      </c>
      <c r="J7" s="6">
        <f>(D7*3)+(E7*1)</f>
        <v>1</v>
      </c>
      <c r="K7">
        <f>COUNTIFS('All Group Fixtures'!$A$2:$A$1048,$A$1,'All Group Fixtures'!$K$2:$K$1048,$B7)</f>
        <v>1</v>
      </c>
      <c r="L7">
        <f>COUNTIFS('All Group Fixtures'!$A$2:$A$1048,$A$1,'All Group Fixtures'!$K$2:$K$1048,$B7,'All Group Fixtures'!$Q$2:$Q$1048,$B7)</f>
        <v>0</v>
      </c>
      <c r="M7" s="2">
        <f t="shared" si="0"/>
        <v>0</v>
      </c>
      <c r="N7">
        <f>COUNTIFS('All Group Fixtures'!$A$2:$A$1048,$A$1,'All Group Fixtures'!$M$2:$M$1048,$B7)</f>
        <v>2</v>
      </c>
      <c r="O7">
        <f>COUNTIFS('All Group Fixtures'!$A$2:$A$1048,$A$1,'All Group Fixtures'!$M$2:$M$1048,$B7,'All Group Fixtures'!$Q$2:$Q$1048,$B7)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21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2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1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7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3</v>
      </c>
      <c r="I10" s="9">
        <f>G10-H10</f>
        <v>4</v>
      </c>
      <c r="J10" s="6">
        <f>(D10*3)+(E10*1)</f>
        <v>7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2</v>
      </c>
      <c r="M10" s="2">
        <f t="shared" ref="M10:M13" si="2">IF(K10=0,0,L10/K10)</f>
        <v>0.66666666666666663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14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0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3</v>
      </c>
      <c r="F11" s="6">
        <f>C11-D11-E11</f>
        <v>0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4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4</v>
      </c>
      <c r="I11" s="9">
        <f>G11-H11</f>
        <v>0</v>
      </c>
      <c r="J11" s="6">
        <f>(D11*3)+(E11*1)</f>
        <v>3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0</v>
      </c>
      <c r="M11" s="2">
        <f t="shared" si="2"/>
        <v>0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109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0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2</v>
      </c>
      <c r="F12" s="6">
        <f>C12-D12-E12</f>
        <v>1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3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4</v>
      </c>
      <c r="I12" s="9">
        <f>G12-H12</f>
        <v>-1</v>
      </c>
      <c r="J12" s="6">
        <f>(D12*3)+(E12*1)</f>
        <v>2</v>
      </c>
      <c r="K12">
        <f>COUNTIFS('All Group Fixtures'!$A$2:$A$1048,$A$1,'All Group Fixtures'!$K$2:$K$1048,$B12)</f>
        <v>0</v>
      </c>
      <c r="L12">
        <f>COUNTIFS('All Group Fixtures'!$A$2:$A$1048,$A$1,'All Group Fixtures'!$K$2:$K$1048,$B12,'All Group Fixtures'!$Q$2:$Q$1048,$B12)</f>
        <v>0</v>
      </c>
      <c r="M12" s="2">
        <f t="shared" si="2"/>
        <v>0</v>
      </c>
      <c r="N12">
        <f>COUNTIFS('All Group Fixtures'!$A$2:$A$1048,$A$1,'All Group Fixtures'!$M$2:$M$1048,$B12)</f>
        <v>3</v>
      </c>
      <c r="O12">
        <f>COUNTIFS('All Group Fixtures'!$A$2:$A$1048,$A$1,'All Group Fixtures'!$M$2:$M$1048,$B12,'All Group Fixtures'!$Q$2:$Q$1048,$B12)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11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2</v>
      </c>
      <c r="F13" s="6">
        <f>C13-D13-E13</f>
        <v>1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2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5</v>
      </c>
      <c r="I13" s="9">
        <f>G13-H13</f>
        <v>-3</v>
      </c>
      <c r="J13" s="6">
        <f>(D13*3)+(E13*1)</f>
        <v>2</v>
      </c>
      <c r="K13">
        <f>COUNTIFS('All Group Fixtures'!$A$2:$A$1048,$A$1,'All Group Fixtures'!$K$2:$K$1048,$B13)</f>
        <v>1</v>
      </c>
      <c r="L13">
        <f>COUNTIFS('All Group Fixtures'!$A$2:$A$1048,$A$1,'All Group Fixtures'!$K$2:$K$1048,$B13,'All Group Fixtures'!$Q$2:$Q$1048,$B13)</f>
        <v>0</v>
      </c>
      <c r="M13" s="2">
        <f t="shared" si="2"/>
        <v>0</v>
      </c>
      <c r="N13">
        <f>COUNTIFS('All Group Fixtures'!$A$2:$A$1048,$A$1,'All Group Fixtures'!$M$2:$M$1048,$B13)</f>
        <v>2</v>
      </c>
      <c r="O13">
        <f>COUNTIFS('All Group Fixtures'!$A$2:$A$1048,$A$1,'All Group Fixtures'!$M$2:$M$1048,$B13,'All Group Fixtures'!$Q$2:$Q$1048,$B13)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26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3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0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9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1</v>
      </c>
      <c r="I16" s="9">
        <f>G16-H16</f>
        <v>8</v>
      </c>
      <c r="J16" s="6">
        <f>(D16*3)+(E16*1)</f>
        <v>9</v>
      </c>
      <c r="K16">
        <f>COUNTIFS('All Group Fixtures'!$A$2:$A$1048,$A$1,'All Group Fixtures'!$K$2:$K$1048,$B16)</f>
        <v>3</v>
      </c>
      <c r="L16">
        <f>COUNTIFS('All Group Fixtures'!$A$2:$A$1048,$A$1,'All Group Fixtures'!$K$2:$K$1048,$B16,'All Group Fixtures'!$Q$2:$Q$1048,$B16)</f>
        <v>3</v>
      </c>
      <c r="M16" s="2">
        <f t="shared" ref="M16:M19" si="4">IF(K16=0,0,L16/K16)</f>
        <v>1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74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1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1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3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3</v>
      </c>
      <c r="I17" s="9">
        <f>G17-H17</f>
        <v>0</v>
      </c>
      <c r="J17" s="6">
        <f>(D17*3)+(E17*1)</f>
        <v>4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1</v>
      </c>
      <c r="M17" s="2">
        <f t="shared" si="4"/>
        <v>0.5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5"/>
        <v>0</v>
      </c>
    </row>
    <row r="18" spans="1:16" x14ac:dyDescent="0.2">
      <c r="A18" s="6">
        <v>3</v>
      </c>
      <c r="B18" s="4" t="s">
        <v>71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0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2</v>
      </c>
      <c r="F18" s="6">
        <f>C18-D18-E18</f>
        <v>1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3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-3</v>
      </c>
      <c r="J18" s="6">
        <f>(D18*3)+(E18*1)</f>
        <v>2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0</v>
      </c>
      <c r="M18" s="2">
        <f t="shared" si="4"/>
        <v>0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86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1</v>
      </c>
      <c r="F19" s="6">
        <f>C19-D19-E19</f>
        <v>2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2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7</v>
      </c>
      <c r="I19" s="9">
        <f>G19-H19</f>
        <v>-5</v>
      </c>
      <c r="J19" s="6">
        <f>(D19*3)+(E19*1)</f>
        <v>1</v>
      </c>
      <c r="K19">
        <f>COUNTIFS('All Group Fixtures'!$A$2:$A$1048,$A$1,'All Group Fixtures'!$K$2:$K$1048,$B19)</f>
        <v>0</v>
      </c>
      <c r="L19">
        <f>COUNTIFS('All Group Fixtures'!$A$2:$A$1048,$A$1,'All Group Fixtures'!$K$2:$K$1048,$B19,'All Group Fixtures'!$Q$2:$Q$1048,$B19)</f>
        <v>0</v>
      </c>
      <c r="M19" s="2">
        <f t="shared" si="4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33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2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0</v>
      </c>
      <c r="F22" s="6">
        <f>C22-D22-E22</f>
        <v>1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5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5</v>
      </c>
      <c r="I22" s="9">
        <f>G22-H22</f>
        <v>0</v>
      </c>
      <c r="J22" s="6">
        <f>(D22*3)+(E22*1)</f>
        <v>6</v>
      </c>
      <c r="K22">
        <f>COUNTIFS('All Group Fixtures'!$A$2:$A$1048,$A$1,'All Group Fixtures'!$K$2:$K$1048,$B22)</f>
        <v>2</v>
      </c>
      <c r="L22">
        <f>COUNTIFS('All Group Fixtures'!$A$2:$A$1048,$A$1,'All Group Fixtures'!$K$2:$K$1048,$B22,'All Group Fixtures'!$Q$2:$Q$1048,$B22)</f>
        <v>1</v>
      </c>
      <c r="M22" s="2">
        <f t="shared" ref="M22:M25" si="6">IF(K22=0,0,L22/K22)</f>
        <v>0.5</v>
      </c>
      <c r="N22">
        <f>COUNTIFS('All Group Fixtures'!$A$2:$A$1048,$A$1,'All Group Fixtures'!$M$2:$M$1048,$B22)</f>
        <v>1</v>
      </c>
      <c r="O22">
        <f>COUNTIFS('All Group Fixtures'!$A$2:$A$1048,$A$1,'All Group Fixtures'!$M$2:$M$1048,$B22,'All Group Fixtures'!$Q$2:$Q$1048,$B22)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75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2</v>
      </c>
      <c r="F23" s="6">
        <f>C23-D23-E23</f>
        <v>0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3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1</v>
      </c>
      <c r="I23" s="9">
        <f>G23-H23</f>
        <v>2</v>
      </c>
      <c r="J23" s="6">
        <f>(D23*3)+(E23*1)</f>
        <v>5</v>
      </c>
      <c r="K23">
        <f>COUNTIFS('All Group Fixtures'!$A$2:$A$1048,$A$1,'All Group Fixtures'!$K$2:$K$1048,$B23)</f>
        <v>0</v>
      </c>
      <c r="L23">
        <f>COUNTIFS('All Group Fixtures'!$A$2:$A$1048,$A$1,'All Group Fixtures'!$K$2:$K$1048,$B23,'All Group Fixtures'!$Q$2:$Q$1048,$B23)</f>
        <v>0</v>
      </c>
      <c r="M23" s="2">
        <f t="shared" si="6"/>
        <v>0</v>
      </c>
      <c r="N23">
        <f>COUNTIFS('All Group Fixtures'!$A$2:$A$1048,$A$1,'All Group Fixtures'!$M$2:$M$1048,$B23)</f>
        <v>3</v>
      </c>
      <c r="O23">
        <f>COUNTIFS('All Group Fixtures'!$A$2:$A$1048,$A$1,'All Group Fixtures'!$M$2:$M$1048,$B23,'All Group Fixtures'!$Q$2:$Q$1048,$B23)</f>
        <v>1</v>
      </c>
      <c r="P23" s="2">
        <f t="shared" si="7"/>
        <v>0.33333333333333331</v>
      </c>
    </row>
    <row r="24" spans="1:16" x14ac:dyDescent="0.2">
      <c r="A24" s="6">
        <v>3</v>
      </c>
      <c r="B24" s="4" t="s">
        <v>12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1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1</v>
      </c>
      <c r="F24" s="6">
        <f>C24-D24-E24</f>
        <v>1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8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4</v>
      </c>
      <c r="I24" s="9">
        <f>G24-H24</f>
        <v>4</v>
      </c>
      <c r="J24" s="6">
        <f>(D24*3)+(E24*1)</f>
        <v>4</v>
      </c>
      <c r="K24">
        <f>COUNTIFS('All Group Fixtures'!$A$2:$A$1048,$A$1,'All Group Fixtures'!$K$2:$K$1048,$B24)</f>
        <v>3</v>
      </c>
      <c r="L24">
        <f>COUNTIFS('All Group Fixtures'!$A$2:$A$1048,$A$1,'All Group Fixtures'!$K$2:$K$1048,$B24,'All Group Fixtures'!$Q$2:$Q$1048,$B24)</f>
        <v>1</v>
      </c>
      <c r="M24" s="2">
        <f t="shared" si="6"/>
        <v>0.33333333333333331</v>
      </c>
      <c r="N24">
        <f>COUNTIFS('All Group Fixtures'!$A$2:$A$1048,$A$1,'All Group Fixtures'!$M$2:$M$1048,$B24)</f>
        <v>0</v>
      </c>
      <c r="O24">
        <f>COUNTIFS('All Group Fixtures'!$A$2:$A$1048,$A$1,'All Group Fixtures'!$M$2:$M$1048,$B24,'All Group Fixtures'!$Q$2:$Q$1048,$B24)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110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0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1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1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7</v>
      </c>
      <c r="I25" s="9">
        <f>G25-H25</f>
        <v>-6</v>
      </c>
      <c r="J25" s="6">
        <f>(D25*3)+(E25*1)</f>
        <v>1</v>
      </c>
      <c r="K25">
        <f>COUNTIFS('All Group Fixtures'!$A$2:$A$1048,$A$1,'All Group Fixtures'!$K$2:$K$1048,$B25)</f>
        <v>1</v>
      </c>
      <c r="L25">
        <f>COUNTIFS('All Group Fixtures'!$A$2:$A$1048,$A$1,'All Group Fixtures'!$K$2:$K$1048,$B25,'All Group Fixtures'!$Q$2:$Q$1048,$B25)</f>
        <v>0</v>
      </c>
      <c r="M25" s="2">
        <f t="shared" si="6"/>
        <v>0</v>
      </c>
      <c r="N25">
        <f>COUNTIFS('All Group Fixtures'!$A$2:$A$1048,$A$1,'All Group Fixtures'!$M$2:$M$1048,$B25)</f>
        <v>2</v>
      </c>
      <c r="O25">
        <f>COUNTIFS('All Group Fixtures'!$A$2:$A$1048,$A$1,'All Group Fixtures'!$M$2:$M$1048,$B25,'All Group Fixtures'!$Q$2:$Q$1048,$B25)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1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2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7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2</v>
      </c>
      <c r="I28" s="9">
        <f>G28-H28</f>
        <v>5</v>
      </c>
      <c r="J28" s="6">
        <f>(D28*3)+(E28*1)</f>
        <v>5</v>
      </c>
      <c r="K28">
        <f>COUNTIFS('All Group Fixtures'!$A$2:$A$1048,$A$1,'All Group Fixtures'!$K$2:$K$1048,$B28)</f>
        <v>3</v>
      </c>
      <c r="L28">
        <f>COUNTIFS('All Group Fixtures'!$A$2:$A$1048,$A$1,'All Group Fixtures'!$K$2:$K$1048,$B28,'All Group Fixtures'!$Q$2:$Q$1048,$B28)</f>
        <v>1</v>
      </c>
      <c r="M28" s="2">
        <f t="shared" ref="M28:M31" si="8">IF(K28=0,0,L28/K28)</f>
        <v>0.33333333333333331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10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1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2</v>
      </c>
      <c r="F29" s="6">
        <f>C29-D29-E29</f>
        <v>0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7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5</v>
      </c>
      <c r="I29" s="9">
        <f>G29-H29</f>
        <v>2</v>
      </c>
      <c r="J29" s="6">
        <f>(D29*3)+(E29*1)</f>
        <v>5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8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36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0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3</v>
      </c>
      <c r="F30" s="6">
        <f>C30-D30-E30</f>
        <v>0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3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3</v>
      </c>
      <c r="I30" s="9">
        <f>G30-H30</f>
        <v>0</v>
      </c>
      <c r="J30" s="6">
        <f>(D30*3)+(E30*1)</f>
        <v>3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0</v>
      </c>
      <c r="M30" s="2">
        <f t="shared" si="8"/>
        <v>0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39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1</v>
      </c>
      <c r="F31" s="6">
        <f>C31-D31-E31</f>
        <v>2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2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9</v>
      </c>
      <c r="I31" s="9">
        <f>G31-H31</f>
        <v>-7</v>
      </c>
      <c r="J31" s="6">
        <f>(D31*3)+(E31*1)</f>
        <v>1</v>
      </c>
      <c r="K31">
        <f>COUNTIFS('All Group Fixtures'!$A$2:$A$1048,$A$1,'All Group Fixtures'!$K$2:$K$1048,$B31)</f>
        <v>0</v>
      </c>
      <c r="L31">
        <f>COUNTIFS('All Group Fixtures'!$A$2:$A$1048,$A$1,'All Group Fixtures'!$K$2:$K$1048,$B31,'All Group Fixtures'!$Q$2:$Q$1048,$B31)</f>
        <v>0</v>
      </c>
      <c r="M31" s="2">
        <f t="shared" si="8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30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2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1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6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2</v>
      </c>
      <c r="I34" s="9">
        <f>G34-H34</f>
        <v>4</v>
      </c>
      <c r="J34" s="6">
        <f>(D34*3)+(E34*1)</f>
        <v>7</v>
      </c>
      <c r="K34">
        <f>COUNTIFS('All Group Fixtures'!$A$2:$A$1048,$A$1,'All Group Fixtures'!$K$2:$K$1048,$B34)</f>
        <v>2</v>
      </c>
      <c r="L34">
        <f>COUNTIFS('All Group Fixtures'!$A$2:$A$1048,$A$1,'All Group Fixtures'!$K$2:$K$1048,$B34,'All Group Fixtures'!$Q$2:$Q$1048,$B34)</f>
        <v>1</v>
      </c>
      <c r="M34" s="2">
        <f t="shared" ref="M34:M37" si="10">IF(K34=0,0,L34/K34)</f>
        <v>0.5</v>
      </c>
      <c r="N34">
        <f>COUNTIFS('All Group Fixtures'!$A$2:$A$1048,$A$1,'All Group Fixtures'!$M$2:$M$1048,$B34)</f>
        <v>0</v>
      </c>
      <c r="O34">
        <f>COUNTIFS('All Group Fixtures'!$A$2:$A$1048,$A$1,'All Group Fixtures'!$M$2:$M$1048,$B34,'All Group Fixtures'!$Q$2:$Q$1048,$B34)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100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2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1</v>
      </c>
      <c r="F35" s="6">
        <f>C35-D35-E35</f>
        <v>0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4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2</v>
      </c>
      <c r="I35" s="9">
        <f>G35-H35</f>
        <v>2</v>
      </c>
      <c r="J35" s="6">
        <f>(D35*3)+(E35*1)</f>
        <v>7</v>
      </c>
      <c r="K35">
        <f>COUNTIFS('All Group Fixtures'!$A$2:$A$1048,$A$1,'All Group Fixtures'!$K$2:$K$1048,$B35)</f>
        <v>2</v>
      </c>
      <c r="L35">
        <f>COUNTIFS('All Group Fixtures'!$A$2:$A$1048,$A$1,'All Group Fixtures'!$K$2:$K$1048,$B35,'All Group Fixtures'!$Q$2:$Q$1048,$B35)</f>
        <v>2</v>
      </c>
      <c r="M35" s="2">
        <f t="shared" si="10"/>
        <v>1</v>
      </c>
      <c r="N35">
        <f>COUNTIFS('All Group Fixtures'!$A$2:$A$1048,$A$1,'All Group Fixtures'!$M$2:$M$1048,$B35)</f>
        <v>1</v>
      </c>
      <c r="O35">
        <f>COUNTIFS('All Group Fixtures'!$A$2:$A$1048,$A$1,'All Group Fixtures'!$M$2:$M$1048,$B35,'All Group Fixtures'!$Q$2:$Q$1048,$B35)</f>
        <v>0</v>
      </c>
      <c r="P35" s="2">
        <f t="shared" si="11"/>
        <v>0</v>
      </c>
    </row>
    <row r="36" spans="1:16" x14ac:dyDescent="0.2">
      <c r="A36" s="6">
        <v>3</v>
      </c>
      <c r="B36" s="4" t="s">
        <v>32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1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0</v>
      </c>
      <c r="F36" s="6">
        <f>C36-D36-E36</f>
        <v>2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4</v>
      </c>
      <c r="I36" s="9">
        <f>G36-H36</f>
        <v>-2</v>
      </c>
      <c r="J36" s="6">
        <f>(D36*3)+(E36*1)</f>
        <v>3</v>
      </c>
      <c r="K36">
        <f>COUNTIFS('All Group Fixtures'!$A$2:$A$1048,$A$1,'All Group Fixtures'!$K$2:$K$1048,$B36)</f>
        <v>0</v>
      </c>
      <c r="L36">
        <f>COUNTIFS('All Group Fixtures'!$A$2:$A$1048,$A$1,'All Group Fixtures'!$K$2:$K$1048,$B36,'All Group Fixtures'!$Q$2:$Q$1048,$B36)</f>
        <v>0</v>
      </c>
      <c r="M36" s="2">
        <f t="shared" si="10"/>
        <v>0</v>
      </c>
      <c r="N36">
        <f>COUNTIFS('All Group Fixtures'!$A$2:$A$1048,$A$1,'All Group Fixtures'!$M$2:$M$1048,$B36)</f>
        <v>3</v>
      </c>
      <c r="O36">
        <f>COUNTIFS('All Group Fixtures'!$A$2:$A$1048,$A$1,'All Group Fixtures'!$M$2:$M$1048,$B36,'All Group Fixtures'!$Q$2:$Q$1048,$B36)</f>
        <v>1</v>
      </c>
      <c r="P36" s="2">
        <f t="shared" si="11"/>
        <v>0.33333333333333331</v>
      </c>
    </row>
    <row r="37" spans="1:16" x14ac:dyDescent="0.2">
      <c r="A37" s="6">
        <v>4</v>
      </c>
      <c r="B37" s="4" t="s">
        <v>35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0</v>
      </c>
      <c r="F37" s="6">
        <f>C37-D37-E37</f>
        <v>3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1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5</v>
      </c>
      <c r="I37" s="9">
        <f>G37-H37</f>
        <v>-4</v>
      </c>
      <c r="J37" s="6">
        <f>(D37*3)+(E37*1)</f>
        <v>0</v>
      </c>
      <c r="K37">
        <f>COUNTIFS('All Group Fixtures'!$A$2:$A$1048,$A$1,'All Group Fixtures'!$K$2:$K$1048,$B37)</f>
        <v>2</v>
      </c>
      <c r="L37">
        <f>COUNTIFS('All Group Fixtures'!$A$2:$A$1048,$A$1,'All Group Fixtures'!$K$2:$K$1048,$B37,'All Group Fixtures'!$Q$2:$Q$1048,$B37)</f>
        <v>0</v>
      </c>
      <c r="M37" s="2">
        <f t="shared" si="10"/>
        <v>0</v>
      </c>
      <c r="N37">
        <f>COUNTIFS('All Group Fixtures'!$A$2:$A$1048,$A$1,'All Group Fixtures'!$M$2:$M$1048,$B37)</f>
        <v>2</v>
      </c>
      <c r="O37">
        <f>COUNTIFS('All Group Fixtures'!$A$2:$A$1048,$A$1,'All Group Fixtures'!$M$2:$M$1048,$B37,'All Group Fixtures'!$Q$2:$Q$1048,$B37)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111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2</v>
      </c>
      <c r="I40" s="9">
        <f>G40-H40</f>
        <v>2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1</v>
      </c>
      <c r="M40" s="2">
        <f t="shared" ref="M40:M43" si="12">IF(K40=0,0,L40/K40)</f>
        <v>0.5</v>
      </c>
      <c r="N40">
        <f>COUNTIFS('All Group Fixtures'!$A$2:$A$1048,$A$1,'All Group Fixtures'!$M$2:$M$1048,$B40)</f>
        <v>1</v>
      </c>
      <c r="O40">
        <f>COUNTIFS('All Group Fixtures'!$A$2:$A$1048,$A$1,'All Group Fixtures'!$M$2:$M$1048,$B40,'All Group Fixtures'!$Q$2:$Q$1048,$B40)</f>
        <v>1</v>
      </c>
      <c r="P40" s="2">
        <f t="shared" ref="P40:P43" si="13">IF(N40=0,0,O40/N40)</f>
        <v>1</v>
      </c>
    </row>
    <row r="41" spans="1:16" x14ac:dyDescent="0.2">
      <c r="A41" s="6">
        <v>2</v>
      </c>
      <c r="B41" s="4" t="s">
        <v>20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2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0</v>
      </c>
      <c r="F41" s="6">
        <f>C41-D41-E41</f>
        <v>1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5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2</v>
      </c>
      <c r="I41" s="9">
        <f>G41-H41</f>
        <v>3</v>
      </c>
      <c r="J41" s="6">
        <f>(D41*3)+(E41*1)</f>
        <v>6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2</v>
      </c>
      <c r="M41" s="2">
        <f t="shared" si="12"/>
        <v>0.66666666666666663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16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0</v>
      </c>
      <c r="F42" s="6">
        <f>C42-D42-E42</f>
        <v>2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1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3</v>
      </c>
      <c r="I42" s="9">
        <f>G42-H42</f>
        <v>-2</v>
      </c>
      <c r="J42" s="6">
        <f>(D42*3)+(E42*1)</f>
        <v>3</v>
      </c>
      <c r="K42">
        <f>COUNTIFS('All Group Fixtures'!$A$2:$A$1048,$A$1,'All Group Fixtures'!$K$2:$K$1048,$B42)</f>
        <v>1</v>
      </c>
      <c r="L42">
        <f>COUNTIFS('All Group Fixtures'!$A$2:$A$1048,$A$1,'All Group Fixtures'!$K$2:$K$1048,$B42,'All Group Fixtures'!$Q$2:$Q$1048,$B42)</f>
        <v>1</v>
      </c>
      <c r="M42" s="2">
        <f t="shared" si="12"/>
        <v>1</v>
      </c>
      <c r="N42">
        <f>COUNTIFS('All Group Fixtures'!$A$2:$A$1048,$A$1,'All Group Fixtures'!$M$2:$M$1048,$B42)</f>
        <v>2</v>
      </c>
      <c r="O42">
        <f>COUNTIFS('All Group Fixtures'!$A$2:$A$1048,$A$1,'All Group Fixtures'!$M$2:$M$1048,$B42,'All Group Fixtures'!$Q$2:$Q$1048,$B42)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93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0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1</v>
      </c>
      <c r="F43" s="6">
        <f>C43-D43-E43</f>
        <v>2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1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4</v>
      </c>
      <c r="I43" s="9">
        <f>G43-H43</f>
        <v>-3</v>
      </c>
      <c r="J43" s="6">
        <f>(D43*3)+(E43*1)</f>
        <v>1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2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28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3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0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7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0</v>
      </c>
      <c r="I46" s="9">
        <f>G46-H46</f>
        <v>7</v>
      </c>
      <c r="J46" s="6">
        <f>(D46*3)+(E46*1)</f>
        <v>9</v>
      </c>
      <c r="K46">
        <f>COUNTIFS('All Group Fixtures'!$A$2:$A$1048,$A$1,'All Group Fixtures'!$K$2:$K$1048,$B46)</f>
        <v>3</v>
      </c>
      <c r="L46">
        <f>COUNTIFS('All Group Fixtures'!$A$2:$A$1048,$A$1,'All Group Fixtures'!$K$2:$K$1048,$B46,'All Group Fixtures'!$Q$2:$Q$1048,$B46)</f>
        <v>3</v>
      </c>
      <c r="M46" s="2">
        <f t="shared" ref="M46:M49" si="14">IF(K46=0,0,L46/K46)</f>
        <v>1</v>
      </c>
      <c r="N46">
        <f>COUNTIFS('All Group Fixtures'!$A$2:$A$1048,$A$1,'All Group Fixtures'!$M$2:$M$1048,$B46)</f>
        <v>0</v>
      </c>
      <c r="O46">
        <f>COUNTIFS('All Group Fixtures'!$A$2:$A$1048,$A$1,'All Group Fixtures'!$M$2:$M$1048,$B46,'All Group Fixtures'!$Q$2:$Q$1048,$B46)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9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2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0</v>
      </c>
      <c r="F47" s="6">
        <f>C47-D47-E47</f>
        <v>1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4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2</v>
      </c>
      <c r="I47" s="9">
        <f>G47-H47</f>
        <v>2</v>
      </c>
      <c r="J47" s="6">
        <f>(D47*3)+(E47*1)</f>
        <v>6</v>
      </c>
      <c r="K47">
        <f>COUNTIFS('All Group Fixtures'!$A$2:$A$1048,$A$1,'All Group Fixtures'!$K$2:$K$1048,$B47)</f>
        <v>2</v>
      </c>
      <c r="L47">
        <f>COUNTIFS('All Group Fixtures'!$A$2:$A$1048,$A$1,'All Group Fixtures'!$K$2:$K$1048,$B47,'All Group Fixtures'!$Q$2:$Q$1048,$B47)</f>
        <v>2</v>
      </c>
      <c r="M47" s="2">
        <f t="shared" si="14"/>
        <v>1</v>
      </c>
      <c r="N47">
        <f>COUNTIFS('All Group Fixtures'!$A$2:$A$1048,$A$1,'All Group Fixtures'!$M$2:$M$1048,$B47)</f>
        <v>1</v>
      </c>
      <c r="O47">
        <f>COUNTIFS('All Group Fixtures'!$A$2:$A$1048,$A$1,'All Group Fixtures'!$M$2:$M$1048,$B47,'All Group Fixtures'!$Q$2:$Q$1048,$B47)</f>
        <v>0</v>
      </c>
      <c r="P47" s="2">
        <f t="shared" si="15"/>
        <v>0</v>
      </c>
    </row>
    <row r="48" spans="1:16" x14ac:dyDescent="0.2">
      <c r="A48" s="6">
        <v>3</v>
      </c>
      <c r="B48" s="4" t="s">
        <v>112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1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0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3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9</v>
      </c>
      <c r="I48" s="9">
        <f>G48-H48</f>
        <v>-6</v>
      </c>
      <c r="J48" s="6">
        <f>(D48*3)+(E48*1)</f>
        <v>3</v>
      </c>
      <c r="K48">
        <f>COUNTIFS('All Group Fixtures'!$A$2:$A$1048,$A$1,'All Group Fixtures'!$K$2:$K$1048,$B48)</f>
        <v>0</v>
      </c>
      <c r="L48">
        <f>COUNTIFS('All Group Fixtures'!$A$2:$A$1048,$A$1,'All Group Fixtures'!$K$2:$K$1048,$B48,'All Group Fixtures'!$Q$2:$Q$1048,$B48)</f>
        <v>0</v>
      </c>
      <c r="M48" s="2">
        <f t="shared" si="14"/>
        <v>0</v>
      </c>
      <c r="N48">
        <f>COUNTIFS('All Group Fixtures'!$A$2:$A$1048,$A$1,'All Group Fixtures'!$M$2:$M$1048,$B48)</f>
        <v>3</v>
      </c>
      <c r="O48">
        <f>COUNTIFS('All Group Fixtures'!$A$2:$A$1048,$A$1,'All Group Fixtures'!$M$2:$M$1048,$B48,'All Group Fixtures'!$Q$2:$Q$1048,$B48)</f>
        <v>1</v>
      </c>
      <c r="P48" s="2">
        <f t="shared" si="15"/>
        <v>0.33333333333333331</v>
      </c>
    </row>
    <row r="49" spans="1:16" x14ac:dyDescent="0.2">
      <c r="A49" s="6">
        <v>4</v>
      </c>
      <c r="B49" s="4" t="s">
        <v>23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0</v>
      </c>
      <c r="F49" s="6">
        <f>C49-D49-E49</f>
        <v>3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1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4</v>
      </c>
      <c r="I49" s="9">
        <f>G49-H49</f>
        <v>-3</v>
      </c>
      <c r="J49" s="6">
        <f>(D49*3)+(E49*1)</f>
        <v>0</v>
      </c>
      <c r="K49">
        <f>COUNTIFS('All Group Fixtures'!$A$2:$A$1048,$A$1,'All Group Fixtures'!$K$2:$K$1048,$B49)</f>
        <v>1</v>
      </c>
      <c r="L49">
        <f>COUNTIFS('All Group Fixtures'!$A$2:$A$1048,$A$1,'All Group Fixtures'!$K$2:$K$1048,$B49,'All Group Fixtures'!$Q$2:$Q$1048,$B49)</f>
        <v>0</v>
      </c>
      <c r="M49" s="2">
        <f t="shared" si="14"/>
        <v>0</v>
      </c>
      <c r="N49">
        <f>COUNTIFS('All Group Fixtures'!$A$2:$A$1048,$A$1,'All Group Fixtures'!$M$2:$M$1048,$B49)</f>
        <v>2</v>
      </c>
      <c r="O49">
        <f>COUNTIFS('All Group Fixtures'!$A$2:$A$1048,$A$1,'All Group Fixtures'!$M$2:$M$1048,$B49,'All Group Fixtures'!$Q$2:$Q$1048,$B49)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CF0E-234D-634B-9B26-28762D1CF49A}">
  <sheetPr filterMode="1"/>
  <dimension ref="A1:S289"/>
  <sheetViews>
    <sheetView workbookViewId="0">
      <selection activeCell="A258" sqref="A258"/>
    </sheetView>
  </sheetViews>
  <sheetFormatPr baseColWidth="10" defaultRowHeight="16" x14ac:dyDescent="0.2"/>
  <cols>
    <col min="4" max="5" width="22.83203125" customWidth="1"/>
    <col min="8" max="10" width="10.83203125" style="12"/>
    <col min="11" max="11" width="22.83203125" customWidth="1"/>
    <col min="12" max="12" width="16" bestFit="1" customWidth="1"/>
    <col min="13" max="13" width="22.83203125" customWidth="1"/>
    <col min="14" max="14" width="15.1640625" bestFit="1" customWidth="1"/>
    <col min="17" max="17" width="22.83203125" customWidth="1"/>
    <col min="19" max="19" width="13.33203125" bestFit="1" customWidth="1"/>
  </cols>
  <sheetData>
    <row r="1" spans="1:19" x14ac:dyDescent="0.2">
      <c r="A1" s="1" t="s">
        <v>96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24" t="s">
        <v>2</v>
      </c>
      <c r="I1" s="24" t="s">
        <v>3</v>
      </c>
      <c r="J1" s="24" t="s">
        <v>4</v>
      </c>
      <c r="K1" s="1" t="s">
        <v>66</v>
      </c>
      <c r="L1" s="1" t="s">
        <v>139</v>
      </c>
      <c r="M1" s="1" t="s">
        <v>65</v>
      </c>
      <c r="N1" s="1" t="s">
        <v>140</v>
      </c>
      <c r="O1" s="1" t="s">
        <v>7</v>
      </c>
      <c r="P1" s="1" t="s">
        <v>105</v>
      </c>
      <c r="Q1" s="1" t="s">
        <v>41</v>
      </c>
      <c r="R1" s="1" t="s">
        <v>40</v>
      </c>
      <c r="S1" s="1" t="s">
        <v>130</v>
      </c>
    </row>
    <row r="2" spans="1:19" hidden="1" x14ac:dyDescent="0.2">
      <c r="A2">
        <v>1998</v>
      </c>
      <c r="B2">
        <v>1</v>
      </c>
      <c r="C2">
        <v>1</v>
      </c>
      <c r="D2" t="s">
        <v>88</v>
      </c>
      <c r="E2" t="s">
        <v>107</v>
      </c>
      <c r="F2" s="33">
        <v>2</v>
      </c>
      <c r="G2" s="33">
        <v>2</v>
      </c>
      <c r="H2">
        <v>7.5</v>
      </c>
      <c r="I2">
        <v>4</v>
      </c>
      <c r="J2">
        <v>1.36</v>
      </c>
      <c r="K2" t="str">
        <f t="shared" ref="K2:K65" si="0">IF($H2&lt;$J2,$D2,$E2)</f>
        <v>Norway</v>
      </c>
      <c r="L2">
        <f>IF($H2&lt;$J2,$H2,$J2)</f>
        <v>1.36</v>
      </c>
      <c r="M2" t="str">
        <f t="shared" ref="M2:M65" si="1">IF($H2&gt;$J2,$D2,$E2)</f>
        <v>Morocco</v>
      </c>
      <c r="N2">
        <f>IF($H2&gt;$J2,$H2,$J2)</f>
        <v>7.5</v>
      </c>
      <c r="O2" t="str">
        <f t="shared" ref="O2:O14" si="2">IF(F2="","",IF(F2&gt;G2,"home",IF(G2&gt;F2,"away","draw")))</f>
        <v>draw</v>
      </c>
      <c r="P2" t="str">
        <f t="shared" ref="P2:P14" si="3">IF(O2="","",IF(O2="home",IF(H2&lt;J2,"favourite","outsider"),IF(O2="away",IF(J2&lt;H2,"favourite","outsider"),"draw")))</f>
        <v>draw</v>
      </c>
      <c r="Q2" t="str">
        <f t="shared" ref="Q2:Q14" si="4">IF(O2="","",IF(O2="home",D2,IF(O2="away",E2,"Draw")))</f>
        <v>Draw</v>
      </c>
      <c r="R2">
        <f>IF(O2="","",IF(O2="home",H2,IF(O2="away",J2,I2)))</f>
        <v>4</v>
      </c>
      <c r="S2" t="str">
        <f t="shared" ref="S2:S65" si="5">IF(P2="","",IF(P2="favourite","TRUE","FALSE"))</f>
        <v>FALSE</v>
      </c>
    </row>
    <row r="3" spans="1:19" hidden="1" x14ac:dyDescent="0.2">
      <c r="A3">
        <v>1998</v>
      </c>
      <c r="B3">
        <f t="shared" ref="B3:B49" si="6">B2+1</f>
        <v>2</v>
      </c>
      <c r="C3">
        <v>1</v>
      </c>
      <c r="D3" t="s">
        <v>8</v>
      </c>
      <c r="E3" t="s">
        <v>108</v>
      </c>
      <c r="F3" s="33">
        <v>2</v>
      </c>
      <c r="G3" s="33">
        <v>1</v>
      </c>
      <c r="H3">
        <v>1.2</v>
      </c>
      <c r="I3">
        <v>4.59</v>
      </c>
      <c r="J3">
        <v>9.99</v>
      </c>
      <c r="K3" t="str">
        <f t="shared" si="0"/>
        <v>Brazil</v>
      </c>
      <c r="L3">
        <f t="shared" ref="L3:L66" si="7">IF($H3&lt;$J3,$H3,$J3)</f>
        <v>1.2</v>
      </c>
      <c r="M3" t="str">
        <f t="shared" si="1"/>
        <v>Scotland</v>
      </c>
      <c r="N3">
        <f t="shared" ref="N3:N66" si="8">IF($H3&gt;$J3,$H3,$J3)</f>
        <v>9.99</v>
      </c>
      <c r="O3" t="str">
        <f t="shared" si="2"/>
        <v>home</v>
      </c>
      <c r="P3" t="str">
        <f t="shared" si="3"/>
        <v>favourite</v>
      </c>
      <c r="Q3" t="str">
        <f t="shared" si="4"/>
        <v>Brazil</v>
      </c>
      <c r="R3">
        <f t="shared" ref="R3:R66" si="9">IF(O3="","",IF(O3="home",H3,IF(O3="away",J3,I3)))</f>
        <v>1.2</v>
      </c>
      <c r="S3" t="str">
        <f t="shared" si="5"/>
        <v>TRUE</v>
      </c>
    </row>
    <row r="4" spans="1:19" hidden="1" x14ac:dyDescent="0.2">
      <c r="A4">
        <v>1998</v>
      </c>
      <c r="B4">
        <f t="shared" si="6"/>
        <v>3</v>
      </c>
      <c r="C4">
        <v>1</v>
      </c>
      <c r="D4" t="s">
        <v>21</v>
      </c>
      <c r="E4" t="s">
        <v>14</v>
      </c>
      <c r="F4" s="33">
        <v>2</v>
      </c>
      <c r="G4" s="33">
        <v>2</v>
      </c>
      <c r="H4">
        <v>1.41</v>
      </c>
      <c r="I4">
        <v>3.8</v>
      </c>
      <c r="J4">
        <v>7</v>
      </c>
      <c r="K4" t="str">
        <f t="shared" si="0"/>
        <v>Italy</v>
      </c>
      <c r="L4">
        <f t="shared" si="7"/>
        <v>1.41</v>
      </c>
      <c r="M4" t="str">
        <f t="shared" si="1"/>
        <v>Chile</v>
      </c>
      <c r="N4">
        <f t="shared" si="8"/>
        <v>7</v>
      </c>
      <c r="O4" t="str">
        <f t="shared" si="2"/>
        <v>draw</v>
      </c>
      <c r="P4" t="str">
        <f t="shared" si="3"/>
        <v>draw</v>
      </c>
      <c r="Q4" t="str">
        <f t="shared" si="4"/>
        <v>Draw</v>
      </c>
      <c r="R4">
        <f t="shared" si="9"/>
        <v>3.8</v>
      </c>
      <c r="S4" t="str">
        <f t="shared" si="5"/>
        <v>FALSE</v>
      </c>
    </row>
    <row r="5" spans="1:19" hidden="1" x14ac:dyDescent="0.2">
      <c r="A5">
        <v>1998</v>
      </c>
      <c r="B5">
        <f t="shared" si="6"/>
        <v>4</v>
      </c>
      <c r="C5">
        <v>1</v>
      </c>
      <c r="D5" t="s">
        <v>11</v>
      </c>
      <c r="E5" t="s">
        <v>109</v>
      </c>
      <c r="F5" s="33">
        <v>1</v>
      </c>
      <c r="G5" s="33">
        <v>1</v>
      </c>
      <c r="H5">
        <v>2.4500000000000002</v>
      </c>
      <c r="I5">
        <v>2.85</v>
      </c>
      <c r="J5">
        <v>2.85</v>
      </c>
      <c r="K5" t="str">
        <f t="shared" si="0"/>
        <v>Cameroon</v>
      </c>
      <c r="L5">
        <f t="shared" si="7"/>
        <v>2.4500000000000002</v>
      </c>
      <c r="M5" t="str">
        <f t="shared" si="1"/>
        <v>Austria</v>
      </c>
      <c r="N5">
        <f t="shared" si="8"/>
        <v>2.85</v>
      </c>
      <c r="O5" t="str">
        <f t="shared" si="2"/>
        <v>draw</v>
      </c>
      <c r="P5" t="str">
        <f t="shared" si="3"/>
        <v>draw</v>
      </c>
      <c r="Q5" t="str">
        <f t="shared" si="4"/>
        <v>Draw</v>
      </c>
      <c r="R5">
        <f t="shared" si="9"/>
        <v>2.85</v>
      </c>
      <c r="S5" t="str">
        <f t="shared" si="5"/>
        <v>FALSE</v>
      </c>
    </row>
    <row r="6" spans="1:19" hidden="1" x14ac:dyDescent="0.2">
      <c r="A6">
        <v>1998</v>
      </c>
      <c r="B6">
        <f t="shared" si="6"/>
        <v>5</v>
      </c>
      <c r="C6">
        <v>1</v>
      </c>
      <c r="D6" t="s">
        <v>86</v>
      </c>
      <c r="E6" t="s">
        <v>74</v>
      </c>
      <c r="F6" s="33">
        <v>0</v>
      </c>
      <c r="G6" s="33">
        <v>1</v>
      </c>
      <c r="H6">
        <v>7</v>
      </c>
      <c r="I6">
        <v>3.9</v>
      </c>
      <c r="J6">
        <v>1.45</v>
      </c>
      <c r="K6" t="str">
        <f t="shared" si="0"/>
        <v>Denmark</v>
      </c>
      <c r="L6">
        <f t="shared" si="7"/>
        <v>1.45</v>
      </c>
      <c r="M6" t="str">
        <f t="shared" si="1"/>
        <v>Saudi Arabia</v>
      </c>
      <c r="N6">
        <f t="shared" si="8"/>
        <v>7</v>
      </c>
      <c r="O6" t="str">
        <f t="shared" si="2"/>
        <v>away</v>
      </c>
      <c r="P6" t="str">
        <f t="shared" si="3"/>
        <v>favourite</v>
      </c>
      <c r="Q6" t="str">
        <f t="shared" si="4"/>
        <v>Denmark</v>
      </c>
      <c r="R6">
        <f t="shared" si="9"/>
        <v>1.45</v>
      </c>
      <c r="S6" t="str">
        <f t="shared" si="5"/>
        <v>TRUE</v>
      </c>
    </row>
    <row r="7" spans="1:19" hidden="1" x14ac:dyDescent="0.2">
      <c r="A7">
        <v>1998</v>
      </c>
      <c r="B7">
        <f t="shared" si="6"/>
        <v>6</v>
      </c>
      <c r="C7">
        <v>1</v>
      </c>
      <c r="D7" t="s">
        <v>26</v>
      </c>
      <c r="E7" t="s">
        <v>71</v>
      </c>
      <c r="F7" s="33">
        <v>3</v>
      </c>
      <c r="G7" s="33">
        <v>0</v>
      </c>
      <c r="H7">
        <v>1.23</v>
      </c>
      <c r="I7">
        <v>4.84</v>
      </c>
      <c r="J7">
        <v>9.99</v>
      </c>
      <c r="K7" t="str">
        <f t="shared" si="0"/>
        <v>France</v>
      </c>
      <c r="L7">
        <f t="shared" si="7"/>
        <v>1.23</v>
      </c>
      <c r="M7" t="str">
        <f t="shared" si="1"/>
        <v>South Africa</v>
      </c>
      <c r="N7">
        <f t="shared" si="8"/>
        <v>9.99</v>
      </c>
      <c r="O7" t="str">
        <f t="shared" si="2"/>
        <v>home</v>
      </c>
      <c r="P7" t="str">
        <f t="shared" si="3"/>
        <v>favourite</v>
      </c>
      <c r="Q7" t="str">
        <f t="shared" si="4"/>
        <v>France</v>
      </c>
      <c r="R7">
        <f t="shared" si="9"/>
        <v>1.23</v>
      </c>
      <c r="S7" t="str">
        <f t="shared" si="5"/>
        <v>TRUE</v>
      </c>
    </row>
    <row r="8" spans="1:19" hidden="1" x14ac:dyDescent="0.2">
      <c r="A8">
        <v>1998</v>
      </c>
      <c r="B8">
        <f t="shared" si="6"/>
        <v>7</v>
      </c>
      <c r="C8">
        <v>1</v>
      </c>
      <c r="D8" t="s">
        <v>75</v>
      </c>
      <c r="E8" t="s">
        <v>110</v>
      </c>
      <c r="F8" s="33">
        <v>0</v>
      </c>
      <c r="G8" s="33">
        <v>0</v>
      </c>
      <c r="H8">
        <v>3.5</v>
      </c>
      <c r="I8">
        <v>3</v>
      </c>
      <c r="J8">
        <v>2</v>
      </c>
      <c r="K8" t="str">
        <f t="shared" si="0"/>
        <v>Bulgaria</v>
      </c>
      <c r="L8">
        <f t="shared" si="7"/>
        <v>2</v>
      </c>
      <c r="M8" t="str">
        <f t="shared" si="1"/>
        <v>Paraguay</v>
      </c>
      <c r="N8">
        <f t="shared" si="8"/>
        <v>3.5</v>
      </c>
      <c r="O8" t="str">
        <f t="shared" si="2"/>
        <v>draw</v>
      </c>
      <c r="P8" t="str">
        <f t="shared" si="3"/>
        <v>draw</v>
      </c>
      <c r="Q8" t="str">
        <f t="shared" si="4"/>
        <v>Draw</v>
      </c>
      <c r="R8">
        <f t="shared" si="9"/>
        <v>3</v>
      </c>
      <c r="S8" t="str">
        <f t="shared" si="5"/>
        <v>FALSE</v>
      </c>
    </row>
    <row r="9" spans="1:19" hidden="1" x14ac:dyDescent="0.2">
      <c r="A9">
        <v>1998</v>
      </c>
      <c r="B9">
        <f t="shared" si="6"/>
        <v>8</v>
      </c>
      <c r="C9">
        <v>1</v>
      </c>
      <c r="D9" t="s">
        <v>12</v>
      </c>
      <c r="E9" t="s">
        <v>33</v>
      </c>
      <c r="F9" s="33">
        <v>2</v>
      </c>
      <c r="G9" s="33">
        <v>3</v>
      </c>
      <c r="H9">
        <v>1.6</v>
      </c>
      <c r="I9">
        <v>3.3</v>
      </c>
      <c r="J9">
        <v>5.5</v>
      </c>
      <c r="K9" t="str">
        <f t="shared" si="0"/>
        <v>Spain</v>
      </c>
      <c r="L9">
        <f t="shared" si="7"/>
        <v>1.6</v>
      </c>
      <c r="M9" t="str">
        <f t="shared" si="1"/>
        <v>Nigeria</v>
      </c>
      <c r="N9">
        <f t="shared" si="8"/>
        <v>5.5</v>
      </c>
      <c r="O9" t="str">
        <f t="shared" si="2"/>
        <v>away</v>
      </c>
      <c r="P9" t="str">
        <f t="shared" si="3"/>
        <v>outsider</v>
      </c>
      <c r="Q9" t="str">
        <f t="shared" si="4"/>
        <v>Nigeria</v>
      </c>
      <c r="R9">
        <f t="shared" si="9"/>
        <v>5.5</v>
      </c>
      <c r="S9" t="str">
        <f t="shared" si="5"/>
        <v>FALSE</v>
      </c>
    </row>
    <row r="10" spans="1:19" hidden="1" x14ac:dyDescent="0.2">
      <c r="A10">
        <v>1998</v>
      </c>
      <c r="B10">
        <f t="shared" si="6"/>
        <v>9</v>
      </c>
      <c r="C10">
        <v>1</v>
      </c>
      <c r="D10" t="s">
        <v>39</v>
      </c>
      <c r="E10" t="s">
        <v>10</v>
      </c>
      <c r="F10" s="33">
        <v>1</v>
      </c>
      <c r="G10" s="33">
        <v>3</v>
      </c>
      <c r="H10">
        <v>3.75</v>
      </c>
      <c r="I10">
        <v>3</v>
      </c>
      <c r="J10">
        <v>2.1</v>
      </c>
      <c r="K10" t="str">
        <f t="shared" si="0"/>
        <v>Mexico</v>
      </c>
      <c r="L10">
        <f t="shared" si="7"/>
        <v>2.1</v>
      </c>
      <c r="M10" t="str">
        <f t="shared" si="1"/>
        <v>South Korea</v>
      </c>
      <c r="N10">
        <f t="shared" si="8"/>
        <v>3.75</v>
      </c>
      <c r="O10" t="str">
        <f t="shared" si="2"/>
        <v>away</v>
      </c>
      <c r="P10" t="str">
        <f t="shared" si="3"/>
        <v>favourite</v>
      </c>
      <c r="Q10" t="str">
        <f t="shared" si="4"/>
        <v>Mexico</v>
      </c>
      <c r="R10">
        <f t="shared" si="9"/>
        <v>2.1</v>
      </c>
      <c r="S10" t="str">
        <f t="shared" si="5"/>
        <v>TRUE</v>
      </c>
    </row>
    <row r="11" spans="1:19" hidden="1" x14ac:dyDescent="0.2">
      <c r="A11">
        <v>1998</v>
      </c>
      <c r="B11">
        <f t="shared" si="6"/>
        <v>10</v>
      </c>
      <c r="C11">
        <v>1</v>
      </c>
      <c r="D11" t="s">
        <v>13</v>
      </c>
      <c r="E11" t="s">
        <v>36</v>
      </c>
      <c r="F11" s="33">
        <v>0</v>
      </c>
      <c r="G11" s="33">
        <v>0</v>
      </c>
      <c r="H11">
        <v>1.67</v>
      </c>
      <c r="I11">
        <v>3.1</v>
      </c>
      <c r="J11">
        <v>5.25</v>
      </c>
      <c r="K11" t="str">
        <f t="shared" si="0"/>
        <v>Netherlands</v>
      </c>
      <c r="L11">
        <f t="shared" si="7"/>
        <v>1.67</v>
      </c>
      <c r="M11" t="str">
        <f t="shared" si="1"/>
        <v>Belgium</v>
      </c>
      <c r="N11">
        <f t="shared" si="8"/>
        <v>5.25</v>
      </c>
      <c r="O11" t="str">
        <f t="shared" si="2"/>
        <v>draw</v>
      </c>
      <c r="P11" t="str">
        <f t="shared" si="3"/>
        <v>draw</v>
      </c>
      <c r="Q11" t="str">
        <f t="shared" si="4"/>
        <v>Draw</v>
      </c>
      <c r="R11">
        <f t="shared" si="9"/>
        <v>3.1</v>
      </c>
      <c r="S11" t="str">
        <f t="shared" si="5"/>
        <v>FALSE</v>
      </c>
    </row>
    <row r="12" spans="1:19" hidden="1" x14ac:dyDescent="0.2">
      <c r="A12">
        <v>1998</v>
      </c>
      <c r="B12">
        <f t="shared" si="6"/>
        <v>11</v>
      </c>
      <c r="C12">
        <v>1</v>
      </c>
      <c r="D12" t="s">
        <v>100</v>
      </c>
      <c r="E12" t="s">
        <v>32</v>
      </c>
      <c r="F12" s="33">
        <v>1</v>
      </c>
      <c r="G12" s="33">
        <v>0</v>
      </c>
      <c r="H12">
        <v>1.1499999999999999</v>
      </c>
      <c r="I12">
        <v>5.5</v>
      </c>
      <c r="J12">
        <v>9.99</v>
      </c>
      <c r="K12" t="str">
        <f t="shared" si="0"/>
        <v>Serbia &amp; Montenegro</v>
      </c>
      <c r="L12">
        <f t="shared" si="7"/>
        <v>1.1499999999999999</v>
      </c>
      <c r="M12" t="str">
        <f t="shared" si="1"/>
        <v>Iran</v>
      </c>
      <c r="N12">
        <f t="shared" si="8"/>
        <v>9.99</v>
      </c>
      <c r="O12" t="str">
        <f t="shared" si="2"/>
        <v>home</v>
      </c>
      <c r="P12" t="str">
        <f t="shared" si="3"/>
        <v>favourite</v>
      </c>
      <c r="Q12" t="str">
        <f t="shared" si="4"/>
        <v>Serbia &amp; Montenegro</v>
      </c>
      <c r="R12">
        <f t="shared" si="9"/>
        <v>1.1499999999999999</v>
      </c>
      <c r="S12" t="str">
        <f t="shared" si="5"/>
        <v>TRUE</v>
      </c>
    </row>
    <row r="13" spans="1:19" hidden="1" x14ac:dyDescent="0.2">
      <c r="A13">
        <v>1998</v>
      </c>
      <c r="B13">
        <f t="shared" si="6"/>
        <v>12</v>
      </c>
      <c r="C13">
        <v>1</v>
      </c>
      <c r="D13" t="s">
        <v>112</v>
      </c>
      <c r="E13" t="s">
        <v>9</v>
      </c>
      <c r="F13" s="33">
        <v>1</v>
      </c>
      <c r="G13" s="33">
        <v>3</v>
      </c>
      <c r="H13">
        <v>9</v>
      </c>
      <c r="I13">
        <v>4.5</v>
      </c>
      <c r="J13">
        <v>1.27</v>
      </c>
      <c r="K13" t="str">
        <f t="shared" si="0"/>
        <v>Croatia</v>
      </c>
      <c r="L13">
        <f t="shared" si="7"/>
        <v>1.27</v>
      </c>
      <c r="M13" t="str">
        <f t="shared" si="1"/>
        <v>Jamaica</v>
      </c>
      <c r="N13">
        <f t="shared" si="8"/>
        <v>9</v>
      </c>
      <c r="O13" t="str">
        <f t="shared" si="2"/>
        <v>away</v>
      </c>
      <c r="P13" t="str">
        <f t="shared" si="3"/>
        <v>favourite</v>
      </c>
      <c r="Q13" t="str">
        <f t="shared" si="4"/>
        <v>Croatia</v>
      </c>
      <c r="R13">
        <f t="shared" si="9"/>
        <v>1.27</v>
      </c>
      <c r="S13" t="str">
        <f t="shared" si="5"/>
        <v>TRUE</v>
      </c>
    </row>
    <row r="14" spans="1:19" hidden="1" x14ac:dyDescent="0.2">
      <c r="A14">
        <v>1998</v>
      </c>
      <c r="B14">
        <f t="shared" si="6"/>
        <v>13</v>
      </c>
      <c r="C14">
        <v>1</v>
      </c>
      <c r="D14" t="s">
        <v>28</v>
      </c>
      <c r="E14" t="s">
        <v>23</v>
      </c>
      <c r="F14" s="33">
        <v>1</v>
      </c>
      <c r="G14" s="33">
        <v>0</v>
      </c>
      <c r="H14">
        <v>1.2</v>
      </c>
      <c r="I14">
        <v>4.84</v>
      </c>
      <c r="J14">
        <v>9.99</v>
      </c>
      <c r="K14" t="str">
        <f t="shared" si="0"/>
        <v>Argentina</v>
      </c>
      <c r="L14">
        <f t="shared" si="7"/>
        <v>1.2</v>
      </c>
      <c r="M14" t="str">
        <f t="shared" si="1"/>
        <v>Japan</v>
      </c>
      <c r="N14">
        <f t="shared" si="8"/>
        <v>9.99</v>
      </c>
      <c r="O14" t="str">
        <f t="shared" si="2"/>
        <v>home</v>
      </c>
      <c r="P14" t="str">
        <f t="shared" si="3"/>
        <v>favourite</v>
      </c>
      <c r="Q14" t="str">
        <f t="shared" si="4"/>
        <v>Argentina</v>
      </c>
      <c r="R14">
        <f t="shared" si="9"/>
        <v>1.2</v>
      </c>
      <c r="S14" t="str">
        <f t="shared" si="5"/>
        <v>TRUE</v>
      </c>
    </row>
    <row r="15" spans="1:19" hidden="1" x14ac:dyDescent="0.2">
      <c r="A15">
        <v>1998</v>
      </c>
      <c r="B15">
        <f t="shared" si="6"/>
        <v>14</v>
      </c>
      <c r="C15">
        <v>1</v>
      </c>
      <c r="D15" t="s">
        <v>30</v>
      </c>
      <c r="E15" t="s">
        <v>35</v>
      </c>
      <c r="F15" s="33">
        <v>2</v>
      </c>
      <c r="G15" s="33">
        <v>0</v>
      </c>
      <c r="H15">
        <v>1</v>
      </c>
      <c r="I15">
        <v>1</v>
      </c>
      <c r="J15">
        <v>1</v>
      </c>
      <c r="K15" t="str">
        <f t="shared" si="0"/>
        <v>USA</v>
      </c>
      <c r="L15">
        <f t="shared" si="7"/>
        <v>1</v>
      </c>
      <c r="M15" t="str">
        <f t="shared" si="1"/>
        <v>USA</v>
      </c>
      <c r="N15">
        <f t="shared" si="8"/>
        <v>1</v>
      </c>
      <c r="O15" t="str">
        <f t="shared" ref="O15" si="10">IF(F15="","",IF(F15&gt;G15,"home",IF(G15&gt;F15,"away","draw")))</f>
        <v>home</v>
      </c>
      <c r="P15" t="s">
        <v>121</v>
      </c>
      <c r="Q15" t="str">
        <f t="shared" ref="Q15" si="11">IF(O15="","",IF(O15="home",D15,IF(O15="away",E15,"Draw")))</f>
        <v>Germany</v>
      </c>
      <c r="R15">
        <f t="shared" si="9"/>
        <v>1</v>
      </c>
    </row>
    <row r="16" spans="1:19" hidden="1" x14ac:dyDescent="0.2">
      <c r="A16">
        <v>1998</v>
      </c>
      <c r="B16">
        <f t="shared" si="6"/>
        <v>15</v>
      </c>
      <c r="C16">
        <v>1</v>
      </c>
      <c r="D16" t="s">
        <v>111</v>
      </c>
      <c r="E16" t="s">
        <v>16</v>
      </c>
      <c r="F16" s="33">
        <v>1</v>
      </c>
      <c r="G16" s="33">
        <v>0</v>
      </c>
      <c r="H16">
        <v>2.4500000000000002</v>
      </c>
      <c r="I16">
        <v>2.75</v>
      </c>
      <c r="J16">
        <v>3</v>
      </c>
      <c r="K16" t="str">
        <f t="shared" si="0"/>
        <v>Romania</v>
      </c>
      <c r="L16">
        <f t="shared" si="7"/>
        <v>2.4500000000000002</v>
      </c>
      <c r="M16" t="str">
        <f t="shared" si="1"/>
        <v>Colombia</v>
      </c>
      <c r="N16">
        <f t="shared" si="8"/>
        <v>3</v>
      </c>
      <c r="O16" t="str">
        <f t="shared" ref="O16:O47" si="12">IF(F16="","",IF(F16&gt;G16,"home",IF(G16&gt;F16,"away","draw")))</f>
        <v>home</v>
      </c>
      <c r="P16" t="str">
        <f t="shared" ref="P16:P47" si="13">IF(O16="","",IF(O16="home",IF(H16&lt;J16,"favourite","outsider"),IF(O16="away",IF(J16&lt;H16,"favourite","outsider"),"draw")))</f>
        <v>favourite</v>
      </c>
      <c r="Q16" t="str">
        <f t="shared" ref="Q16:Q47" si="14">IF(O16="","",IF(O16="home",D16,IF(O16="away",E16,"Draw")))</f>
        <v>Romania</v>
      </c>
      <c r="R16">
        <f t="shared" si="9"/>
        <v>2.4500000000000002</v>
      </c>
      <c r="S16" t="str">
        <f t="shared" si="5"/>
        <v>TRUE</v>
      </c>
    </row>
    <row r="17" spans="1:19" hidden="1" x14ac:dyDescent="0.2">
      <c r="A17">
        <v>1998</v>
      </c>
      <c r="B17">
        <f t="shared" si="6"/>
        <v>16</v>
      </c>
      <c r="C17">
        <v>1</v>
      </c>
      <c r="D17" t="s">
        <v>20</v>
      </c>
      <c r="E17" t="s">
        <v>93</v>
      </c>
      <c r="F17" s="33">
        <v>2</v>
      </c>
      <c r="G17" s="33">
        <v>0</v>
      </c>
      <c r="H17">
        <v>1.33</v>
      </c>
      <c r="I17">
        <v>4.59</v>
      </c>
      <c r="J17">
        <v>8.5</v>
      </c>
      <c r="K17" t="str">
        <f t="shared" si="0"/>
        <v>England</v>
      </c>
      <c r="L17">
        <f t="shared" si="7"/>
        <v>1.33</v>
      </c>
      <c r="M17" t="str">
        <f t="shared" si="1"/>
        <v>Tunisia</v>
      </c>
      <c r="N17">
        <f t="shared" si="8"/>
        <v>8.5</v>
      </c>
      <c r="O17" t="str">
        <f t="shared" si="12"/>
        <v>home</v>
      </c>
      <c r="P17" t="str">
        <f t="shared" si="13"/>
        <v>favourite</v>
      </c>
      <c r="Q17" t="str">
        <f t="shared" si="14"/>
        <v>England</v>
      </c>
      <c r="R17">
        <f t="shared" si="9"/>
        <v>1.33</v>
      </c>
      <c r="S17" t="str">
        <f t="shared" si="5"/>
        <v>TRUE</v>
      </c>
    </row>
    <row r="18" spans="1:19" hidden="1" x14ac:dyDescent="0.2">
      <c r="A18">
        <v>1998</v>
      </c>
      <c r="B18">
        <f t="shared" si="6"/>
        <v>17</v>
      </c>
      <c r="C18">
        <v>2</v>
      </c>
      <c r="D18" t="s">
        <v>108</v>
      </c>
      <c r="E18" t="s">
        <v>107</v>
      </c>
      <c r="F18" s="33">
        <v>1</v>
      </c>
      <c r="G18" s="33">
        <v>1</v>
      </c>
      <c r="H18">
        <v>3.6</v>
      </c>
      <c r="I18">
        <v>3</v>
      </c>
      <c r="J18">
        <v>2.1</v>
      </c>
      <c r="K18" t="str">
        <f t="shared" si="0"/>
        <v>Norway</v>
      </c>
      <c r="L18">
        <f t="shared" si="7"/>
        <v>2.1</v>
      </c>
      <c r="M18" t="str">
        <f t="shared" si="1"/>
        <v>Scotland</v>
      </c>
      <c r="N18">
        <f t="shared" si="8"/>
        <v>3.6</v>
      </c>
      <c r="O18" t="str">
        <f t="shared" si="12"/>
        <v>draw</v>
      </c>
      <c r="P18" t="str">
        <f t="shared" si="13"/>
        <v>draw</v>
      </c>
      <c r="Q18" t="str">
        <f t="shared" si="14"/>
        <v>Draw</v>
      </c>
      <c r="R18">
        <f t="shared" si="9"/>
        <v>3</v>
      </c>
      <c r="S18" t="str">
        <f t="shared" si="5"/>
        <v>FALSE</v>
      </c>
    </row>
    <row r="19" spans="1:19" hidden="1" x14ac:dyDescent="0.2">
      <c r="A19">
        <v>1998</v>
      </c>
      <c r="B19">
        <f t="shared" si="6"/>
        <v>18</v>
      </c>
      <c r="C19">
        <v>2</v>
      </c>
      <c r="D19" t="s">
        <v>8</v>
      </c>
      <c r="E19" t="s">
        <v>88</v>
      </c>
      <c r="F19" s="33">
        <v>3</v>
      </c>
      <c r="G19" s="33">
        <v>0</v>
      </c>
      <c r="H19">
        <v>1.1499999999999999</v>
      </c>
      <c r="I19">
        <v>5.5</v>
      </c>
      <c r="J19">
        <v>9.99</v>
      </c>
      <c r="K19" t="str">
        <f t="shared" si="0"/>
        <v>Brazil</v>
      </c>
      <c r="L19">
        <f t="shared" si="7"/>
        <v>1.1499999999999999</v>
      </c>
      <c r="M19" t="str">
        <f t="shared" si="1"/>
        <v>Morocco</v>
      </c>
      <c r="N19">
        <f t="shared" si="8"/>
        <v>9.99</v>
      </c>
      <c r="O19" t="str">
        <f t="shared" si="12"/>
        <v>home</v>
      </c>
      <c r="P19" t="str">
        <f t="shared" si="13"/>
        <v>favourite</v>
      </c>
      <c r="Q19" t="str">
        <f t="shared" si="14"/>
        <v>Brazil</v>
      </c>
      <c r="R19">
        <f t="shared" si="9"/>
        <v>1.1499999999999999</v>
      </c>
      <c r="S19" t="str">
        <f t="shared" si="5"/>
        <v>TRUE</v>
      </c>
    </row>
    <row r="20" spans="1:19" hidden="1" x14ac:dyDescent="0.2">
      <c r="A20">
        <v>1998</v>
      </c>
      <c r="B20">
        <f t="shared" si="6"/>
        <v>19</v>
      </c>
      <c r="C20">
        <v>2</v>
      </c>
      <c r="D20" t="s">
        <v>21</v>
      </c>
      <c r="E20" t="s">
        <v>11</v>
      </c>
      <c r="F20" s="33">
        <v>3</v>
      </c>
      <c r="G20" s="33">
        <v>0</v>
      </c>
      <c r="H20">
        <v>1.31</v>
      </c>
      <c r="I20">
        <v>4.3</v>
      </c>
      <c r="J20">
        <v>8.5</v>
      </c>
      <c r="K20" t="str">
        <f t="shared" si="0"/>
        <v>Italy</v>
      </c>
      <c r="L20">
        <f t="shared" si="7"/>
        <v>1.31</v>
      </c>
      <c r="M20" t="str">
        <f t="shared" si="1"/>
        <v>Cameroon</v>
      </c>
      <c r="N20">
        <f t="shared" si="8"/>
        <v>8.5</v>
      </c>
      <c r="O20" t="str">
        <f t="shared" si="12"/>
        <v>home</v>
      </c>
      <c r="P20" t="str">
        <f t="shared" si="13"/>
        <v>favourite</v>
      </c>
      <c r="Q20" t="str">
        <f t="shared" si="14"/>
        <v>Italy</v>
      </c>
      <c r="R20">
        <f t="shared" si="9"/>
        <v>1.31</v>
      </c>
      <c r="S20" t="str">
        <f t="shared" si="5"/>
        <v>TRUE</v>
      </c>
    </row>
    <row r="21" spans="1:19" hidden="1" x14ac:dyDescent="0.2">
      <c r="A21">
        <v>1998</v>
      </c>
      <c r="B21">
        <f t="shared" si="6"/>
        <v>20</v>
      </c>
      <c r="C21">
        <v>2</v>
      </c>
      <c r="D21" t="s">
        <v>14</v>
      </c>
      <c r="E21" t="s">
        <v>109</v>
      </c>
      <c r="F21" s="33">
        <v>1</v>
      </c>
      <c r="G21" s="33">
        <v>1</v>
      </c>
      <c r="H21">
        <v>1.65</v>
      </c>
      <c r="I21">
        <v>3.2</v>
      </c>
      <c r="J21">
        <v>5.25</v>
      </c>
      <c r="K21" t="str">
        <f t="shared" si="0"/>
        <v>Chile</v>
      </c>
      <c r="L21">
        <f t="shared" si="7"/>
        <v>1.65</v>
      </c>
      <c r="M21" t="str">
        <f t="shared" si="1"/>
        <v>Austria</v>
      </c>
      <c r="N21">
        <f t="shared" si="8"/>
        <v>5.25</v>
      </c>
      <c r="O21" t="str">
        <f t="shared" si="12"/>
        <v>draw</v>
      </c>
      <c r="P21" t="str">
        <f t="shared" si="13"/>
        <v>draw</v>
      </c>
      <c r="Q21" t="str">
        <f t="shared" si="14"/>
        <v>Draw</v>
      </c>
      <c r="R21">
        <f t="shared" si="9"/>
        <v>3.2</v>
      </c>
      <c r="S21" t="str">
        <f t="shared" si="5"/>
        <v>FALSE</v>
      </c>
    </row>
    <row r="22" spans="1:19" hidden="1" x14ac:dyDescent="0.2">
      <c r="A22">
        <v>1998</v>
      </c>
      <c r="B22">
        <f t="shared" si="6"/>
        <v>21</v>
      </c>
      <c r="C22">
        <v>2</v>
      </c>
      <c r="D22" t="s">
        <v>71</v>
      </c>
      <c r="E22" t="s">
        <v>74</v>
      </c>
      <c r="F22" s="33">
        <v>1</v>
      </c>
      <c r="G22" s="33">
        <v>1</v>
      </c>
      <c r="H22">
        <v>3.75</v>
      </c>
      <c r="I22">
        <v>2.95</v>
      </c>
      <c r="J22">
        <v>2</v>
      </c>
      <c r="K22" t="str">
        <f t="shared" si="0"/>
        <v>Denmark</v>
      </c>
      <c r="L22">
        <f t="shared" si="7"/>
        <v>2</v>
      </c>
      <c r="M22" t="str">
        <f t="shared" si="1"/>
        <v>South Africa</v>
      </c>
      <c r="N22">
        <f t="shared" si="8"/>
        <v>3.75</v>
      </c>
      <c r="O22" t="str">
        <f t="shared" si="12"/>
        <v>draw</v>
      </c>
      <c r="P22" t="str">
        <f t="shared" si="13"/>
        <v>draw</v>
      </c>
      <c r="Q22" t="str">
        <f t="shared" si="14"/>
        <v>Draw</v>
      </c>
      <c r="R22">
        <f t="shared" si="9"/>
        <v>2.95</v>
      </c>
      <c r="S22" t="str">
        <f t="shared" si="5"/>
        <v>FALSE</v>
      </c>
    </row>
    <row r="23" spans="1:19" hidden="1" x14ac:dyDescent="0.2">
      <c r="A23">
        <v>1998</v>
      </c>
      <c r="B23">
        <f t="shared" si="6"/>
        <v>22</v>
      </c>
      <c r="C23">
        <v>2</v>
      </c>
      <c r="D23" t="s">
        <v>26</v>
      </c>
      <c r="E23" t="s">
        <v>86</v>
      </c>
      <c r="F23" s="33">
        <v>4</v>
      </c>
      <c r="G23" s="33">
        <v>0</v>
      </c>
      <c r="H23">
        <v>1.1200000000000001</v>
      </c>
      <c r="I23">
        <v>7.6</v>
      </c>
      <c r="J23">
        <v>9.99</v>
      </c>
      <c r="K23" t="str">
        <f t="shared" si="0"/>
        <v>France</v>
      </c>
      <c r="L23">
        <f t="shared" si="7"/>
        <v>1.1200000000000001</v>
      </c>
      <c r="M23" t="str">
        <f t="shared" si="1"/>
        <v>Saudi Arabia</v>
      </c>
      <c r="N23">
        <f t="shared" si="8"/>
        <v>9.99</v>
      </c>
      <c r="O23" t="str">
        <f t="shared" si="12"/>
        <v>home</v>
      </c>
      <c r="P23" t="str">
        <f t="shared" si="13"/>
        <v>favourite</v>
      </c>
      <c r="Q23" t="str">
        <f t="shared" si="14"/>
        <v>France</v>
      </c>
      <c r="R23">
        <f t="shared" si="9"/>
        <v>1.1200000000000001</v>
      </c>
      <c r="S23" t="str">
        <f t="shared" si="5"/>
        <v>TRUE</v>
      </c>
    </row>
    <row r="24" spans="1:19" hidden="1" x14ac:dyDescent="0.2">
      <c r="A24">
        <v>1998</v>
      </c>
      <c r="B24">
        <f t="shared" si="6"/>
        <v>23</v>
      </c>
      <c r="C24">
        <v>2</v>
      </c>
      <c r="D24" t="s">
        <v>12</v>
      </c>
      <c r="E24" t="s">
        <v>75</v>
      </c>
      <c r="F24" s="33">
        <v>0</v>
      </c>
      <c r="G24" s="33">
        <v>0</v>
      </c>
      <c r="H24">
        <v>1.3</v>
      </c>
      <c r="I24">
        <v>4.5</v>
      </c>
      <c r="J24">
        <v>9</v>
      </c>
      <c r="K24" t="str">
        <f t="shared" si="0"/>
        <v>Spain</v>
      </c>
      <c r="L24">
        <f t="shared" si="7"/>
        <v>1.3</v>
      </c>
      <c r="M24" t="str">
        <f t="shared" si="1"/>
        <v>Paraguay</v>
      </c>
      <c r="N24">
        <f t="shared" si="8"/>
        <v>9</v>
      </c>
      <c r="O24" t="str">
        <f t="shared" si="12"/>
        <v>draw</v>
      </c>
      <c r="P24" t="str">
        <f t="shared" si="13"/>
        <v>draw</v>
      </c>
      <c r="Q24" t="str">
        <f t="shared" si="14"/>
        <v>Draw</v>
      </c>
      <c r="R24">
        <f t="shared" si="9"/>
        <v>4.5</v>
      </c>
      <c r="S24" t="str">
        <f t="shared" si="5"/>
        <v>FALSE</v>
      </c>
    </row>
    <row r="25" spans="1:19" hidden="1" x14ac:dyDescent="0.2">
      <c r="A25">
        <v>1998</v>
      </c>
      <c r="B25">
        <f t="shared" si="6"/>
        <v>24</v>
      </c>
      <c r="C25">
        <v>2</v>
      </c>
      <c r="D25" t="s">
        <v>33</v>
      </c>
      <c r="E25" t="s">
        <v>110</v>
      </c>
      <c r="F25" s="33">
        <v>1</v>
      </c>
      <c r="G25" s="33">
        <v>0</v>
      </c>
      <c r="H25">
        <v>1.8</v>
      </c>
      <c r="I25">
        <v>2.95</v>
      </c>
      <c r="J25">
        <v>4.2</v>
      </c>
      <c r="K25" t="str">
        <f t="shared" si="0"/>
        <v>Nigeria</v>
      </c>
      <c r="L25">
        <f t="shared" si="7"/>
        <v>1.8</v>
      </c>
      <c r="M25" t="str">
        <f t="shared" si="1"/>
        <v>Bulgaria</v>
      </c>
      <c r="N25">
        <f t="shared" si="8"/>
        <v>4.2</v>
      </c>
      <c r="O25" t="str">
        <f t="shared" si="12"/>
        <v>home</v>
      </c>
      <c r="P25" t="str">
        <f t="shared" si="13"/>
        <v>favourite</v>
      </c>
      <c r="Q25" t="str">
        <f t="shared" si="14"/>
        <v>Nigeria</v>
      </c>
      <c r="R25">
        <f t="shared" si="9"/>
        <v>1.8</v>
      </c>
      <c r="S25" t="str">
        <f t="shared" si="5"/>
        <v>TRUE</v>
      </c>
    </row>
    <row r="26" spans="1:19" hidden="1" x14ac:dyDescent="0.2">
      <c r="A26">
        <v>1998</v>
      </c>
      <c r="B26">
        <f t="shared" si="6"/>
        <v>25</v>
      </c>
      <c r="C26">
        <v>2</v>
      </c>
      <c r="D26" t="s">
        <v>13</v>
      </c>
      <c r="E26" t="s">
        <v>39</v>
      </c>
      <c r="F26" s="33">
        <v>5</v>
      </c>
      <c r="G26" s="33">
        <v>0</v>
      </c>
      <c r="H26">
        <v>1.17</v>
      </c>
      <c r="I26">
        <v>6.25</v>
      </c>
      <c r="J26">
        <v>9.99</v>
      </c>
      <c r="K26" t="str">
        <f t="shared" si="0"/>
        <v>Netherlands</v>
      </c>
      <c r="L26">
        <f t="shared" si="7"/>
        <v>1.17</v>
      </c>
      <c r="M26" t="str">
        <f t="shared" si="1"/>
        <v>South Korea</v>
      </c>
      <c r="N26">
        <f t="shared" si="8"/>
        <v>9.99</v>
      </c>
      <c r="O26" t="str">
        <f t="shared" si="12"/>
        <v>home</v>
      </c>
      <c r="P26" t="str">
        <f t="shared" si="13"/>
        <v>favourite</v>
      </c>
      <c r="Q26" t="str">
        <f t="shared" si="14"/>
        <v>Netherlands</v>
      </c>
      <c r="R26">
        <f t="shared" si="9"/>
        <v>1.17</v>
      </c>
      <c r="S26" t="str">
        <f t="shared" si="5"/>
        <v>TRUE</v>
      </c>
    </row>
    <row r="27" spans="1:19" hidden="1" x14ac:dyDescent="0.2">
      <c r="A27">
        <v>1998</v>
      </c>
      <c r="B27">
        <f t="shared" si="6"/>
        <v>26</v>
      </c>
      <c r="C27">
        <v>2</v>
      </c>
      <c r="D27" t="s">
        <v>36</v>
      </c>
      <c r="E27" t="s">
        <v>10</v>
      </c>
      <c r="F27" s="33">
        <v>2</v>
      </c>
      <c r="G27" s="33">
        <v>2</v>
      </c>
      <c r="H27">
        <v>2.4500000000000002</v>
      </c>
      <c r="I27">
        <v>2.65</v>
      </c>
      <c r="J27">
        <v>3.5</v>
      </c>
      <c r="K27" t="str">
        <f t="shared" si="0"/>
        <v>Belgium</v>
      </c>
      <c r="L27">
        <f t="shared" si="7"/>
        <v>2.4500000000000002</v>
      </c>
      <c r="M27" t="str">
        <f t="shared" si="1"/>
        <v>Mexico</v>
      </c>
      <c r="N27">
        <f t="shared" si="8"/>
        <v>3.5</v>
      </c>
      <c r="O27" t="str">
        <f t="shared" si="12"/>
        <v>draw</v>
      </c>
      <c r="P27" t="str">
        <f t="shared" si="13"/>
        <v>draw</v>
      </c>
      <c r="Q27" t="str">
        <f t="shared" si="14"/>
        <v>Draw</v>
      </c>
      <c r="R27">
        <f t="shared" si="9"/>
        <v>2.65</v>
      </c>
      <c r="S27" t="str">
        <f t="shared" si="5"/>
        <v>FALSE</v>
      </c>
    </row>
    <row r="28" spans="1:19" hidden="1" x14ac:dyDescent="0.2">
      <c r="A28">
        <v>1998</v>
      </c>
      <c r="B28">
        <f t="shared" si="6"/>
        <v>27</v>
      </c>
      <c r="C28">
        <v>2</v>
      </c>
      <c r="D28" t="s">
        <v>23</v>
      </c>
      <c r="E28" t="s">
        <v>9</v>
      </c>
      <c r="F28" s="33">
        <v>0</v>
      </c>
      <c r="G28" s="33">
        <v>1</v>
      </c>
      <c r="H28">
        <v>9.5</v>
      </c>
      <c r="I28">
        <v>4.4000000000000004</v>
      </c>
      <c r="J28">
        <v>1.26</v>
      </c>
      <c r="K28" t="str">
        <f t="shared" si="0"/>
        <v>Croatia</v>
      </c>
      <c r="L28">
        <f t="shared" si="7"/>
        <v>1.26</v>
      </c>
      <c r="M28" t="str">
        <f t="shared" si="1"/>
        <v>Japan</v>
      </c>
      <c r="N28">
        <f t="shared" si="8"/>
        <v>9.5</v>
      </c>
      <c r="O28" t="str">
        <f t="shared" si="12"/>
        <v>away</v>
      </c>
      <c r="P28" t="str">
        <f t="shared" si="13"/>
        <v>favourite</v>
      </c>
      <c r="Q28" t="str">
        <f t="shared" si="14"/>
        <v>Croatia</v>
      </c>
      <c r="R28">
        <f t="shared" si="9"/>
        <v>1.26</v>
      </c>
      <c r="S28" t="str">
        <f t="shared" si="5"/>
        <v>TRUE</v>
      </c>
    </row>
    <row r="29" spans="1:19" hidden="1" x14ac:dyDescent="0.2">
      <c r="A29">
        <v>1998</v>
      </c>
      <c r="B29">
        <f t="shared" si="6"/>
        <v>28</v>
      </c>
      <c r="C29">
        <v>2</v>
      </c>
      <c r="D29" t="s">
        <v>35</v>
      </c>
      <c r="E29" t="s">
        <v>32</v>
      </c>
      <c r="F29" s="33">
        <v>1</v>
      </c>
      <c r="G29" s="33">
        <v>2</v>
      </c>
      <c r="H29">
        <v>2.1</v>
      </c>
      <c r="I29">
        <v>2.95</v>
      </c>
      <c r="J29">
        <v>3.95</v>
      </c>
      <c r="K29" t="str">
        <f t="shared" si="0"/>
        <v>USA</v>
      </c>
      <c r="L29">
        <f t="shared" si="7"/>
        <v>2.1</v>
      </c>
      <c r="M29" t="str">
        <f t="shared" si="1"/>
        <v>Iran</v>
      </c>
      <c r="N29">
        <f t="shared" si="8"/>
        <v>3.95</v>
      </c>
      <c r="O29" t="str">
        <f t="shared" si="12"/>
        <v>away</v>
      </c>
      <c r="P29" t="str">
        <f t="shared" si="13"/>
        <v>outsider</v>
      </c>
      <c r="Q29" t="str">
        <f t="shared" si="14"/>
        <v>Iran</v>
      </c>
      <c r="R29">
        <f t="shared" si="9"/>
        <v>3.95</v>
      </c>
      <c r="S29" t="str">
        <f t="shared" si="5"/>
        <v>FALSE</v>
      </c>
    </row>
    <row r="30" spans="1:19" hidden="1" x14ac:dyDescent="0.2">
      <c r="A30">
        <v>1998</v>
      </c>
      <c r="B30">
        <f t="shared" si="6"/>
        <v>29</v>
      </c>
      <c r="C30">
        <v>2</v>
      </c>
      <c r="D30" t="s">
        <v>30</v>
      </c>
      <c r="E30" t="s">
        <v>100</v>
      </c>
      <c r="F30" s="33">
        <v>2</v>
      </c>
      <c r="G30" s="33">
        <v>2</v>
      </c>
      <c r="H30">
        <v>1.75</v>
      </c>
      <c r="I30">
        <v>2.7</v>
      </c>
      <c r="J30">
        <v>5.5</v>
      </c>
      <c r="K30" t="str">
        <f t="shared" si="0"/>
        <v>Germany</v>
      </c>
      <c r="L30">
        <f t="shared" si="7"/>
        <v>1.75</v>
      </c>
      <c r="M30" t="str">
        <f t="shared" si="1"/>
        <v>Serbia &amp; Montenegro</v>
      </c>
      <c r="N30">
        <f t="shared" si="8"/>
        <v>5.5</v>
      </c>
      <c r="O30" t="str">
        <f t="shared" si="12"/>
        <v>draw</v>
      </c>
      <c r="P30" t="str">
        <f t="shared" si="13"/>
        <v>draw</v>
      </c>
      <c r="Q30" t="str">
        <f t="shared" si="14"/>
        <v>Draw</v>
      </c>
      <c r="R30">
        <f t="shared" si="9"/>
        <v>2.7</v>
      </c>
      <c r="S30" t="str">
        <f t="shared" si="5"/>
        <v>FALSE</v>
      </c>
    </row>
    <row r="31" spans="1:19" hidden="1" x14ac:dyDescent="0.2">
      <c r="A31">
        <v>1998</v>
      </c>
      <c r="B31">
        <f t="shared" si="6"/>
        <v>30</v>
      </c>
      <c r="C31">
        <v>2</v>
      </c>
      <c r="D31" t="s">
        <v>28</v>
      </c>
      <c r="E31" t="s">
        <v>112</v>
      </c>
      <c r="F31" s="33">
        <v>5</v>
      </c>
      <c r="G31" s="33">
        <v>0</v>
      </c>
      <c r="H31">
        <v>1.17</v>
      </c>
      <c r="I31">
        <v>6.25</v>
      </c>
      <c r="J31">
        <v>9.99</v>
      </c>
      <c r="K31" t="str">
        <f t="shared" si="0"/>
        <v>Argentina</v>
      </c>
      <c r="L31">
        <f t="shared" si="7"/>
        <v>1.17</v>
      </c>
      <c r="M31" t="str">
        <f t="shared" si="1"/>
        <v>Jamaica</v>
      </c>
      <c r="N31">
        <f t="shared" si="8"/>
        <v>9.99</v>
      </c>
      <c r="O31" t="str">
        <f t="shared" si="12"/>
        <v>home</v>
      </c>
      <c r="P31" t="str">
        <f t="shared" si="13"/>
        <v>favourite</v>
      </c>
      <c r="Q31" t="str">
        <f t="shared" si="14"/>
        <v>Argentina</v>
      </c>
      <c r="R31">
        <f t="shared" si="9"/>
        <v>1.17</v>
      </c>
      <c r="S31" t="str">
        <f t="shared" si="5"/>
        <v>TRUE</v>
      </c>
    </row>
    <row r="32" spans="1:19" hidden="1" x14ac:dyDescent="0.2">
      <c r="A32">
        <v>1998</v>
      </c>
      <c r="B32">
        <f t="shared" si="6"/>
        <v>31</v>
      </c>
      <c r="C32">
        <v>2</v>
      </c>
      <c r="D32" t="s">
        <v>111</v>
      </c>
      <c r="E32" t="s">
        <v>20</v>
      </c>
      <c r="F32" s="33">
        <v>2</v>
      </c>
      <c r="G32" s="33">
        <v>1</v>
      </c>
      <c r="H32">
        <v>4.59</v>
      </c>
      <c r="I32">
        <v>2.7</v>
      </c>
      <c r="J32">
        <v>1.95</v>
      </c>
      <c r="K32" t="str">
        <f t="shared" si="0"/>
        <v>England</v>
      </c>
      <c r="L32">
        <f t="shared" si="7"/>
        <v>1.95</v>
      </c>
      <c r="M32" t="str">
        <f t="shared" si="1"/>
        <v>Romania</v>
      </c>
      <c r="N32">
        <f t="shared" si="8"/>
        <v>4.59</v>
      </c>
      <c r="O32" t="str">
        <f t="shared" si="12"/>
        <v>home</v>
      </c>
      <c r="P32" t="str">
        <f t="shared" si="13"/>
        <v>outsider</v>
      </c>
      <c r="Q32" t="str">
        <f t="shared" si="14"/>
        <v>Romania</v>
      </c>
      <c r="R32">
        <f t="shared" si="9"/>
        <v>4.59</v>
      </c>
      <c r="S32" t="str">
        <f t="shared" si="5"/>
        <v>FALSE</v>
      </c>
    </row>
    <row r="33" spans="1:19" hidden="1" x14ac:dyDescent="0.2">
      <c r="A33">
        <v>1998</v>
      </c>
      <c r="B33">
        <f t="shared" si="6"/>
        <v>32</v>
      </c>
      <c r="C33">
        <v>2</v>
      </c>
      <c r="D33" t="s">
        <v>16</v>
      </c>
      <c r="E33" t="s">
        <v>93</v>
      </c>
      <c r="F33" s="33">
        <v>1</v>
      </c>
      <c r="G33" s="33">
        <v>0</v>
      </c>
      <c r="H33">
        <v>1.7</v>
      </c>
      <c r="I33">
        <v>3.1</v>
      </c>
      <c r="J33">
        <v>4.84</v>
      </c>
      <c r="K33" t="str">
        <f t="shared" si="0"/>
        <v>Colombia</v>
      </c>
      <c r="L33">
        <f t="shared" si="7"/>
        <v>1.7</v>
      </c>
      <c r="M33" t="str">
        <f t="shared" si="1"/>
        <v>Tunisia</v>
      </c>
      <c r="N33">
        <f t="shared" si="8"/>
        <v>4.84</v>
      </c>
      <c r="O33" t="str">
        <f t="shared" si="12"/>
        <v>home</v>
      </c>
      <c r="P33" t="str">
        <f t="shared" si="13"/>
        <v>favourite</v>
      </c>
      <c r="Q33" t="str">
        <f t="shared" si="14"/>
        <v>Colombia</v>
      </c>
      <c r="R33">
        <f t="shared" si="9"/>
        <v>1.7</v>
      </c>
      <c r="S33" t="str">
        <f t="shared" si="5"/>
        <v>TRUE</v>
      </c>
    </row>
    <row r="34" spans="1:19" hidden="1" x14ac:dyDescent="0.2">
      <c r="A34">
        <v>1998</v>
      </c>
      <c r="B34">
        <f t="shared" si="6"/>
        <v>33</v>
      </c>
      <c r="C34">
        <v>3</v>
      </c>
      <c r="D34" t="s">
        <v>108</v>
      </c>
      <c r="E34" t="s">
        <v>88</v>
      </c>
      <c r="F34" s="33">
        <v>0</v>
      </c>
      <c r="G34" s="33">
        <v>3</v>
      </c>
      <c r="H34">
        <v>1.85</v>
      </c>
      <c r="I34">
        <v>3.35</v>
      </c>
      <c r="J34">
        <v>4</v>
      </c>
      <c r="K34" t="str">
        <f t="shared" si="0"/>
        <v>Scotland</v>
      </c>
      <c r="L34">
        <f t="shared" si="7"/>
        <v>1.85</v>
      </c>
      <c r="M34" t="str">
        <f t="shared" si="1"/>
        <v>Morocco</v>
      </c>
      <c r="N34">
        <f t="shared" si="8"/>
        <v>4</v>
      </c>
      <c r="O34" t="str">
        <f t="shared" si="12"/>
        <v>away</v>
      </c>
      <c r="P34" t="str">
        <f t="shared" si="13"/>
        <v>outsider</v>
      </c>
      <c r="Q34" t="str">
        <f t="shared" si="14"/>
        <v>Morocco</v>
      </c>
      <c r="R34">
        <f t="shared" si="9"/>
        <v>4</v>
      </c>
      <c r="S34" t="str">
        <f t="shared" si="5"/>
        <v>FALSE</v>
      </c>
    </row>
    <row r="35" spans="1:19" hidden="1" x14ac:dyDescent="0.2">
      <c r="A35">
        <v>1998</v>
      </c>
      <c r="B35">
        <f t="shared" si="6"/>
        <v>34</v>
      </c>
      <c r="C35">
        <v>3</v>
      </c>
      <c r="D35" t="s">
        <v>8</v>
      </c>
      <c r="E35" t="s">
        <v>107</v>
      </c>
      <c r="F35" s="33">
        <v>1</v>
      </c>
      <c r="G35" s="33">
        <v>2</v>
      </c>
      <c r="H35">
        <v>1.4</v>
      </c>
      <c r="I35">
        <v>4.5</v>
      </c>
      <c r="J35">
        <v>6</v>
      </c>
      <c r="K35" t="str">
        <f t="shared" si="0"/>
        <v>Brazil</v>
      </c>
      <c r="L35">
        <f t="shared" si="7"/>
        <v>1.4</v>
      </c>
      <c r="M35" t="str">
        <f t="shared" si="1"/>
        <v>Norway</v>
      </c>
      <c r="N35">
        <f t="shared" si="8"/>
        <v>6</v>
      </c>
      <c r="O35" t="str">
        <f t="shared" si="12"/>
        <v>away</v>
      </c>
      <c r="P35" t="str">
        <f t="shared" si="13"/>
        <v>outsider</v>
      </c>
      <c r="Q35" t="str">
        <f t="shared" si="14"/>
        <v>Norway</v>
      </c>
      <c r="R35">
        <f t="shared" si="9"/>
        <v>6</v>
      </c>
      <c r="S35" t="str">
        <f t="shared" si="5"/>
        <v>FALSE</v>
      </c>
    </row>
    <row r="36" spans="1:19" hidden="1" x14ac:dyDescent="0.2">
      <c r="A36">
        <v>1998</v>
      </c>
      <c r="B36">
        <f t="shared" si="6"/>
        <v>35</v>
      </c>
      <c r="C36">
        <v>3</v>
      </c>
      <c r="D36" t="s">
        <v>21</v>
      </c>
      <c r="E36" t="s">
        <v>109</v>
      </c>
      <c r="F36" s="33">
        <v>2</v>
      </c>
      <c r="G36" s="33">
        <v>1</v>
      </c>
      <c r="H36">
        <v>1.27</v>
      </c>
      <c r="I36">
        <v>4.59</v>
      </c>
      <c r="J36">
        <v>9.99</v>
      </c>
      <c r="K36" t="str">
        <f t="shared" si="0"/>
        <v>Italy</v>
      </c>
      <c r="L36">
        <f t="shared" si="7"/>
        <v>1.27</v>
      </c>
      <c r="M36" t="str">
        <f t="shared" si="1"/>
        <v>Austria</v>
      </c>
      <c r="N36">
        <f t="shared" si="8"/>
        <v>9.99</v>
      </c>
      <c r="O36" t="str">
        <f t="shared" si="12"/>
        <v>home</v>
      </c>
      <c r="P36" t="str">
        <f t="shared" si="13"/>
        <v>favourite</v>
      </c>
      <c r="Q36" t="str">
        <f t="shared" si="14"/>
        <v>Italy</v>
      </c>
      <c r="R36">
        <f t="shared" si="9"/>
        <v>1.27</v>
      </c>
      <c r="S36" t="str">
        <f t="shared" si="5"/>
        <v>TRUE</v>
      </c>
    </row>
    <row r="37" spans="1:19" hidden="1" x14ac:dyDescent="0.2">
      <c r="A37">
        <v>1998</v>
      </c>
      <c r="B37">
        <f t="shared" si="6"/>
        <v>36</v>
      </c>
      <c r="C37">
        <v>3</v>
      </c>
      <c r="D37" t="s">
        <v>14</v>
      </c>
      <c r="E37" t="s">
        <v>11</v>
      </c>
      <c r="F37" s="33">
        <v>1</v>
      </c>
      <c r="G37" s="33">
        <v>1</v>
      </c>
      <c r="H37">
        <v>1.77</v>
      </c>
      <c r="I37">
        <v>3.45</v>
      </c>
      <c r="J37">
        <v>4.5</v>
      </c>
      <c r="K37" t="str">
        <f t="shared" si="0"/>
        <v>Chile</v>
      </c>
      <c r="L37">
        <f t="shared" si="7"/>
        <v>1.77</v>
      </c>
      <c r="M37" t="str">
        <f t="shared" si="1"/>
        <v>Cameroon</v>
      </c>
      <c r="N37">
        <f t="shared" si="8"/>
        <v>4.5</v>
      </c>
      <c r="O37" t="str">
        <f t="shared" si="12"/>
        <v>draw</v>
      </c>
      <c r="P37" t="str">
        <f t="shared" si="13"/>
        <v>draw</v>
      </c>
      <c r="Q37" t="str">
        <f t="shared" si="14"/>
        <v>Draw</v>
      </c>
      <c r="R37">
        <f t="shared" si="9"/>
        <v>3.45</v>
      </c>
      <c r="S37" t="str">
        <f t="shared" si="5"/>
        <v>FALSE</v>
      </c>
    </row>
    <row r="38" spans="1:19" hidden="1" x14ac:dyDescent="0.2">
      <c r="A38">
        <v>1998</v>
      </c>
      <c r="B38">
        <f t="shared" si="6"/>
        <v>37</v>
      </c>
      <c r="C38">
        <v>3</v>
      </c>
      <c r="D38" t="s">
        <v>71</v>
      </c>
      <c r="E38" t="s">
        <v>86</v>
      </c>
      <c r="F38" s="33">
        <v>2</v>
      </c>
      <c r="G38" s="33">
        <v>2</v>
      </c>
      <c r="H38">
        <v>1.55</v>
      </c>
      <c r="I38">
        <v>3.6</v>
      </c>
      <c r="J38">
        <v>6</v>
      </c>
      <c r="K38" t="str">
        <f t="shared" si="0"/>
        <v>South Africa</v>
      </c>
      <c r="L38">
        <f t="shared" si="7"/>
        <v>1.55</v>
      </c>
      <c r="M38" t="str">
        <f t="shared" si="1"/>
        <v>Saudi Arabia</v>
      </c>
      <c r="N38">
        <f t="shared" si="8"/>
        <v>6</v>
      </c>
      <c r="O38" t="str">
        <f t="shared" si="12"/>
        <v>draw</v>
      </c>
      <c r="P38" t="str">
        <f t="shared" si="13"/>
        <v>draw</v>
      </c>
      <c r="Q38" t="str">
        <f t="shared" si="14"/>
        <v>Draw</v>
      </c>
      <c r="R38">
        <f t="shared" si="9"/>
        <v>3.6</v>
      </c>
      <c r="S38" t="str">
        <f t="shared" si="5"/>
        <v>FALSE</v>
      </c>
    </row>
    <row r="39" spans="1:19" hidden="1" x14ac:dyDescent="0.2">
      <c r="A39">
        <v>1998</v>
      </c>
      <c r="B39">
        <f t="shared" si="6"/>
        <v>38</v>
      </c>
      <c r="C39">
        <v>3</v>
      </c>
      <c r="D39" t="s">
        <v>26</v>
      </c>
      <c r="E39" t="s">
        <v>74</v>
      </c>
      <c r="F39" s="33">
        <v>2</v>
      </c>
      <c r="G39" s="33">
        <v>1</v>
      </c>
      <c r="H39">
        <v>1.55</v>
      </c>
      <c r="I39">
        <v>2.85</v>
      </c>
      <c r="J39">
        <v>7.6</v>
      </c>
      <c r="K39" t="str">
        <f t="shared" si="0"/>
        <v>France</v>
      </c>
      <c r="L39">
        <f t="shared" si="7"/>
        <v>1.55</v>
      </c>
      <c r="M39" t="str">
        <f t="shared" si="1"/>
        <v>Denmark</v>
      </c>
      <c r="N39">
        <f t="shared" si="8"/>
        <v>7.6</v>
      </c>
      <c r="O39" t="str">
        <f t="shared" si="12"/>
        <v>home</v>
      </c>
      <c r="P39" t="str">
        <f t="shared" si="13"/>
        <v>favourite</v>
      </c>
      <c r="Q39" t="str">
        <f t="shared" si="14"/>
        <v>France</v>
      </c>
      <c r="R39">
        <f t="shared" si="9"/>
        <v>1.55</v>
      </c>
      <c r="S39" t="str">
        <f t="shared" si="5"/>
        <v>TRUE</v>
      </c>
    </row>
    <row r="40" spans="1:19" hidden="1" x14ac:dyDescent="0.2">
      <c r="A40">
        <v>1998</v>
      </c>
      <c r="B40">
        <f t="shared" si="6"/>
        <v>39</v>
      </c>
      <c r="C40">
        <v>3</v>
      </c>
      <c r="D40" t="s">
        <v>12</v>
      </c>
      <c r="E40" t="s">
        <v>110</v>
      </c>
      <c r="F40" s="33">
        <v>6</v>
      </c>
      <c r="G40" s="33">
        <v>1</v>
      </c>
      <c r="H40">
        <v>1.45</v>
      </c>
      <c r="I40">
        <v>4.25</v>
      </c>
      <c r="J40">
        <v>5</v>
      </c>
      <c r="K40" t="str">
        <f t="shared" si="0"/>
        <v>Spain</v>
      </c>
      <c r="L40">
        <f t="shared" si="7"/>
        <v>1.45</v>
      </c>
      <c r="M40" t="str">
        <f t="shared" si="1"/>
        <v>Bulgaria</v>
      </c>
      <c r="N40">
        <f t="shared" si="8"/>
        <v>5</v>
      </c>
      <c r="O40" t="str">
        <f t="shared" si="12"/>
        <v>home</v>
      </c>
      <c r="P40" t="str">
        <f t="shared" si="13"/>
        <v>favourite</v>
      </c>
      <c r="Q40" t="str">
        <f t="shared" si="14"/>
        <v>Spain</v>
      </c>
      <c r="R40">
        <f t="shared" si="9"/>
        <v>1.45</v>
      </c>
      <c r="S40" t="str">
        <f t="shared" si="5"/>
        <v>TRUE</v>
      </c>
    </row>
    <row r="41" spans="1:19" hidden="1" x14ac:dyDescent="0.2">
      <c r="A41">
        <v>1998</v>
      </c>
      <c r="B41">
        <f t="shared" si="6"/>
        <v>40</v>
      </c>
      <c r="C41">
        <v>3</v>
      </c>
      <c r="D41" t="s">
        <v>33</v>
      </c>
      <c r="E41" t="s">
        <v>75</v>
      </c>
      <c r="F41" s="33">
        <v>1</v>
      </c>
      <c r="G41" s="33">
        <v>3</v>
      </c>
      <c r="H41">
        <v>2.25</v>
      </c>
      <c r="I41">
        <v>3.1</v>
      </c>
      <c r="J41">
        <v>2.95</v>
      </c>
      <c r="K41" t="str">
        <f t="shared" si="0"/>
        <v>Nigeria</v>
      </c>
      <c r="L41">
        <f t="shared" si="7"/>
        <v>2.25</v>
      </c>
      <c r="M41" t="str">
        <f t="shared" si="1"/>
        <v>Paraguay</v>
      </c>
      <c r="N41">
        <f t="shared" si="8"/>
        <v>2.95</v>
      </c>
      <c r="O41" t="str">
        <f t="shared" si="12"/>
        <v>away</v>
      </c>
      <c r="P41" t="str">
        <f t="shared" si="13"/>
        <v>outsider</v>
      </c>
      <c r="Q41" t="str">
        <f t="shared" si="14"/>
        <v>Paraguay</v>
      </c>
      <c r="R41">
        <f t="shared" si="9"/>
        <v>2.95</v>
      </c>
      <c r="S41" t="str">
        <f t="shared" si="5"/>
        <v>FALSE</v>
      </c>
    </row>
    <row r="42" spans="1:19" hidden="1" x14ac:dyDescent="0.2">
      <c r="A42">
        <v>1998</v>
      </c>
      <c r="B42">
        <f t="shared" si="6"/>
        <v>41</v>
      </c>
      <c r="C42">
        <v>3</v>
      </c>
      <c r="D42" t="s">
        <v>13</v>
      </c>
      <c r="E42" t="s">
        <v>10</v>
      </c>
      <c r="F42" s="33">
        <v>2</v>
      </c>
      <c r="G42" s="33">
        <v>2</v>
      </c>
      <c r="H42">
        <v>1.6</v>
      </c>
      <c r="I42">
        <v>3.15</v>
      </c>
      <c r="J42">
        <v>6.5</v>
      </c>
      <c r="K42" t="str">
        <f t="shared" si="0"/>
        <v>Netherlands</v>
      </c>
      <c r="L42">
        <f t="shared" si="7"/>
        <v>1.6</v>
      </c>
      <c r="M42" t="str">
        <f t="shared" si="1"/>
        <v>Mexico</v>
      </c>
      <c r="N42">
        <f t="shared" si="8"/>
        <v>6.5</v>
      </c>
      <c r="O42" t="str">
        <f t="shared" si="12"/>
        <v>draw</v>
      </c>
      <c r="P42" t="str">
        <f t="shared" si="13"/>
        <v>draw</v>
      </c>
      <c r="Q42" t="str">
        <f t="shared" si="14"/>
        <v>Draw</v>
      </c>
      <c r="R42">
        <f t="shared" si="9"/>
        <v>3.15</v>
      </c>
      <c r="S42" t="str">
        <f t="shared" si="5"/>
        <v>FALSE</v>
      </c>
    </row>
    <row r="43" spans="1:19" hidden="1" x14ac:dyDescent="0.2">
      <c r="A43">
        <v>1998</v>
      </c>
      <c r="B43">
        <f t="shared" si="6"/>
        <v>42</v>
      </c>
      <c r="C43">
        <v>3</v>
      </c>
      <c r="D43" t="s">
        <v>36</v>
      </c>
      <c r="E43" t="s">
        <v>39</v>
      </c>
      <c r="F43" s="33">
        <v>1</v>
      </c>
      <c r="G43" s="33">
        <v>1</v>
      </c>
      <c r="H43">
        <v>1.27</v>
      </c>
      <c r="I43">
        <v>4.8</v>
      </c>
      <c r="J43">
        <v>9.5</v>
      </c>
      <c r="K43" t="str">
        <f t="shared" si="0"/>
        <v>Belgium</v>
      </c>
      <c r="L43">
        <f t="shared" si="7"/>
        <v>1.27</v>
      </c>
      <c r="M43" t="str">
        <f t="shared" si="1"/>
        <v>South Korea</v>
      </c>
      <c r="N43">
        <f t="shared" si="8"/>
        <v>9.5</v>
      </c>
      <c r="O43" t="str">
        <f t="shared" si="12"/>
        <v>draw</v>
      </c>
      <c r="P43" t="str">
        <f t="shared" si="13"/>
        <v>draw</v>
      </c>
      <c r="Q43" t="str">
        <f t="shared" si="14"/>
        <v>Draw</v>
      </c>
      <c r="R43">
        <f t="shared" si="9"/>
        <v>4.8</v>
      </c>
      <c r="S43" t="str">
        <f t="shared" si="5"/>
        <v>FALSE</v>
      </c>
    </row>
    <row r="44" spans="1:19" hidden="1" x14ac:dyDescent="0.2">
      <c r="A44">
        <v>1998</v>
      </c>
      <c r="B44">
        <f t="shared" si="6"/>
        <v>43</v>
      </c>
      <c r="C44">
        <v>3</v>
      </c>
      <c r="D44" t="s">
        <v>35</v>
      </c>
      <c r="E44" t="s">
        <v>100</v>
      </c>
      <c r="F44" s="33">
        <v>0</v>
      </c>
      <c r="G44" s="33">
        <v>1</v>
      </c>
      <c r="H44">
        <v>9</v>
      </c>
      <c r="I44">
        <v>4.8</v>
      </c>
      <c r="J44">
        <v>1.25</v>
      </c>
      <c r="K44" t="str">
        <f t="shared" si="0"/>
        <v>Serbia &amp; Montenegro</v>
      </c>
      <c r="L44">
        <f t="shared" si="7"/>
        <v>1.25</v>
      </c>
      <c r="M44" t="str">
        <f t="shared" si="1"/>
        <v>USA</v>
      </c>
      <c r="N44">
        <f t="shared" si="8"/>
        <v>9</v>
      </c>
      <c r="O44" t="str">
        <f t="shared" si="12"/>
        <v>away</v>
      </c>
      <c r="P44" t="str">
        <f t="shared" si="13"/>
        <v>favourite</v>
      </c>
      <c r="Q44" t="str">
        <f t="shared" si="14"/>
        <v>Serbia &amp; Montenegro</v>
      </c>
      <c r="R44">
        <f t="shared" si="9"/>
        <v>1.25</v>
      </c>
      <c r="S44" t="str">
        <f t="shared" si="5"/>
        <v>TRUE</v>
      </c>
    </row>
    <row r="45" spans="1:19" hidden="1" x14ac:dyDescent="0.2">
      <c r="A45">
        <v>1998</v>
      </c>
      <c r="B45">
        <f t="shared" si="6"/>
        <v>44</v>
      </c>
      <c r="C45">
        <v>3</v>
      </c>
      <c r="D45" t="s">
        <v>30</v>
      </c>
      <c r="E45" t="s">
        <v>32</v>
      </c>
      <c r="F45" s="33">
        <v>2</v>
      </c>
      <c r="G45" s="33">
        <v>0</v>
      </c>
      <c r="H45">
        <v>1.1399999999999999</v>
      </c>
      <c r="I45">
        <v>6.5</v>
      </c>
      <c r="J45">
        <v>9.99</v>
      </c>
      <c r="K45" t="str">
        <f t="shared" si="0"/>
        <v>Germany</v>
      </c>
      <c r="L45">
        <f t="shared" si="7"/>
        <v>1.1399999999999999</v>
      </c>
      <c r="M45" t="str">
        <f t="shared" si="1"/>
        <v>Iran</v>
      </c>
      <c r="N45">
        <f t="shared" si="8"/>
        <v>9.99</v>
      </c>
      <c r="O45" t="str">
        <f t="shared" si="12"/>
        <v>home</v>
      </c>
      <c r="P45" t="str">
        <f t="shared" si="13"/>
        <v>favourite</v>
      </c>
      <c r="Q45" t="str">
        <f t="shared" si="14"/>
        <v>Germany</v>
      </c>
      <c r="R45">
        <f t="shared" si="9"/>
        <v>1.1399999999999999</v>
      </c>
      <c r="S45" t="str">
        <f t="shared" si="5"/>
        <v>TRUE</v>
      </c>
    </row>
    <row r="46" spans="1:19" hidden="1" x14ac:dyDescent="0.2">
      <c r="A46">
        <v>1998</v>
      </c>
      <c r="B46">
        <f t="shared" si="6"/>
        <v>45</v>
      </c>
      <c r="C46">
        <v>3</v>
      </c>
      <c r="D46" t="s">
        <v>111</v>
      </c>
      <c r="E46" t="s">
        <v>93</v>
      </c>
      <c r="F46" s="33">
        <v>1</v>
      </c>
      <c r="G46" s="33">
        <v>1</v>
      </c>
      <c r="H46">
        <v>1.4</v>
      </c>
      <c r="I46">
        <v>4</v>
      </c>
      <c r="J46">
        <v>6</v>
      </c>
      <c r="K46" t="str">
        <f t="shared" si="0"/>
        <v>Romania</v>
      </c>
      <c r="L46">
        <f t="shared" si="7"/>
        <v>1.4</v>
      </c>
      <c r="M46" t="str">
        <f t="shared" si="1"/>
        <v>Tunisia</v>
      </c>
      <c r="N46">
        <f t="shared" si="8"/>
        <v>6</v>
      </c>
      <c r="O46" t="str">
        <f t="shared" si="12"/>
        <v>draw</v>
      </c>
      <c r="P46" t="str">
        <f t="shared" si="13"/>
        <v>draw</v>
      </c>
      <c r="Q46" t="str">
        <f t="shared" si="14"/>
        <v>Draw</v>
      </c>
      <c r="R46">
        <f t="shared" si="9"/>
        <v>4</v>
      </c>
      <c r="S46" t="str">
        <f t="shared" si="5"/>
        <v>FALSE</v>
      </c>
    </row>
    <row r="47" spans="1:19" hidden="1" x14ac:dyDescent="0.2">
      <c r="A47">
        <v>1998</v>
      </c>
      <c r="B47">
        <f t="shared" si="6"/>
        <v>46</v>
      </c>
      <c r="C47">
        <v>3</v>
      </c>
      <c r="D47" t="s">
        <v>16</v>
      </c>
      <c r="E47" t="s">
        <v>20</v>
      </c>
      <c r="F47" s="33">
        <v>0</v>
      </c>
      <c r="G47" s="33">
        <v>2</v>
      </c>
      <c r="H47">
        <v>6</v>
      </c>
      <c r="I47">
        <v>3.8</v>
      </c>
      <c r="J47">
        <v>1.45</v>
      </c>
      <c r="K47" t="str">
        <f t="shared" si="0"/>
        <v>England</v>
      </c>
      <c r="L47">
        <f t="shared" si="7"/>
        <v>1.45</v>
      </c>
      <c r="M47" t="str">
        <f t="shared" si="1"/>
        <v>Colombia</v>
      </c>
      <c r="N47">
        <f t="shared" si="8"/>
        <v>6</v>
      </c>
      <c r="O47" t="str">
        <f t="shared" si="12"/>
        <v>away</v>
      </c>
      <c r="P47" t="str">
        <f t="shared" si="13"/>
        <v>favourite</v>
      </c>
      <c r="Q47" t="str">
        <f t="shared" si="14"/>
        <v>England</v>
      </c>
      <c r="R47">
        <f t="shared" si="9"/>
        <v>1.45</v>
      </c>
      <c r="S47" t="str">
        <f t="shared" si="5"/>
        <v>TRUE</v>
      </c>
    </row>
    <row r="48" spans="1:19" hidden="1" x14ac:dyDescent="0.2">
      <c r="A48">
        <v>1998</v>
      </c>
      <c r="B48">
        <f t="shared" si="6"/>
        <v>47</v>
      </c>
      <c r="C48">
        <v>3</v>
      </c>
      <c r="D48" t="s">
        <v>23</v>
      </c>
      <c r="E48" t="s">
        <v>112</v>
      </c>
      <c r="F48" s="33">
        <v>1</v>
      </c>
      <c r="G48" s="33">
        <v>2</v>
      </c>
      <c r="H48">
        <v>1.95</v>
      </c>
      <c r="I48">
        <v>3</v>
      </c>
      <c r="J48">
        <v>3.6</v>
      </c>
      <c r="K48" t="str">
        <f t="shared" si="0"/>
        <v>Japan</v>
      </c>
      <c r="L48">
        <f t="shared" si="7"/>
        <v>1.95</v>
      </c>
      <c r="M48" t="str">
        <f t="shared" si="1"/>
        <v>Jamaica</v>
      </c>
      <c r="N48">
        <f t="shared" si="8"/>
        <v>3.6</v>
      </c>
      <c r="O48" t="str">
        <f t="shared" ref="O48:O79" si="15">IF(F48="","",IF(F48&gt;G48,"home",IF(G48&gt;F48,"away","draw")))</f>
        <v>away</v>
      </c>
      <c r="P48" t="str">
        <f t="shared" ref="P48:P79" si="16">IF(O48="","",IF(O48="home",IF(H48&lt;J48,"favourite","outsider"),IF(O48="away",IF(J48&lt;H48,"favourite","outsider"),"draw")))</f>
        <v>outsider</v>
      </c>
      <c r="Q48" t="str">
        <f t="shared" ref="Q48:Q79" si="17">IF(O48="","",IF(O48="home",D48,IF(O48="away",E48,"Draw")))</f>
        <v>Jamaica</v>
      </c>
      <c r="R48">
        <f t="shared" si="9"/>
        <v>3.6</v>
      </c>
      <c r="S48" t="str">
        <f t="shared" si="5"/>
        <v>FALSE</v>
      </c>
    </row>
    <row r="49" spans="1:19" hidden="1" x14ac:dyDescent="0.2">
      <c r="A49">
        <v>1998</v>
      </c>
      <c r="B49">
        <f t="shared" si="6"/>
        <v>48</v>
      </c>
      <c r="C49">
        <v>3</v>
      </c>
      <c r="D49" t="s">
        <v>28</v>
      </c>
      <c r="E49" t="s">
        <v>9</v>
      </c>
      <c r="F49" s="33">
        <v>1</v>
      </c>
      <c r="G49" s="33">
        <v>0</v>
      </c>
      <c r="H49">
        <v>1.95</v>
      </c>
      <c r="I49">
        <v>2.7</v>
      </c>
      <c r="J49">
        <v>4.09</v>
      </c>
      <c r="K49" t="str">
        <f t="shared" si="0"/>
        <v>Argentina</v>
      </c>
      <c r="L49">
        <f t="shared" si="7"/>
        <v>1.95</v>
      </c>
      <c r="M49" t="str">
        <f t="shared" si="1"/>
        <v>Croatia</v>
      </c>
      <c r="N49">
        <f t="shared" si="8"/>
        <v>4.09</v>
      </c>
      <c r="O49" t="str">
        <f t="shared" si="15"/>
        <v>home</v>
      </c>
      <c r="P49" t="str">
        <f t="shared" si="16"/>
        <v>favourite</v>
      </c>
      <c r="Q49" t="str">
        <f t="shared" si="17"/>
        <v>Argentina</v>
      </c>
      <c r="R49">
        <f t="shared" si="9"/>
        <v>1.95</v>
      </c>
      <c r="S49" t="str">
        <f t="shared" si="5"/>
        <v>TRUE</v>
      </c>
    </row>
    <row r="50" spans="1:19" hidden="1" x14ac:dyDescent="0.2">
      <c r="A50">
        <v>2002</v>
      </c>
      <c r="B50">
        <v>1</v>
      </c>
      <c r="C50">
        <v>1</v>
      </c>
      <c r="D50" t="s">
        <v>26</v>
      </c>
      <c r="E50" t="s">
        <v>95</v>
      </c>
      <c r="F50" s="33">
        <v>0</v>
      </c>
      <c r="G50" s="33">
        <v>1</v>
      </c>
      <c r="H50">
        <v>1.32</v>
      </c>
      <c r="I50">
        <v>4.38</v>
      </c>
      <c r="J50">
        <v>8.9700000000000006</v>
      </c>
      <c r="K50" t="str">
        <f t="shared" si="0"/>
        <v>France</v>
      </c>
      <c r="L50">
        <f t="shared" si="7"/>
        <v>1.32</v>
      </c>
      <c r="M50" t="str">
        <f t="shared" si="1"/>
        <v>Senegal</v>
      </c>
      <c r="N50">
        <f t="shared" si="8"/>
        <v>8.9700000000000006</v>
      </c>
      <c r="O50" t="str">
        <f t="shared" si="15"/>
        <v>away</v>
      </c>
      <c r="P50" t="str">
        <f t="shared" si="16"/>
        <v>outsider</v>
      </c>
      <c r="Q50" t="str">
        <f t="shared" si="17"/>
        <v>Senegal</v>
      </c>
      <c r="R50">
        <f t="shared" si="9"/>
        <v>8.9700000000000006</v>
      </c>
      <c r="S50" t="str">
        <f t="shared" si="5"/>
        <v>FALSE</v>
      </c>
    </row>
    <row r="51" spans="1:19" hidden="1" x14ac:dyDescent="0.2">
      <c r="A51">
        <v>2002</v>
      </c>
      <c r="B51">
        <f t="shared" ref="B51:B97" si="18">B50+1</f>
        <v>2</v>
      </c>
      <c r="C51">
        <v>1</v>
      </c>
      <c r="D51" t="s">
        <v>18</v>
      </c>
      <c r="E51" t="s">
        <v>74</v>
      </c>
      <c r="F51" s="33">
        <v>1</v>
      </c>
      <c r="G51" s="33">
        <v>2</v>
      </c>
      <c r="H51">
        <v>2.63</v>
      </c>
      <c r="I51">
        <v>2.73</v>
      </c>
      <c r="J51">
        <v>3.03</v>
      </c>
      <c r="K51" t="str">
        <f t="shared" si="0"/>
        <v>Uruguay</v>
      </c>
      <c r="L51">
        <f t="shared" si="7"/>
        <v>2.63</v>
      </c>
      <c r="M51" t="str">
        <f t="shared" si="1"/>
        <v>Denmark</v>
      </c>
      <c r="N51">
        <f t="shared" si="8"/>
        <v>3.03</v>
      </c>
      <c r="O51" t="str">
        <f t="shared" si="15"/>
        <v>away</v>
      </c>
      <c r="P51" t="str">
        <f t="shared" si="16"/>
        <v>outsider</v>
      </c>
      <c r="Q51" t="str">
        <f t="shared" si="17"/>
        <v>Denmark</v>
      </c>
      <c r="R51">
        <f t="shared" si="9"/>
        <v>3.03</v>
      </c>
      <c r="S51" t="str">
        <f t="shared" si="5"/>
        <v>FALSE</v>
      </c>
    </row>
    <row r="52" spans="1:19" hidden="1" x14ac:dyDescent="0.2">
      <c r="A52">
        <v>2002</v>
      </c>
      <c r="B52">
        <f t="shared" si="18"/>
        <v>3</v>
      </c>
      <c r="C52">
        <v>1</v>
      </c>
      <c r="D52" t="s">
        <v>113</v>
      </c>
      <c r="E52" t="s">
        <v>11</v>
      </c>
      <c r="F52" s="33">
        <v>1</v>
      </c>
      <c r="G52" s="33">
        <v>1</v>
      </c>
      <c r="H52">
        <v>3.33</v>
      </c>
      <c r="I52">
        <v>2.95</v>
      </c>
      <c r="J52">
        <v>2.2999999999999998</v>
      </c>
      <c r="K52" t="str">
        <f t="shared" si="0"/>
        <v>Cameroon</v>
      </c>
      <c r="L52">
        <f t="shared" si="7"/>
        <v>2.2999999999999998</v>
      </c>
      <c r="M52" t="str">
        <f t="shared" si="1"/>
        <v>Ireland</v>
      </c>
      <c r="N52">
        <f t="shared" si="8"/>
        <v>3.33</v>
      </c>
      <c r="O52" t="str">
        <f t="shared" si="15"/>
        <v>draw</v>
      </c>
      <c r="P52" t="str">
        <f t="shared" si="16"/>
        <v>draw</v>
      </c>
      <c r="Q52" t="str">
        <f t="shared" si="17"/>
        <v>Draw</v>
      </c>
      <c r="R52">
        <f t="shared" si="9"/>
        <v>2.95</v>
      </c>
      <c r="S52" t="str">
        <f t="shared" si="5"/>
        <v>FALSE</v>
      </c>
    </row>
    <row r="53" spans="1:19" hidden="1" x14ac:dyDescent="0.2">
      <c r="A53">
        <v>2002</v>
      </c>
      <c r="B53">
        <f t="shared" si="18"/>
        <v>4</v>
      </c>
      <c r="C53">
        <v>1</v>
      </c>
      <c r="D53" t="s">
        <v>30</v>
      </c>
      <c r="E53" t="s">
        <v>86</v>
      </c>
      <c r="F53" s="33">
        <v>8</v>
      </c>
      <c r="G53" s="33">
        <v>0</v>
      </c>
      <c r="H53">
        <v>1.29</v>
      </c>
      <c r="I53">
        <v>4.82</v>
      </c>
      <c r="J53">
        <v>9.0500000000000007</v>
      </c>
      <c r="K53" t="str">
        <f t="shared" si="0"/>
        <v>Germany</v>
      </c>
      <c r="L53">
        <f t="shared" si="7"/>
        <v>1.29</v>
      </c>
      <c r="M53" t="str">
        <f t="shared" si="1"/>
        <v>Saudi Arabia</v>
      </c>
      <c r="N53">
        <f t="shared" si="8"/>
        <v>9.0500000000000007</v>
      </c>
      <c r="O53" t="str">
        <f t="shared" si="15"/>
        <v>home</v>
      </c>
      <c r="P53" t="str">
        <f t="shared" si="16"/>
        <v>favourite</v>
      </c>
      <c r="Q53" t="str">
        <f t="shared" si="17"/>
        <v>Germany</v>
      </c>
      <c r="R53">
        <f t="shared" si="9"/>
        <v>1.29</v>
      </c>
      <c r="S53" t="str">
        <f t="shared" si="5"/>
        <v>TRUE</v>
      </c>
    </row>
    <row r="54" spans="1:19" hidden="1" x14ac:dyDescent="0.2">
      <c r="A54">
        <v>2002</v>
      </c>
      <c r="B54">
        <f t="shared" si="18"/>
        <v>5</v>
      </c>
      <c r="C54">
        <v>1</v>
      </c>
      <c r="D54" t="s">
        <v>12</v>
      </c>
      <c r="E54" t="s">
        <v>72</v>
      </c>
      <c r="F54" s="33">
        <v>3</v>
      </c>
      <c r="G54" s="33">
        <v>1</v>
      </c>
      <c r="H54">
        <v>1.44</v>
      </c>
      <c r="I54">
        <v>4.0599999999999996</v>
      </c>
      <c r="J54">
        <v>7.76</v>
      </c>
      <c r="K54" t="str">
        <f t="shared" si="0"/>
        <v>Spain</v>
      </c>
      <c r="L54">
        <f t="shared" si="7"/>
        <v>1.44</v>
      </c>
      <c r="M54" t="str">
        <f t="shared" si="1"/>
        <v>Slovenia</v>
      </c>
      <c r="N54">
        <f t="shared" si="8"/>
        <v>7.76</v>
      </c>
      <c r="O54" t="str">
        <f t="shared" si="15"/>
        <v>home</v>
      </c>
      <c r="P54" t="str">
        <f t="shared" si="16"/>
        <v>favourite</v>
      </c>
      <c r="Q54" t="str">
        <f t="shared" si="17"/>
        <v>Spain</v>
      </c>
      <c r="R54">
        <f t="shared" si="9"/>
        <v>1.44</v>
      </c>
      <c r="S54" t="str">
        <f t="shared" si="5"/>
        <v>TRUE</v>
      </c>
    </row>
    <row r="55" spans="1:19" hidden="1" x14ac:dyDescent="0.2">
      <c r="A55">
        <v>2002</v>
      </c>
      <c r="B55">
        <f t="shared" si="18"/>
        <v>6</v>
      </c>
      <c r="C55">
        <v>1</v>
      </c>
      <c r="D55" t="s">
        <v>75</v>
      </c>
      <c r="E55" t="s">
        <v>71</v>
      </c>
      <c r="F55" s="33">
        <v>2</v>
      </c>
      <c r="G55" s="33">
        <v>2</v>
      </c>
      <c r="H55">
        <v>2.0099999999999998</v>
      </c>
      <c r="I55">
        <v>3.18</v>
      </c>
      <c r="J55">
        <v>4.08</v>
      </c>
      <c r="K55" t="str">
        <f t="shared" si="0"/>
        <v>Paraguay</v>
      </c>
      <c r="L55">
        <f t="shared" si="7"/>
        <v>2.0099999999999998</v>
      </c>
      <c r="M55" t="str">
        <f t="shared" si="1"/>
        <v>South Africa</v>
      </c>
      <c r="N55">
        <f t="shared" si="8"/>
        <v>4.08</v>
      </c>
      <c r="O55" t="str">
        <f t="shared" si="15"/>
        <v>draw</v>
      </c>
      <c r="P55" t="str">
        <f t="shared" si="16"/>
        <v>draw</v>
      </c>
      <c r="Q55" t="str">
        <f t="shared" si="17"/>
        <v>Draw</v>
      </c>
      <c r="R55">
        <f t="shared" si="9"/>
        <v>3.18</v>
      </c>
      <c r="S55" t="str">
        <f t="shared" si="5"/>
        <v>FALSE</v>
      </c>
    </row>
    <row r="56" spans="1:19" hidden="1" x14ac:dyDescent="0.2">
      <c r="A56">
        <v>2002</v>
      </c>
      <c r="B56">
        <f t="shared" si="18"/>
        <v>7</v>
      </c>
      <c r="C56">
        <v>1</v>
      </c>
      <c r="D56" t="s">
        <v>20</v>
      </c>
      <c r="E56" t="s">
        <v>91</v>
      </c>
      <c r="F56" s="33">
        <v>1</v>
      </c>
      <c r="G56" s="33">
        <v>1</v>
      </c>
      <c r="H56">
        <v>1.93</v>
      </c>
      <c r="I56">
        <v>3.17</v>
      </c>
      <c r="J56">
        <v>4.29</v>
      </c>
      <c r="K56" t="str">
        <f t="shared" si="0"/>
        <v>England</v>
      </c>
      <c r="L56">
        <f t="shared" si="7"/>
        <v>1.93</v>
      </c>
      <c r="M56" t="str">
        <f t="shared" si="1"/>
        <v>Sweden</v>
      </c>
      <c r="N56">
        <f t="shared" si="8"/>
        <v>4.29</v>
      </c>
      <c r="O56" t="str">
        <f t="shared" si="15"/>
        <v>draw</v>
      </c>
      <c r="P56" t="str">
        <f t="shared" si="16"/>
        <v>draw</v>
      </c>
      <c r="Q56" t="str">
        <f t="shared" si="17"/>
        <v>Draw</v>
      </c>
      <c r="R56">
        <f t="shared" si="9"/>
        <v>3.17</v>
      </c>
      <c r="S56" t="str">
        <f t="shared" si="5"/>
        <v>FALSE</v>
      </c>
    </row>
    <row r="57" spans="1:19" hidden="1" x14ac:dyDescent="0.2">
      <c r="A57">
        <v>2002</v>
      </c>
      <c r="B57">
        <f t="shared" si="18"/>
        <v>8</v>
      </c>
      <c r="C57">
        <v>1</v>
      </c>
      <c r="D57" t="s">
        <v>28</v>
      </c>
      <c r="E57" t="s">
        <v>33</v>
      </c>
      <c r="F57" s="33">
        <v>1</v>
      </c>
      <c r="G57" s="33">
        <v>0</v>
      </c>
      <c r="H57">
        <v>1.65</v>
      </c>
      <c r="I57">
        <v>3.58</v>
      </c>
      <c r="J57">
        <v>5.58</v>
      </c>
      <c r="K57" t="str">
        <f t="shared" si="0"/>
        <v>Argentina</v>
      </c>
      <c r="L57">
        <f t="shared" si="7"/>
        <v>1.65</v>
      </c>
      <c r="M57" t="str">
        <f t="shared" si="1"/>
        <v>Nigeria</v>
      </c>
      <c r="N57">
        <f t="shared" si="8"/>
        <v>5.58</v>
      </c>
      <c r="O57" t="str">
        <f t="shared" si="15"/>
        <v>home</v>
      </c>
      <c r="P57" t="str">
        <f t="shared" si="16"/>
        <v>favourite</v>
      </c>
      <c r="Q57" t="str">
        <f t="shared" si="17"/>
        <v>Argentina</v>
      </c>
      <c r="R57">
        <f t="shared" si="9"/>
        <v>1.65</v>
      </c>
      <c r="S57" t="str">
        <f t="shared" si="5"/>
        <v>TRUE</v>
      </c>
    </row>
    <row r="58" spans="1:19" hidden="1" x14ac:dyDescent="0.2">
      <c r="A58">
        <v>2002</v>
      </c>
      <c r="B58">
        <f t="shared" si="18"/>
        <v>9</v>
      </c>
      <c r="C58">
        <v>1</v>
      </c>
      <c r="D58" t="s">
        <v>8</v>
      </c>
      <c r="E58" t="s">
        <v>114</v>
      </c>
      <c r="F58" s="33">
        <v>2</v>
      </c>
      <c r="G58" s="33">
        <v>1</v>
      </c>
      <c r="H58">
        <v>1.44</v>
      </c>
      <c r="I58">
        <v>4.16</v>
      </c>
      <c r="J58">
        <v>7.7</v>
      </c>
      <c r="K58" t="str">
        <f t="shared" si="0"/>
        <v>Brazil</v>
      </c>
      <c r="L58">
        <f t="shared" si="7"/>
        <v>1.44</v>
      </c>
      <c r="M58" t="str">
        <f t="shared" si="1"/>
        <v>Turkey</v>
      </c>
      <c r="N58">
        <f t="shared" si="8"/>
        <v>7.7</v>
      </c>
      <c r="O58" t="str">
        <f t="shared" si="15"/>
        <v>home</v>
      </c>
      <c r="P58" t="str">
        <f t="shared" si="16"/>
        <v>favourite</v>
      </c>
      <c r="Q58" t="str">
        <f t="shared" si="17"/>
        <v>Brazil</v>
      </c>
      <c r="R58">
        <f t="shared" si="9"/>
        <v>1.44</v>
      </c>
      <c r="S58" t="str">
        <f t="shared" si="5"/>
        <v>TRUE</v>
      </c>
    </row>
    <row r="59" spans="1:19" hidden="1" x14ac:dyDescent="0.2">
      <c r="A59">
        <v>2002</v>
      </c>
      <c r="B59">
        <f t="shared" si="18"/>
        <v>10</v>
      </c>
      <c r="C59">
        <v>1</v>
      </c>
      <c r="D59" t="s">
        <v>21</v>
      </c>
      <c r="E59" t="s">
        <v>25</v>
      </c>
      <c r="F59" s="33">
        <v>2</v>
      </c>
      <c r="G59" s="33">
        <v>0</v>
      </c>
      <c r="H59">
        <v>1.38</v>
      </c>
      <c r="I59">
        <v>4.22</v>
      </c>
      <c r="J59">
        <v>8.2200000000000006</v>
      </c>
      <c r="K59" t="str">
        <f t="shared" si="0"/>
        <v>Italy</v>
      </c>
      <c r="L59">
        <f t="shared" si="7"/>
        <v>1.38</v>
      </c>
      <c r="M59" t="str">
        <f t="shared" si="1"/>
        <v>Ecuador</v>
      </c>
      <c r="N59">
        <f t="shared" si="8"/>
        <v>8.2200000000000006</v>
      </c>
      <c r="O59" t="str">
        <f t="shared" si="15"/>
        <v>home</v>
      </c>
      <c r="P59" t="str">
        <f t="shared" si="16"/>
        <v>favourite</v>
      </c>
      <c r="Q59" t="str">
        <f t="shared" si="17"/>
        <v>Italy</v>
      </c>
      <c r="R59">
        <f t="shared" si="9"/>
        <v>1.38</v>
      </c>
      <c r="S59" t="str">
        <f t="shared" si="5"/>
        <v>TRUE</v>
      </c>
    </row>
    <row r="60" spans="1:19" hidden="1" x14ac:dyDescent="0.2">
      <c r="A60">
        <v>2002</v>
      </c>
      <c r="B60">
        <f t="shared" si="18"/>
        <v>11</v>
      </c>
      <c r="C60">
        <v>1</v>
      </c>
      <c r="D60" t="s">
        <v>9</v>
      </c>
      <c r="E60" t="s">
        <v>10</v>
      </c>
      <c r="F60" s="33">
        <v>0</v>
      </c>
      <c r="G60" s="33">
        <v>1</v>
      </c>
      <c r="H60">
        <v>2.34</v>
      </c>
      <c r="I60">
        <v>2.93</v>
      </c>
      <c r="J60">
        <v>3.35</v>
      </c>
      <c r="K60" t="str">
        <f t="shared" si="0"/>
        <v>Croatia</v>
      </c>
      <c r="L60">
        <f t="shared" si="7"/>
        <v>2.34</v>
      </c>
      <c r="M60" t="str">
        <f t="shared" si="1"/>
        <v>Mexico</v>
      </c>
      <c r="N60">
        <f t="shared" si="8"/>
        <v>3.35</v>
      </c>
      <c r="O60" t="str">
        <f t="shared" si="15"/>
        <v>away</v>
      </c>
      <c r="P60" t="str">
        <f t="shared" si="16"/>
        <v>outsider</v>
      </c>
      <c r="Q60" t="str">
        <f t="shared" si="17"/>
        <v>Mexico</v>
      </c>
      <c r="R60">
        <f t="shared" si="9"/>
        <v>3.35</v>
      </c>
      <c r="S60" t="str">
        <f t="shared" si="5"/>
        <v>FALSE</v>
      </c>
    </row>
    <row r="61" spans="1:19" hidden="1" x14ac:dyDescent="0.2">
      <c r="A61">
        <v>2002</v>
      </c>
      <c r="B61">
        <f t="shared" si="18"/>
        <v>12</v>
      </c>
      <c r="C61">
        <v>1</v>
      </c>
      <c r="D61" t="s">
        <v>115</v>
      </c>
      <c r="E61" t="s">
        <v>19</v>
      </c>
      <c r="F61" s="33">
        <v>0</v>
      </c>
      <c r="G61" s="33">
        <v>2</v>
      </c>
      <c r="H61">
        <v>3.4</v>
      </c>
      <c r="I61">
        <v>3.04</v>
      </c>
      <c r="J61">
        <v>2.2599999999999998</v>
      </c>
      <c r="K61" t="str">
        <f t="shared" si="0"/>
        <v>Costa Rica</v>
      </c>
      <c r="L61">
        <f t="shared" si="7"/>
        <v>2.2599999999999998</v>
      </c>
      <c r="M61" t="str">
        <f t="shared" si="1"/>
        <v>China</v>
      </c>
      <c r="N61">
        <f t="shared" si="8"/>
        <v>3.4</v>
      </c>
      <c r="O61" t="str">
        <f t="shared" si="15"/>
        <v>away</v>
      </c>
      <c r="P61" t="str">
        <f t="shared" si="16"/>
        <v>favourite</v>
      </c>
      <c r="Q61" t="str">
        <f t="shared" si="17"/>
        <v>Costa Rica</v>
      </c>
      <c r="R61">
        <f t="shared" si="9"/>
        <v>2.2599999999999998</v>
      </c>
      <c r="S61" t="str">
        <f t="shared" si="5"/>
        <v>TRUE</v>
      </c>
    </row>
    <row r="62" spans="1:19" hidden="1" x14ac:dyDescent="0.2">
      <c r="A62">
        <v>2002</v>
      </c>
      <c r="B62">
        <f t="shared" si="18"/>
        <v>13</v>
      </c>
      <c r="C62">
        <v>1</v>
      </c>
      <c r="D62" t="s">
        <v>39</v>
      </c>
      <c r="E62" t="s">
        <v>94</v>
      </c>
      <c r="F62" s="33">
        <v>2</v>
      </c>
      <c r="G62" s="33">
        <v>0</v>
      </c>
      <c r="H62">
        <v>2.57</v>
      </c>
      <c r="I62">
        <v>2.95</v>
      </c>
      <c r="J62">
        <v>2.93</v>
      </c>
      <c r="K62" t="str">
        <f t="shared" si="0"/>
        <v>South Korea</v>
      </c>
      <c r="L62">
        <f t="shared" si="7"/>
        <v>2.57</v>
      </c>
      <c r="M62" t="str">
        <f t="shared" si="1"/>
        <v>Poland</v>
      </c>
      <c r="N62">
        <f t="shared" si="8"/>
        <v>2.93</v>
      </c>
      <c r="O62" t="str">
        <f t="shared" si="15"/>
        <v>home</v>
      </c>
      <c r="P62" t="str">
        <f t="shared" si="16"/>
        <v>favourite</v>
      </c>
      <c r="Q62" t="str">
        <f t="shared" si="17"/>
        <v>South Korea</v>
      </c>
      <c r="R62">
        <f t="shared" si="9"/>
        <v>2.57</v>
      </c>
      <c r="S62" t="str">
        <f t="shared" si="5"/>
        <v>TRUE</v>
      </c>
    </row>
    <row r="63" spans="1:19" hidden="1" x14ac:dyDescent="0.2">
      <c r="A63">
        <v>2002</v>
      </c>
      <c r="B63">
        <f t="shared" si="18"/>
        <v>14</v>
      </c>
      <c r="C63">
        <v>1</v>
      </c>
      <c r="D63" t="s">
        <v>23</v>
      </c>
      <c r="E63" t="s">
        <v>36</v>
      </c>
      <c r="F63" s="33">
        <v>2</v>
      </c>
      <c r="G63" s="33">
        <v>2</v>
      </c>
      <c r="H63">
        <v>2.58</v>
      </c>
      <c r="I63">
        <v>2.94</v>
      </c>
      <c r="J63">
        <v>2.9</v>
      </c>
      <c r="K63" t="str">
        <f t="shared" si="0"/>
        <v>Japan</v>
      </c>
      <c r="L63">
        <f t="shared" si="7"/>
        <v>2.58</v>
      </c>
      <c r="M63" t="str">
        <f t="shared" si="1"/>
        <v>Belgium</v>
      </c>
      <c r="N63">
        <f t="shared" si="8"/>
        <v>2.9</v>
      </c>
      <c r="O63" t="str">
        <f t="shared" si="15"/>
        <v>draw</v>
      </c>
      <c r="P63" t="str">
        <f t="shared" si="16"/>
        <v>draw</v>
      </c>
      <c r="Q63" t="str">
        <f t="shared" si="17"/>
        <v>Draw</v>
      </c>
      <c r="R63">
        <f t="shared" si="9"/>
        <v>2.94</v>
      </c>
      <c r="S63" t="str">
        <f t="shared" si="5"/>
        <v>FALSE</v>
      </c>
    </row>
    <row r="64" spans="1:19" hidden="1" x14ac:dyDescent="0.2">
      <c r="A64">
        <v>2002</v>
      </c>
      <c r="B64">
        <f t="shared" si="18"/>
        <v>15</v>
      </c>
      <c r="C64">
        <v>1</v>
      </c>
      <c r="D64" t="s">
        <v>35</v>
      </c>
      <c r="E64" t="s">
        <v>31</v>
      </c>
      <c r="F64" s="33">
        <v>3</v>
      </c>
      <c r="G64" s="33">
        <v>2</v>
      </c>
      <c r="H64">
        <v>7.67</v>
      </c>
      <c r="I64">
        <v>4.3</v>
      </c>
      <c r="J64">
        <v>1.4</v>
      </c>
      <c r="K64" t="str">
        <f t="shared" si="0"/>
        <v>Portugal</v>
      </c>
      <c r="L64">
        <f t="shared" si="7"/>
        <v>1.4</v>
      </c>
      <c r="M64" t="str">
        <f t="shared" si="1"/>
        <v>USA</v>
      </c>
      <c r="N64">
        <f t="shared" si="8"/>
        <v>7.67</v>
      </c>
      <c r="O64" t="str">
        <f t="shared" si="15"/>
        <v>home</v>
      </c>
      <c r="P64" t="str">
        <f t="shared" si="16"/>
        <v>outsider</v>
      </c>
      <c r="Q64" t="str">
        <f t="shared" si="17"/>
        <v>USA</v>
      </c>
      <c r="R64">
        <f t="shared" si="9"/>
        <v>7.67</v>
      </c>
      <c r="S64" t="str">
        <f t="shared" si="5"/>
        <v>FALSE</v>
      </c>
    </row>
    <row r="65" spans="1:19" hidden="1" x14ac:dyDescent="0.2">
      <c r="A65">
        <v>2002</v>
      </c>
      <c r="B65">
        <f t="shared" si="18"/>
        <v>16</v>
      </c>
      <c r="C65">
        <v>1</v>
      </c>
      <c r="D65" t="s">
        <v>30</v>
      </c>
      <c r="E65" t="s">
        <v>113</v>
      </c>
      <c r="F65" s="33">
        <v>1</v>
      </c>
      <c r="G65" s="33">
        <v>1</v>
      </c>
      <c r="H65">
        <v>1.62</v>
      </c>
      <c r="I65">
        <v>3.56</v>
      </c>
      <c r="J65">
        <v>5.67</v>
      </c>
      <c r="K65" t="str">
        <f t="shared" si="0"/>
        <v>Germany</v>
      </c>
      <c r="L65">
        <f t="shared" si="7"/>
        <v>1.62</v>
      </c>
      <c r="M65" t="str">
        <f t="shared" si="1"/>
        <v>Ireland</v>
      </c>
      <c r="N65">
        <f t="shared" si="8"/>
        <v>5.67</v>
      </c>
      <c r="O65" t="str">
        <f t="shared" si="15"/>
        <v>draw</v>
      </c>
      <c r="P65" t="str">
        <f t="shared" si="16"/>
        <v>draw</v>
      </c>
      <c r="Q65" t="str">
        <f t="shared" si="17"/>
        <v>Draw</v>
      </c>
      <c r="R65">
        <f t="shared" si="9"/>
        <v>3.56</v>
      </c>
      <c r="S65" t="str">
        <f t="shared" si="5"/>
        <v>FALSE</v>
      </c>
    </row>
    <row r="66" spans="1:19" hidden="1" x14ac:dyDescent="0.2">
      <c r="A66">
        <v>2002</v>
      </c>
      <c r="B66">
        <f t="shared" si="18"/>
        <v>17</v>
      </c>
      <c r="C66">
        <v>2</v>
      </c>
      <c r="D66" t="s">
        <v>38</v>
      </c>
      <c r="E66" t="s">
        <v>93</v>
      </c>
      <c r="F66" s="33">
        <v>2</v>
      </c>
      <c r="G66" s="33">
        <v>0</v>
      </c>
      <c r="H66">
        <v>1.56</v>
      </c>
      <c r="I66">
        <v>3.7</v>
      </c>
      <c r="J66">
        <v>6.12</v>
      </c>
      <c r="K66" t="str">
        <f t="shared" ref="K66:K129" si="19">IF($H66&lt;$J66,$D66,$E66)</f>
        <v>Russia</v>
      </c>
      <c r="L66">
        <f t="shared" si="7"/>
        <v>1.56</v>
      </c>
      <c r="M66" t="str">
        <f t="shared" ref="M66:M129" si="20">IF($H66&gt;$J66,$D66,$E66)</f>
        <v>Tunisia</v>
      </c>
      <c r="N66">
        <f t="shared" si="8"/>
        <v>6.12</v>
      </c>
      <c r="O66" t="str">
        <f t="shared" si="15"/>
        <v>home</v>
      </c>
      <c r="P66" t="str">
        <f t="shared" si="16"/>
        <v>favourite</v>
      </c>
      <c r="Q66" t="str">
        <f t="shared" si="17"/>
        <v>Russia</v>
      </c>
      <c r="R66">
        <f t="shared" si="9"/>
        <v>1.56</v>
      </c>
      <c r="S66" t="str">
        <f t="shared" ref="S66:S129" si="21">IF(P66="","",IF(P66="favourite","TRUE","FALSE"))</f>
        <v>TRUE</v>
      </c>
    </row>
    <row r="67" spans="1:19" hidden="1" x14ac:dyDescent="0.2">
      <c r="A67">
        <v>2002</v>
      </c>
      <c r="B67">
        <f t="shared" si="18"/>
        <v>18</v>
      </c>
      <c r="C67">
        <v>2</v>
      </c>
      <c r="D67" t="s">
        <v>26</v>
      </c>
      <c r="E67" t="s">
        <v>18</v>
      </c>
      <c r="F67" s="33">
        <v>0</v>
      </c>
      <c r="G67" s="33">
        <v>0</v>
      </c>
      <c r="H67">
        <v>1.49</v>
      </c>
      <c r="I67">
        <v>3.88</v>
      </c>
      <c r="J67">
        <v>7.02</v>
      </c>
      <c r="K67" t="str">
        <f t="shared" si="19"/>
        <v>France</v>
      </c>
      <c r="L67">
        <f t="shared" ref="L67:L130" si="22">IF($H67&lt;$J67,$H67,$J67)</f>
        <v>1.49</v>
      </c>
      <c r="M67" t="str">
        <f t="shared" si="20"/>
        <v>Uruguay</v>
      </c>
      <c r="N67">
        <f t="shared" ref="N67:N130" si="23">IF($H67&gt;$J67,$H67,$J67)</f>
        <v>7.02</v>
      </c>
      <c r="O67" t="str">
        <f t="shared" si="15"/>
        <v>draw</v>
      </c>
      <c r="P67" t="str">
        <f t="shared" si="16"/>
        <v>draw</v>
      </c>
      <c r="Q67" t="str">
        <f t="shared" si="17"/>
        <v>Draw</v>
      </c>
      <c r="R67">
        <f t="shared" ref="R67:R130" si="24">IF(O67="","",IF(O67="home",H67,IF(O67="away",J67,I67)))</f>
        <v>3.88</v>
      </c>
      <c r="S67" t="str">
        <f t="shared" si="21"/>
        <v>FALSE</v>
      </c>
    </row>
    <row r="68" spans="1:19" hidden="1" x14ac:dyDescent="0.2">
      <c r="A68">
        <v>2002</v>
      </c>
      <c r="B68">
        <f t="shared" si="18"/>
        <v>19</v>
      </c>
      <c r="C68">
        <v>2</v>
      </c>
      <c r="D68" t="s">
        <v>74</v>
      </c>
      <c r="E68" t="s">
        <v>95</v>
      </c>
      <c r="F68" s="33">
        <v>1</v>
      </c>
      <c r="G68" s="33">
        <v>1</v>
      </c>
      <c r="H68">
        <v>2.2400000000000002</v>
      </c>
      <c r="I68">
        <v>2.96</v>
      </c>
      <c r="J68">
        <v>3.53</v>
      </c>
      <c r="K68" t="str">
        <f t="shared" si="19"/>
        <v>Denmark</v>
      </c>
      <c r="L68">
        <f t="shared" si="22"/>
        <v>2.2400000000000002</v>
      </c>
      <c r="M68" t="str">
        <f t="shared" si="20"/>
        <v>Senegal</v>
      </c>
      <c r="N68">
        <f t="shared" si="23"/>
        <v>3.53</v>
      </c>
      <c r="O68" t="str">
        <f t="shared" si="15"/>
        <v>draw</v>
      </c>
      <c r="P68" t="str">
        <f t="shared" si="16"/>
        <v>draw</v>
      </c>
      <c r="Q68" t="str">
        <f t="shared" si="17"/>
        <v>Draw</v>
      </c>
      <c r="R68">
        <f t="shared" si="24"/>
        <v>2.96</v>
      </c>
      <c r="S68" t="str">
        <f t="shared" si="21"/>
        <v>FALSE</v>
      </c>
    </row>
    <row r="69" spans="1:19" hidden="1" x14ac:dyDescent="0.2">
      <c r="A69">
        <v>2002</v>
      </c>
      <c r="B69">
        <f t="shared" si="18"/>
        <v>20</v>
      </c>
      <c r="C69">
        <v>2</v>
      </c>
      <c r="D69" t="s">
        <v>11</v>
      </c>
      <c r="E69" t="s">
        <v>86</v>
      </c>
      <c r="F69" s="33">
        <v>1</v>
      </c>
      <c r="G69" s="33">
        <v>0</v>
      </c>
      <c r="H69">
        <v>1.31</v>
      </c>
      <c r="I69">
        <v>4.9000000000000004</v>
      </c>
      <c r="J69">
        <v>8.7100000000000009</v>
      </c>
      <c r="K69" t="str">
        <f t="shared" si="19"/>
        <v>Cameroon</v>
      </c>
      <c r="L69">
        <f t="shared" si="22"/>
        <v>1.31</v>
      </c>
      <c r="M69" t="str">
        <f t="shared" si="20"/>
        <v>Saudi Arabia</v>
      </c>
      <c r="N69">
        <f t="shared" si="23"/>
        <v>8.7100000000000009</v>
      </c>
      <c r="O69" t="str">
        <f t="shared" si="15"/>
        <v>home</v>
      </c>
      <c r="P69" t="str">
        <f t="shared" si="16"/>
        <v>favourite</v>
      </c>
      <c r="Q69" t="str">
        <f t="shared" si="17"/>
        <v>Cameroon</v>
      </c>
      <c r="R69">
        <f t="shared" si="24"/>
        <v>1.31</v>
      </c>
      <c r="S69" t="str">
        <f t="shared" si="21"/>
        <v>TRUE</v>
      </c>
    </row>
    <row r="70" spans="1:19" hidden="1" x14ac:dyDescent="0.2">
      <c r="A70">
        <v>2002</v>
      </c>
      <c r="B70">
        <f t="shared" si="18"/>
        <v>21</v>
      </c>
      <c r="C70">
        <v>2</v>
      </c>
      <c r="D70" t="s">
        <v>12</v>
      </c>
      <c r="E70" t="s">
        <v>75</v>
      </c>
      <c r="F70" s="33">
        <v>3</v>
      </c>
      <c r="G70" s="33">
        <v>1</v>
      </c>
      <c r="H70">
        <v>1.61</v>
      </c>
      <c r="I70">
        <v>3.48</v>
      </c>
      <c r="J70">
        <v>6.09</v>
      </c>
      <c r="K70" t="str">
        <f t="shared" si="19"/>
        <v>Spain</v>
      </c>
      <c r="L70">
        <f t="shared" si="22"/>
        <v>1.61</v>
      </c>
      <c r="M70" t="str">
        <f t="shared" si="20"/>
        <v>Paraguay</v>
      </c>
      <c r="N70">
        <f t="shared" si="23"/>
        <v>6.09</v>
      </c>
      <c r="O70" t="str">
        <f t="shared" si="15"/>
        <v>home</v>
      </c>
      <c r="P70" t="str">
        <f t="shared" si="16"/>
        <v>favourite</v>
      </c>
      <c r="Q70" t="str">
        <f t="shared" si="17"/>
        <v>Spain</v>
      </c>
      <c r="R70">
        <f t="shared" si="24"/>
        <v>1.61</v>
      </c>
      <c r="S70" t="str">
        <f t="shared" si="21"/>
        <v>TRUE</v>
      </c>
    </row>
    <row r="71" spans="1:19" hidden="1" x14ac:dyDescent="0.2">
      <c r="A71">
        <v>2002</v>
      </c>
      <c r="B71">
        <f t="shared" si="18"/>
        <v>22</v>
      </c>
      <c r="C71">
        <v>2</v>
      </c>
      <c r="D71" t="s">
        <v>91</v>
      </c>
      <c r="E71" t="s">
        <v>33</v>
      </c>
      <c r="F71" s="33">
        <v>2</v>
      </c>
      <c r="G71" s="33">
        <v>1</v>
      </c>
      <c r="H71">
        <v>2.65</v>
      </c>
      <c r="I71">
        <v>2.94</v>
      </c>
      <c r="J71">
        <v>2.83</v>
      </c>
      <c r="K71" t="str">
        <f t="shared" si="19"/>
        <v>Sweden</v>
      </c>
      <c r="L71">
        <f t="shared" si="22"/>
        <v>2.65</v>
      </c>
      <c r="M71" t="str">
        <f t="shared" si="20"/>
        <v>Nigeria</v>
      </c>
      <c r="N71">
        <f t="shared" si="23"/>
        <v>2.83</v>
      </c>
      <c r="O71" t="str">
        <f t="shared" si="15"/>
        <v>home</v>
      </c>
      <c r="P71" t="str">
        <f t="shared" si="16"/>
        <v>favourite</v>
      </c>
      <c r="Q71" t="str">
        <f t="shared" si="17"/>
        <v>Sweden</v>
      </c>
      <c r="R71">
        <f t="shared" si="24"/>
        <v>2.65</v>
      </c>
      <c r="S71" t="str">
        <f t="shared" si="21"/>
        <v>TRUE</v>
      </c>
    </row>
    <row r="72" spans="1:19" hidden="1" x14ac:dyDescent="0.2">
      <c r="A72">
        <v>2002</v>
      </c>
      <c r="B72">
        <f t="shared" si="18"/>
        <v>23</v>
      </c>
      <c r="C72">
        <v>2</v>
      </c>
      <c r="D72" t="s">
        <v>28</v>
      </c>
      <c r="E72" t="s">
        <v>20</v>
      </c>
      <c r="F72" s="33">
        <v>0</v>
      </c>
      <c r="G72" s="33">
        <v>1</v>
      </c>
      <c r="H72">
        <v>2.12</v>
      </c>
      <c r="I72">
        <v>2.93</v>
      </c>
      <c r="J72">
        <v>3.89</v>
      </c>
      <c r="K72" t="str">
        <f t="shared" si="19"/>
        <v>Argentina</v>
      </c>
      <c r="L72">
        <f t="shared" si="22"/>
        <v>2.12</v>
      </c>
      <c r="M72" t="str">
        <f t="shared" si="20"/>
        <v>England</v>
      </c>
      <c r="N72">
        <f t="shared" si="23"/>
        <v>3.89</v>
      </c>
      <c r="O72" t="str">
        <f t="shared" si="15"/>
        <v>away</v>
      </c>
      <c r="P72" t="str">
        <f t="shared" si="16"/>
        <v>outsider</v>
      </c>
      <c r="Q72" t="str">
        <f t="shared" si="17"/>
        <v>England</v>
      </c>
      <c r="R72">
        <f t="shared" si="24"/>
        <v>3.89</v>
      </c>
      <c r="S72" t="str">
        <f t="shared" si="21"/>
        <v>FALSE</v>
      </c>
    </row>
    <row r="73" spans="1:19" hidden="1" x14ac:dyDescent="0.2">
      <c r="A73">
        <v>2002</v>
      </c>
      <c r="B73">
        <f t="shared" si="18"/>
        <v>24</v>
      </c>
      <c r="C73">
        <v>2</v>
      </c>
      <c r="D73" t="s">
        <v>71</v>
      </c>
      <c r="E73" t="s">
        <v>72</v>
      </c>
      <c r="F73" s="33">
        <v>1</v>
      </c>
      <c r="G73" s="33">
        <v>0</v>
      </c>
      <c r="H73">
        <v>3.18</v>
      </c>
      <c r="I73">
        <v>2.99</v>
      </c>
      <c r="J73">
        <v>2.4</v>
      </c>
      <c r="K73" t="str">
        <f t="shared" si="19"/>
        <v>Slovenia</v>
      </c>
      <c r="L73">
        <f t="shared" si="22"/>
        <v>2.4</v>
      </c>
      <c r="M73" t="str">
        <f t="shared" si="20"/>
        <v>South Africa</v>
      </c>
      <c r="N73">
        <f t="shared" si="23"/>
        <v>3.18</v>
      </c>
      <c r="O73" t="str">
        <f t="shared" si="15"/>
        <v>home</v>
      </c>
      <c r="P73" t="str">
        <f t="shared" si="16"/>
        <v>outsider</v>
      </c>
      <c r="Q73" t="str">
        <f t="shared" si="17"/>
        <v>South Africa</v>
      </c>
      <c r="R73">
        <f t="shared" si="24"/>
        <v>3.18</v>
      </c>
      <c r="S73" t="str">
        <f t="shared" si="21"/>
        <v>FALSE</v>
      </c>
    </row>
    <row r="74" spans="1:19" hidden="1" x14ac:dyDescent="0.2">
      <c r="A74">
        <v>2002</v>
      </c>
      <c r="B74">
        <f t="shared" si="18"/>
        <v>25</v>
      </c>
      <c r="C74">
        <v>2</v>
      </c>
      <c r="D74" t="s">
        <v>8</v>
      </c>
      <c r="E74" t="s">
        <v>115</v>
      </c>
      <c r="F74" s="33">
        <v>4</v>
      </c>
      <c r="G74" s="33">
        <v>0</v>
      </c>
      <c r="H74">
        <v>1.1299999999999999</v>
      </c>
      <c r="I74">
        <v>6.78</v>
      </c>
      <c r="J74">
        <v>9.99</v>
      </c>
      <c r="K74" t="str">
        <f t="shared" si="19"/>
        <v>Brazil</v>
      </c>
      <c r="L74">
        <f t="shared" si="22"/>
        <v>1.1299999999999999</v>
      </c>
      <c r="M74" t="str">
        <f t="shared" si="20"/>
        <v>China</v>
      </c>
      <c r="N74">
        <f t="shared" si="23"/>
        <v>9.99</v>
      </c>
      <c r="O74" t="str">
        <f t="shared" si="15"/>
        <v>home</v>
      </c>
      <c r="P74" t="str">
        <f t="shared" si="16"/>
        <v>favourite</v>
      </c>
      <c r="Q74" t="str">
        <f t="shared" si="17"/>
        <v>Brazil</v>
      </c>
      <c r="R74">
        <f t="shared" si="24"/>
        <v>1.1299999999999999</v>
      </c>
      <c r="S74" t="str">
        <f t="shared" si="21"/>
        <v>TRUE</v>
      </c>
    </row>
    <row r="75" spans="1:19" hidden="1" x14ac:dyDescent="0.2">
      <c r="A75">
        <v>2002</v>
      </c>
      <c r="B75">
        <f t="shared" si="18"/>
        <v>26</v>
      </c>
      <c r="C75">
        <v>2</v>
      </c>
      <c r="D75" t="s">
        <v>21</v>
      </c>
      <c r="E75" t="s">
        <v>9</v>
      </c>
      <c r="F75" s="33">
        <v>1</v>
      </c>
      <c r="G75" s="33">
        <v>2</v>
      </c>
      <c r="H75">
        <v>1.6</v>
      </c>
      <c r="I75">
        <v>3.53</v>
      </c>
      <c r="J75">
        <v>5.98</v>
      </c>
      <c r="K75" t="str">
        <f t="shared" si="19"/>
        <v>Italy</v>
      </c>
      <c r="L75">
        <f t="shared" si="22"/>
        <v>1.6</v>
      </c>
      <c r="M75" t="str">
        <f t="shared" si="20"/>
        <v>Croatia</v>
      </c>
      <c r="N75">
        <f t="shared" si="23"/>
        <v>5.98</v>
      </c>
      <c r="O75" t="str">
        <f t="shared" si="15"/>
        <v>away</v>
      </c>
      <c r="P75" t="str">
        <f t="shared" si="16"/>
        <v>outsider</v>
      </c>
      <c r="Q75" t="str">
        <f t="shared" si="17"/>
        <v>Croatia</v>
      </c>
      <c r="R75">
        <f t="shared" si="24"/>
        <v>5.98</v>
      </c>
      <c r="S75" t="str">
        <f t="shared" si="21"/>
        <v>FALSE</v>
      </c>
    </row>
    <row r="76" spans="1:19" hidden="1" x14ac:dyDescent="0.2">
      <c r="A76">
        <v>2002</v>
      </c>
      <c r="B76">
        <f t="shared" si="18"/>
        <v>27</v>
      </c>
      <c r="C76">
        <v>2</v>
      </c>
      <c r="D76" t="s">
        <v>19</v>
      </c>
      <c r="E76" t="s">
        <v>114</v>
      </c>
      <c r="F76" s="33">
        <v>1</v>
      </c>
      <c r="G76" s="33">
        <v>1</v>
      </c>
      <c r="H76">
        <v>4.18</v>
      </c>
      <c r="I76">
        <v>3.32</v>
      </c>
      <c r="J76">
        <v>1.88</v>
      </c>
      <c r="K76" t="str">
        <f t="shared" si="19"/>
        <v>Turkey</v>
      </c>
      <c r="L76">
        <f t="shared" si="22"/>
        <v>1.88</v>
      </c>
      <c r="M76" t="str">
        <f t="shared" si="20"/>
        <v>Costa Rica</v>
      </c>
      <c r="N76">
        <f t="shared" si="23"/>
        <v>4.18</v>
      </c>
      <c r="O76" t="str">
        <f t="shared" si="15"/>
        <v>draw</v>
      </c>
      <c r="P76" t="str">
        <f t="shared" si="16"/>
        <v>draw</v>
      </c>
      <c r="Q76" t="str">
        <f t="shared" si="17"/>
        <v>Draw</v>
      </c>
      <c r="R76">
        <f t="shared" si="24"/>
        <v>3.32</v>
      </c>
      <c r="S76" t="str">
        <f t="shared" si="21"/>
        <v>FALSE</v>
      </c>
    </row>
    <row r="77" spans="1:19" hidden="1" x14ac:dyDescent="0.2">
      <c r="A77">
        <v>2002</v>
      </c>
      <c r="B77">
        <f t="shared" si="18"/>
        <v>28</v>
      </c>
      <c r="C77">
        <v>2</v>
      </c>
      <c r="D77" t="s">
        <v>10</v>
      </c>
      <c r="E77" t="s">
        <v>25</v>
      </c>
      <c r="F77" s="33">
        <v>2</v>
      </c>
      <c r="G77" s="33">
        <v>1</v>
      </c>
      <c r="H77">
        <v>2.1</v>
      </c>
      <c r="I77">
        <v>3.03</v>
      </c>
      <c r="J77">
        <v>3.92</v>
      </c>
      <c r="K77" t="str">
        <f t="shared" si="19"/>
        <v>Mexico</v>
      </c>
      <c r="L77">
        <f t="shared" si="22"/>
        <v>2.1</v>
      </c>
      <c r="M77" t="str">
        <f t="shared" si="20"/>
        <v>Ecuador</v>
      </c>
      <c r="N77">
        <f t="shared" si="23"/>
        <v>3.92</v>
      </c>
      <c r="O77" t="str">
        <f t="shared" si="15"/>
        <v>home</v>
      </c>
      <c r="P77" t="str">
        <f t="shared" si="16"/>
        <v>favourite</v>
      </c>
      <c r="Q77" t="str">
        <f t="shared" si="17"/>
        <v>Mexico</v>
      </c>
      <c r="R77">
        <f t="shared" si="24"/>
        <v>2.1</v>
      </c>
      <c r="S77" t="str">
        <f t="shared" si="21"/>
        <v>TRUE</v>
      </c>
    </row>
    <row r="78" spans="1:19" hidden="1" x14ac:dyDescent="0.2">
      <c r="A78">
        <v>2002</v>
      </c>
      <c r="B78">
        <f t="shared" si="18"/>
        <v>29</v>
      </c>
      <c r="C78">
        <v>2</v>
      </c>
      <c r="D78" t="s">
        <v>23</v>
      </c>
      <c r="E78" t="s">
        <v>38</v>
      </c>
      <c r="F78" s="33">
        <v>1</v>
      </c>
      <c r="G78" s="33">
        <v>0</v>
      </c>
      <c r="H78">
        <v>2.95</v>
      </c>
      <c r="I78">
        <v>2.89</v>
      </c>
      <c r="J78">
        <v>2.66</v>
      </c>
      <c r="K78" t="str">
        <f t="shared" si="19"/>
        <v>Russia</v>
      </c>
      <c r="L78">
        <f t="shared" si="22"/>
        <v>2.66</v>
      </c>
      <c r="M78" t="str">
        <f t="shared" si="20"/>
        <v>Japan</v>
      </c>
      <c r="N78">
        <f t="shared" si="23"/>
        <v>2.95</v>
      </c>
      <c r="O78" t="str">
        <f t="shared" si="15"/>
        <v>home</v>
      </c>
      <c r="P78" t="str">
        <f t="shared" si="16"/>
        <v>outsider</v>
      </c>
      <c r="Q78" t="str">
        <f t="shared" si="17"/>
        <v>Japan</v>
      </c>
      <c r="R78">
        <f t="shared" si="24"/>
        <v>2.95</v>
      </c>
      <c r="S78" t="str">
        <f t="shared" si="21"/>
        <v>FALSE</v>
      </c>
    </row>
    <row r="79" spans="1:19" hidden="1" x14ac:dyDescent="0.2">
      <c r="A79">
        <v>2002</v>
      </c>
      <c r="B79">
        <f t="shared" si="18"/>
        <v>30</v>
      </c>
      <c r="C79">
        <v>2</v>
      </c>
      <c r="D79" t="s">
        <v>39</v>
      </c>
      <c r="E79" t="s">
        <v>35</v>
      </c>
      <c r="F79" s="33">
        <v>1</v>
      </c>
      <c r="G79" s="33">
        <v>1</v>
      </c>
      <c r="H79">
        <v>2.33</v>
      </c>
      <c r="I79">
        <v>2.94</v>
      </c>
      <c r="J79">
        <v>3.51</v>
      </c>
      <c r="K79" t="str">
        <f t="shared" si="19"/>
        <v>South Korea</v>
      </c>
      <c r="L79">
        <f t="shared" si="22"/>
        <v>2.33</v>
      </c>
      <c r="M79" t="str">
        <f t="shared" si="20"/>
        <v>USA</v>
      </c>
      <c r="N79">
        <f t="shared" si="23"/>
        <v>3.51</v>
      </c>
      <c r="O79" t="str">
        <f t="shared" si="15"/>
        <v>draw</v>
      </c>
      <c r="P79" t="str">
        <f t="shared" si="16"/>
        <v>draw</v>
      </c>
      <c r="Q79" t="str">
        <f t="shared" si="17"/>
        <v>Draw</v>
      </c>
      <c r="R79">
        <f t="shared" si="24"/>
        <v>2.94</v>
      </c>
      <c r="S79" t="str">
        <f t="shared" si="21"/>
        <v>FALSE</v>
      </c>
    </row>
    <row r="80" spans="1:19" hidden="1" x14ac:dyDescent="0.2">
      <c r="A80">
        <v>2002</v>
      </c>
      <c r="B80">
        <f t="shared" si="18"/>
        <v>31</v>
      </c>
      <c r="C80">
        <v>2</v>
      </c>
      <c r="D80" t="s">
        <v>31</v>
      </c>
      <c r="E80" t="s">
        <v>94</v>
      </c>
      <c r="F80" s="33">
        <v>4</v>
      </c>
      <c r="G80" s="33">
        <v>0</v>
      </c>
      <c r="H80">
        <v>1.63</v>
      </c>
      <c r="I80">
        <v>3.64</v>
      </c>
      <c r="J80">
        <v>5.49</v>
      </c>
      <c r="K80" t="str">
        <f t="shared" si="19"/>
        <v>Portugal</v>
      </c>
      <c r="L80">
        <f t="shared" si="22"/>
        <v>1.63</v>
      </c>
      <c r="M80" t="str">
        <f t="shared" si="20"/>
        <v>Poland</v>
      </c>
      <c r="N80">
        <f t="shared" si="23"/>
        <v>5.49</v>
      </c>
      <c r="O80" t="str">
        <f t="shared" ref="O80:O111" si="25">IF(F80="","",IF(F80&gt;G80,"home",IF(G80&gt;F80,"away","draw")))</f>
        <v>home</v>
      </c>
      <c r="P80" t="str">
        <f t="shared" ref="P80:P111" si="26">IF(O80="","",IF(O80="home",IF(H80&lt;J80,"favourite","outsider"),IF(O80="away",IF(J80&lt;H80,"favourite","outsider"),"draw")))</f>
        <v>favourite</v>
      </c>
      <c r="Q80" t="str">
        <f t="shared" ref="Q80:Q111" si="27">IF(O80="","",IF(O80="home",D80,IF(O80="away",E80,"Draw")))</f>
        <v>Portugal</v>
      </c>
      <c r="R80">
        <f t="shared" si="24"/>
        <v>1.63</v>
      </c>
      <c r="S80" t="str">
        <f t="shared" si="21"/>
        <v>TRUE</v>
      </c>
    </row>
    <row r="81" spans="1:19" hidden="1" x14ac:dyDescent="0.2">
      <c r="A81">
        <v>2002</v>
      </c>
      <c r="B81">
        <f t="shared" si="18"/>
        <v>32</v>
      </c>
      <c r="C81">
        <v>2</v>
      </c>
      <c r="D81" t="s">
        <v>93</v>
      </c>
      <c r="E81" t="s">
        <v>36</v>
      </c>
      <c r="F81" s="33">
        <v>1</v>
      </c>
      <c r="G81" s="33">
        <v>1</v>
      </c>
      <c r="H81">
        <v>6.02</v>
      </c>
      <c r="I81">
        <v>3.81</v>
      </c>
      <c r="J81">
        <v>1.56</v>
      </c>
      <c r="K81" t="str">
        <f t="shared" si="19"/>
        <v>Belgium</v>
      </c>
      <c r="L81">
        <f t="shared" si="22"/>
        <v>1.56</v>
      </c>
      <c r="M81" t="str">
        <f t="shared" si="20"/>
        <v>Tunisia</v>
      </c>
      <c r="N81">
        <f t="shared" si="23"/>
        <v>6.02</v>
      </c>
      <c r="O81" t="str">
        <f t="shared" si="25"/>
        <v>draw</v>
      </c>
      <c r="P81" t="str">
        <f t="shared" si="26"/>
        <v>draw</v>
      </c>
      <c r="Q81" t="str">
        <f t="shared" si="27"/>
        <v>Draw</v>
      </c>
      <c r="R81">
        <f t="shared" si="24"/>
        <v>3.81</v>
      </c>
      <c r="S81" t="str">
        <f t="shared" si="21"/>
        <v>FALSE</v>
      </c>
    </row>
    <row r="82" spans="1:19" hidden="1" x14ac:dyDescent="0.2">
      <c r="A82">
        <v>2002</v>
      </c>
      <c r="B82">
        <f t="shared" si="18"/>
        <v>33</v>
      </c>
      <c r="C82">
        <v>3</v>
      </c>
      <c r="D82" t="s">
        <v>95</v>
      </c>
      <c r="E82" t="s">
        <v>18</v>
      </c>
      <c r="F82" s="33">
        <v>3</v>
      </c>
      <c r="G82" s="33">
        <v>3</v>
      </c>
      <c r="H82">
        <v>2.81</v>
      </c>
      <c r="I82">
        <v>3.04</v>
      </c>
      <c r="J82">
        <v>2.62</v>
      </c>
      <c r="K82" t="str">
        <f t="shared" si="19"/>
        <v>Uruguay</v>
      </c>
      <c r="L82">
        <f t="shared" si="22"/>
        <v>2.62</v>
      </c>
      <c r="M82" t="str">
        <f t="shared" si="20"/>
        <v>Senegal</v>
      </c>
      <c r="N82">
        <f t="shared" si="23"/>
        <v>2.81</v>
      </c>
      <c r="O82" t="str">
        <f t="shared" si="25"/>
        <v>draw</v>
      </c>
      <c r="P82" t="str">
        <f t="shared" si="26"/>
        <v>draw</v>
      </c>
      <c r="Q82" t="str">
        <f t="shared" si="27"/>
        <v>Draw</v>
      </c>
      <c r="R82">
        <f t="shared" si="24"/>
        <v>3.04</v>
      </c>
      <c r="S82" t="str">
        <f t="shared" si="21"/>
        <v>FALSE</v>
      </c>
    </row>
    <row r="83" spans="1:19" hidden="1" x14ac:dyDescent="0.2">
      <c r="A83">
        <v>2002</v>
      </c>
      <c r="B83">
        <f t="shared" si="18"/>
        <v>34</v>
      </c>
      <c r="C83">
        <v>3</v>
      </c>
      <c r="D83" t="s">
        <v>74</v>
      </c>
      <c r="E83" t="s">
        <v>26</v>
      </c>
      <c r="F83" s="33">
        <v>2</v>
      </c>
      <c r="G83" s="33">
        <v>0</v>
      </c>
      <c r="H83">
        <v>6.72</v>
      </c>
      <c r="I83">
        <v>3.86</v>
      </c>
      <c r="J83">
        <v>1.53</v>
      </c>
      <c r="K83" t="str">
        <f t="shared" si="19"/>
        <v>France</v>
      </c>
      <c r="L83">
        <f t="shared" si="22"/>
        <v>1.53</v>
      </c>
      <c r="M83" t="str">
        <f t="shared" si="20"/>
        <v>Denmark</v>
      </c>
      <c r="N83">
        <f t="shared" si="23"/>
        <v>6.72</v>
      </c>
      <c r="O83" t="str">
        <f t="shared" si="25"/>
        <v>home</v>
      </c>
      <c r="P83" t="str">
        <f t="shared" si="26"/>
        <v>outsider</v>
      </c>
      <c r="Q83" t="str">
        <f t="shared" si="27"/>
        <v>Denmark</v>
      </c>
      <c r="R83">
        <f t="shared" si="24"/>
        <v>6.72</v>
      </c>
      <c r="S83" t="str">
        <f t="shared" si="21"/>
        <v>FALSE</v>
      </c>
    </row>
    <row r="84" spans="1:19" hidden="1" x14ac:dyDescent="0.2">
      <c r="A84">
        <v>2002</v>
      </c>
      <c r="B84">
        <f t="shared" si="18"/>
        <v>35</v>
      </c>
      <c r="C84">
        <v>3</v>
      </c>
      <c r="D84" t="s">
        <v>86</v>
      </c>
      <c r="E84" t="s">
        <v>113</v>
      </c>
      <c r="F84" s="33">
        <v>0</v>
      </c>
      <c r="G84" s="33">
        <v>3</v>
      </c>
      <c r="H84">
        <v>8.2200000000000006</v>
      </c>
      <c r="I84">
        <v>5.09</v>
      </c>
      <c r="J84">
        <v>1.31</v>
      </c>
      <c r="K84" t="str">
        <f t="shared" si="19"/>
        <v>Ireland</v>
      </c>
      <c r="L84">
        <f t="shared" si="22"/>
        <v>1.31</v>
      </c>
      <c r="M84" t="str">
        <f t="shared" si="20"/>
        <v>Saudi Arabia</v>
      </c>
      <c r="N84">
        <f t="shared" si="23"/>
        <v>8.2200000000000006</v>
      </c>
      <c r="O84" t="str">
        <f t="shared" si="25"/>
        <v>away</v>
      </c>
      <c r="P84" t="str">
        <f t="shared" si="26"/>
        <v>favourite</v>
      </c>
      <c r="Q84" t="str">
        <f t="shared" si="27"/>
        <v>Ireland</v>
      </c>
      <c r="R84">
        <f t="shared" si="24"/>
        <v>1.31</v>
      </c>
      <c r="S84" t="str">
        <f t="shared" si="21"/>
        <v>TRUE</v>
      </c>
    </row>
    <row r="85" spans="1:19" hidden="1" x14ac:dyDescent="0.2">
      <c r="A85">
        <v>2002</v>
      </c>
      <c r="B85">
        <f t="shared" si="18"/>
        <v>36</v>
      </c>
      <c r="C85">
        <v>3</v>
      </c>
      <c r="D85" t="s">
        <v>11</v>
      </c>
      <c r="E85" t="s">
        <v>30</v>
      </c>
      <c r="F85" s="33">
        <v>0</v>
      </c>
      <c r="G85" s="33">
        <v>2</v>
      </c>
      <c r="H85">
        <v>4.18</v>
      </c>
      <c r="I85">
        <v>3.25</v>
      </c>
      <c r="J85">
        <v>1.95</v>
      </c>
      <c r="K85" t="str">
        <f t="shared" si="19"/>
        <v>Germany</v>
      </c>
      <c r="L85">
        <f t="shared" si="22"/>
        <v>1.95</v>
      </c>
      <c r="M85" t="str">
        <f t="shared" si="20"/>
        <v>Cameroon</v>
      </c>
      <c r="N85">
        <f t="shared" si="23"/>
        <v>4.18</v>
      </c>
      <c r="O85" t="str">
        <f t="shared" si="25"/>
        <v>away</v>
      </c>
      <c r="P85" t="str">
        <f t="shared" si="26"/>
        <v>favourite</v>
      </c>
      <c r="Q85" t="str">
        <f t="shared" si="27"/>
        <v>Germany</v>
      </c>
      <c r="R85">
        <f t="shared" si="24"/>
        <v>1.95</v>
      </c>
      <c r="S85" t="str">
        <f t="shared" si="21"/>
        <v>TRUE</v>
      </c>
    </row>
    <row r="86" spans="1:19" hidden="1" x14ac:dyDescent="0.2">
      <c r="A86">
        <v>2002</v>
      </c>
      <c r="B86">
        <f t="shared" si="18"/>
        <v>37</v>
      </c>
      <c r="C86">
        <v>3</v>
      </c>
      <c r="D86" t="s">
        <v>71</v>
      </c>
      <c r="E86" t="s">
        <v>12</v>
      </c>
      <c r="F86" s="33">
        <v>2</v>
      </c>
      <c r="G86" s="33">
        <v>3</v>
      </c>
      <c r="H86">
        <v>6.83</v>
      </c>
      <c r="I86">
        <v>2.85</v>
      </c>
      <c r="J86">
        <v>1.69</v>
      </c>
      <c r="K86" t="str">
        <f t="shared" si="19"/>
        <v>Spain</v>
      </c>
      <c r="L86">
        <f t="shared" si="22"/>
        <v>1.69</v>
      </c>
      <c r="M86" t="str">
        <f t="shared" si="20"/>
        <v>South Africa</v>
      </c>
      <c r="N86">
        <f t="shared" si="23"/>
        <v>6.83</v>
      </c>
      <c r="O86" t="str">
        <f t="shared" si="25"/>
        <v>away</v>
      </c>
      <c r="P86" t="str">
        <f t="shared" si="26"/>
        <v>favourite</v>
      </c>
      <c r="Q86" t="str">
        <f t="shared" si="27"/>
        <v>Spain</v>
      </c>
      <c r="R86">
        <f t="shared" si="24"/>
        <v>1.69</v>
      </c>
      <c r="S86" t="str">
        <f t="shared" si="21"/>
        <v>TRUE</v>
      </c>
    </row>
    <row r="87" spans="1:19" hidden="1" x14ac:dyDescent="0.2">
      <c r="A87">
        <v>2002</v>
      </c>
      <c r="B87">
        <f t="shared" si="18"/>
        <v>38</v>
      </c>
      <c r="C87">
        <v>3</v>
      </c>
      <c r="D87" t="s">
        <v>72</v>
      </c>
      <c r="E87" t="s">
        <v>75</v>
      </c>
      <c r="F87" s="33">
        <v>1</v>
      </c>
      <c r="G87" s="33">
        <v>3</v>
      </c>
      <c r="H87">
        <v>5.04</v>
      </c>
      <c r="I87">
        <v>3.72</v>
      </c>
      <c r="J87">
        <v>1.66</v>
      </c>
      <c r="K87" t="str">
        <f t="shared" si="19"/>
        <v>Paraguay</v>
      </c>
      <c r="L87">
        <f t="shared" si="22"/>
        <v>1.66</v>
      </c>
      <c r="M87" t="str">
        <f t="shared" si="20"/>
        <v>Slovenia</v>
      </c>
      <c r="N87">
        <f t="shared" si="23"/>
        <v>5.04</v>
      </c>
      <c r="O87" t="str">
        <f t="shared" si="25"/>
        <v>away</v>
      </c>
      <c r="P87" t="str">
        <f t="shared" si="26"/>
        <v>favourite</v>
      </c>
      <c r="Q87" t="str">
        <f t="shared" si="27"/>
        <v>Paraguay</v>
      </c>
      <c r="R87">
        <f t="shared" si="24"/>
        <v>1.66</v>
      </c>
      <c r="S87" t="str">
        <f t="shared" si="21"/>
        <v>TRUE</v>
      </c>
    </row>
    <row r="88" spans="1:19" hidden="1" x14ac:dyDescent="0.2">
      <c r="A88">
        <v>2002</v>
      </c>
      <c r="B88">
        <f t="shared" si="18"/>
        <v>39</v>
      </c>
      <c r="C88">
        <v>3</v>
      </c>
      <c r="D88" t="s">
        <v>91</v>
      </c>
      <c r="E88" t="s">
        <v>28</v>
      </c>
      <c r="F88" s="33">
        <v>1</v>
      </c>
      <c r="G88" s="33">
        <v>1</v>
      </c>
      <c r="H88">
        <v>5.57</v>
      </c>
      <c r="I88">
        <v>3.53</v>
      </c>
      <c r="J88">
        <v>1.66</v>
      </c>
      <c r="K88" t="str">
        <f t="shared" si="19"/>
        <v>Argentina</v>
      </c>
      <c r="L88">
        <f t="shared" si="22"/>
        <v>1.66</v>
      </c>
      <c r="M88" t="str">
        <f t="shared" si="20"/>
        <v>Sweden</v>
      </c>
      <c r="N88">
        <f t="shared" si="23"/>
        <v>5.57</v>
      </c>
      <c r="O88" t="str">
        <f t="shared" si="25"/>
        <v>draw</v>
      </c>
      <c r="P88" t="str">
        <f t="shared" si="26"/>
        <v>draw</v>
      </c>
      <c r="Q88" t="str">
        <f t="shared" si="27"/>
        <v>Draw</v>
      </c>
      <c r="R88">
        <f t="shared" si="24"/>
        <v>3.53</v>
      </c>
      <c r="S88" t="str">
        <f t="shared" si="21"/>
        <v>FALSE</v>
      </c>
    </row>
    <row r="89" spans="1:19" hidden="1" x14ac:dyDescent="0.2">
      <c r="A89">
        <v>2002</v>
      </c>
      <c r="B89">
        <f t="shared" si="18"/>
        <v>40</v>
      </c>
      <c r="C89">
        <v>3</v>
      </c>
      <c r="D89" t="s">
        <v>33</v>
      </c>
      <c r="E89" t="s">
        <v>20</v>
      </c>
      <c r="F89" s="33">
        <v>0</v>
      </c>
      <c r="G89" s="33">
        <v>0</v>
      </c>
      <c r="H89">
        <v>5.68</v>
      </c>
      <c r="I89">
        <v>3.48</v>
      </c>
      <c r="J89">
        <v>1.66</v>
      </c>
      <c r="K89" t="str">
        <f t="shared" si="19"/>
        <v>England</v>
      </c>
      <c r="L89">
        <f t="shared" si="22"/>
        <v>1.66</v>
      </c>
      <c r="M89" t="str">
        <f t="shared" si="20"/>
        <v>Nigeria</v>
      </c>
      <c r="N89">
        <f t="shared" si="23"/>
        <v>5.68</v>
      </c>
      <c r="O89" t="str">
        <f t="shared" si="25"/>
        <v>draw</v>
      </c>
      <c r="P89" t="str">
        <f t="shared" si="26"/>
        <v>draw</v>
      </c>
      <c r="Q89" t="str">
        <f t="shared" si="27"/>
        <v>Draw</v>
      </c>
      <c r="R89">
        <f t="shared" si="24"/>
        <v>3.48</v>
      </c>
      <c r="S89" t="str">
        <f t="shared" si="21"/>
        <v>FALSE</v>
      </c>
    </row>
    <row r="90" spans="1:19" hidden="1" x14ac:dyDescent="0.2">
      <c r="A90">
        <v>2002</v>
      </c>
      <c r="B90">
        <f t="shared" si="18"/>
        <v>41</v>
      </c>
      <c r="C90">
        <v>3</v>
      </c>
      <c r="D90" t="s">
        <v>114</v>
      </c>
      <c r="E90" t="s">
        <v>115</v>
      </c>
      <c r="F90" s="33">
        <v>3</v>
      </c>
      <c r="G90" s="33">
        <v>0</v>
      </c>
      <c r="H90">
        <v>1.37</v>
      </c>
      <c r="I90">
        <v>4.7699999999999996</v>
      </c>
      <c r="J90">
        <v>7.97</v>
      </c>
      <c r="K90" t="str">
        <f t="shared" si="19"/>
        <v>Turkey</v>
      </c>
      <c r="L90">
        <f t="shared" si="22"/>
        <v>1.37</v>
      </c>
      <c r="M90" t="str">
        <f t="shared" si="20"/>
        <v>China</v>
      </c>
      <c r="N90">
        <f t="shared" si="23"/>
        <v>7.97</v>
      </c>
      <c r="O90" t="str">
        <f t="shared" si="25"/>
        <v>home</v>
      </c>
      <c r="P90" t="str">
        <f t="shared" si="26"/>
        <v>favourite</v>
      </c>
      <c r="Q90" t="str">
        <f t="shared" si="27"/>
        <v>Turkey</v>
      </c>
      <c r="R90">
        <f t="shared" si="24"/>
        <v>1.37</v>
      </c>
      <c r="S90" t="str">
        <f t="shared" si="21"/>
        <v>TRUE</v>
      </c>
    </row>
    <row r="91" spans="1:19" hidden="1" x14ac:dyDescent="0.2">
      <c r="A91">
        <v>2002</v>
      </c>
      <c r="B91">
        <f t="shared" si="18"/>
        <v>42</v>
      </c>
      <c r="C91">
        <v>3</v>
      </c>
      <c r="D91" t="s">
        <v>19</v>
      </c>
      <c r="E91" t="s">
        <v>8</v>
      </c>
      <c r="F91" s="33">
        <v>2</v>
      </c>
      <c r="G91" s="33">
        <v>5</v>
      </c>
      <c r="H91">
        <v>8.33</v>
      </c>
      <c r="I91">
        <v>3.1</v>
      </c>
      <c r="J91">
        <v>1.52</v>
      </c>
      <c r="K91" t="str">
        <f t="shared" si="19"/>
        <v>Brazil</v>
      </c>
      <c r="L91">
        <f t="shared" si="22"/>
        <v>1.52</v>
      </c>
      <c r="M91" t="str">
        <f t="shared" si="20"/>
        <v>Costa Rica</v>
      </c>
      <c r="N91">
        <f t="shared" si="23"/>
        <v>8.33</v>
      </c>
      <c r="O91" t="str">
        <f t="shared" si="25"/>
        <v>away</v>
      </c>
      <c r="P91" t="str">
        <f t="shared" si="26"/>
        <v>favourite</v>
      </c>
      <c r="Q91" t="str">
        <f t="shared" si="27"/>
        <v>Brazil</v>
      </c>
      <c r="R91">
        <f t="shared" si="24"/>
        <v>1.52</v>
      </c>
      <c r="S91" t="str">
        <f t="shared" si="21"/>
        <v>TRUE</v>
      </c>
    </row>
    <row r="92" spans="1:19" hidden="1" x14ac:dyDescent="0.2">
      <c r="A92">
        <v>2002</v>
      </c>
      <c r="B92">
        <f t="shared" si="18"/>
        <v>43</v>
      </c>
      <c r="C92">
        <v>3</v>
      </c>
      <c r="D92" t="s">
        <v>10</v>
      </c>
      <c r="E92" t="s">
        <v>21</v>
      </c>
      <c r="F92" s="33">
        <v>1</v>
      </c>
      <c r="G92" s="33">
        <v>1</v>
      </c>
      <c r="H92">
        <v>6.09</v>
      </c>
      <c r="I92">
        <v>3.66</v>
      </c>
      <c r="J92">
        <v>1.55</v>
      </c>
      <c r="K92" t="str">
        <f t="shared" si="19"/>
        <v>Italy</v>
      </c>
      <c r="L92">
        <f t="shared" si="22"/>
        <v>1.55</v>
      </c>
      <c r="M92" t="str">
        <f t="shared" si="20"/>
        <v>Mexico</v>
      </c>
      <c r="N92">
        <f t="shared" si="23"/>
        <v>6.09</v>
      </c>
      <c r="O92" t="str">
        <f t="shared" si="25"/>
        <v>draw</v>
      </c>
      <c r="P92" t="str">
        <f t="shared" si="26"/>
        <v>draw</v>
      </c>
      <c r="Q92" t="str">
        <f t="shared" si="27"/>
        <v>Draw</v>
      </c>
      <c r="R92">
        <f t="shared" si="24"/>
        <v>3.66</v>
      </c>
      <c r="S92" t="str">
        <f t="shared" si="21"/>
        <v>FALSE</v>
      </c>
    </row>
    <row r="93" spans="1:19" hidden="1" x14ac:dyDescent="0.2">
      <c r="A93">
        <v>2002</v>
      </c>
      <c r="B93">
        <f t="shared" si="18"/>
        <v>44</v>
      </c>
      <c r="C93">
        <v>3</v>
      </c>
      <c r="D93" t="s">
        <v>25</v>
      </c>
      <c r="E93" t="s">
        <v>9</v>
      </c>
      <c r="F93" s="33">
        <v>1</v>
      </c>
      <c r="G93" s="33">
        <v>0</v>
      </c>
      <c r="H93">
        <v>5.96</v>
      </c>
      <c r="I93">
        <v>3.68</v>
      </c>
      <c r="J93">
        <v>1.58</v>
      </c>
      <c r="K93" t="str">
        <f t="shared" si="19"/>
        <v>Croatia</v>
      </c>
      <c r="L93">
        <f t="shared" si="22"/>
        <v>1.58</v>
      </c>
      <c r="M93" t="str">
        <f t="shared" si="20"/>
        <v>Ecuador</v>
      </c>
      <c r="N93">
        <f t="shared" si="23"/>
        <v>5.96</v>
      </c>
      <c r="O93" t="str">
        <f t="shared" si="25"/>
        <v>home</v>
      </c>
      <c r="P93" t="str">
        <f t="shared" si="26"/>
        <v>outsider</v>
      </c>
      <c r="Q93" t="str">
        <f t="shared" si="27"/>
        <v>Ecuador</v>
      </c>
      <c r="R93">
        <f t="shared" si="24"/>
        <v>5.96</v>
      </c>
      <c r="S93" t="str">
        <f t="shared" si="21"/>
        <v>FALSE</v>
      </c>
    </row>
    <row r="94" spans="1:19" hidden="1" x14ac:dyDescent="0.2">
      <c r="A94">
        <v>2002</v>
      </c>
      <c r="B94">
        <f t="shared" si="18"/>
        <v>45</v>
      </c>
      <c r="C94">
        <v>3</v>
      </c>
      <c r="D94" t="s">
        <v>31</v>
      </c>
      <c r="E94" t="s">
        <v>39</v>
      </c>
      <c r="F94" s="33">
        <v>0</v>
      </c>
      <c r="G94" s="33">
        <v>1</v>
      </c>
      <c r="H94">
        <v>1.96</v>
      </c>
      <c r="I94">
        <v>3.18</v>
      </c>
      <c r="J94">
        <v>4.0599999999999996</v>
      </c>
      <c r="K94" t="str">
        <f t="shared" si="19"/>
        <v>Portugal</v>
      </c>
      <c r="L94">
        <f t="shared" si="22"/>
        <v>1.96</v>
      </c>
      <c r="M94" t="str">
        <f t="shared" si="20"/>
        <v>South Korea</v>
      </c>
      <c r="N94">
        <f t="shared" si="23"/>
        <v>4.0599999999999996</v>
      </c>
      <c r="O94" t="str">
        <f t="shared" si="25"/>
        <v>away</v>
      </c>
      <c r="P94" t="str">
        <f t="shared" si="26"/>
        <v>outsider</v>
      </c>
      <c r="Q94" t="str">
        <f t="shared" si="27"/>
        <v>South Korea</v>
      </c>
      <c r="R94">
        <f t="shared" si="24"/>
        <v>4.0599999999999996</v>
      </c>
      <c r="S94" t="str">
        <f t="shared" si="21"/>
        <v>FALSE</v>
      </c>
    </row>
    <row r="95" spans="1:19" hidden="1" x14ac:dyDescent="0.2">
      <c r="A95">
        <v>2002</v>
      </c>
      <c r="B95">
        <f t="shared" si="18"/>
        <v>46</v>
      </c>
      <c r="C95">
        <v>3</v>
      </c>
      <c r="D95" t="s">
        <v>94</v>
      </c>
      <c r="E95" t="s">
        <v>35</v>
      </c>
      <c r="F95" s="33">
        <v>3</v>
      </c>
      <c r="G95" s="33">
        <v>1</v>
      </c>
      <c r="H95">
        <v>4.17</v>
      </c>
      <c r="I95">
        <v>2.96</v>
      </c>
      <c r="J95">
        <v>1.97</v>
      </c>
      <c r="K95" t="str">
        <f t="shared" si="19"/>
        <v>USA</v>
      </c>
      <c r="L95">
        <f t="shared" si="22"/>
        <v>1.97</v>
      </c>
      <c r="M95" t="str">
        <f t="shared" si="20"/>
        <v>Poland</v>
      </c>
      <c r="N95">
        <f t="shared" si="23"/>
        <v>4.17</v>
      </c>
      <c r="O95" t="str">
        <f t="shared" si="25"/>
        <v>home</v>
      </c>
      <c r="P95" t="str">
        <f t="shared" si="26"/>
        <v>outsider</v>
      </c>
      <c r="Q95" t="str">
        <f t="shared" si="27"/>
        <v>Poland</v>
      </c>
      <c r="R95">
        <f t="shared" si="24"/>
        <v>4.17</v>
      </c>
      <c r="S95" t="str">
        <f t="shared" si="21"/>
        <v>FALSE</v>
      </c>
    </row>
    <row r="96" spans="1:19" hidden="1" x14ac:dyDescent="0.2">
      <c r="A96">
        <v>2002</v>
      </c>
      <c r="B96">
        <f t="shared" si="18"/>
        <v>47</v>
      </c>
      <c r="C96">
        <v>3</v>
      </c>
      <c r="D96" t="s">
        <v>93</v>
      </c>
      <c r="E96" t="s">
        <v>23</v>
      </c>
      <c r="F96" s="33">
        <v>0</v>
      </c>
      <c r="G96" s="33">
        <v>2</v>
      </c>
      <c r="H96">
        <v>5.8</v>
      </c>
      <c r="I96">
        <v>3.49</v>
      </c>
      <c r="J96">
        <v>1.66</v>
      </c>
      <c r="K96" t="str">
        <f t="shared" si="19"/>
        <v>Japan</v>
      </c>
      <c r="L96">
        <f t="shared" si="22"/>
        <v>1.66</v>
      </c>
      <c r="M96" t="str">
        <f t="shared" si="20"/>
        <v>Tunisia</v>
      </c>
      <c r="N96">
        <f t="shared" si="23"/>
        <v>5.8</v>
      </c>
      <c r="O96" t="str">
        <f t="shared" si="25"/>
        <v>away</v>
      </c>
      <c r="P96" t="str">
        <f t="shared" si="26"/>
        <v>favourite</v>
      </c>
      <c r="Q96" t="str">
        <f t="shared" si="27"/>
        <v>Japan</v>
      </c>
      <c r="R96">
        <f t="shared" si="24"/>
        <v>1.66</v>
      </c>
      <c r="S96" t="str">
        <f t="shared" si="21"/>
        <v>TRUE</v>
      </c>
    </row>
    <row r="97" spans="1:19" hidden="1" x14ac:dyDescent="0.2">
      <c r="A97">
        <v>2002</v>
      </c>
      <c r="B97">
        <f t="shared" si="18"/>
        <v>48</v>
      </c>
      <c r="C97">
        <v>3</v>
      </c>
      <c r="D97" t="s">
        <v>36</v>
      </c>
      <c r="E97" t="s">
        <v>38</v>
      </c>
      <c r="F97" s="33">
        <v>3</v>
      </c>
      <c r="G97" s="33">
        <v>2</v>
      </c>
      <c r="H97">
        <v>3.1</v>
      </c>
      <c r="I97">
        <v>2.98</v>
      </c>
      <c r="J97">
        <v>2.48</v>
      </c>
      <c r="K97" t="str">
        <f t="shared" si="19"/>
        <v>Russia</v>
      </c>
      <c r="L97">
        <f t="shared" si="22"/>
        <v>2.48</v>
      </c>
      <c r="M97" t="str">
        <f t="shared" si="20"/>
        <v>Belgium</v>
      </c>
      <c r="N97">
        <f t="shared" si="23"/>
        <v>3.1</v>
      </c>
      <c r="O97" t="str">
        <f t="shared" si="25"/>
        <v>home</v>
      </c>
      <c r="P97" t="str">
        <f t="shared" si="26"/>
        <v>outsider</v>
      </c>
      <c r="Q97" t="str">
        <f t="shared" si="27"/>
        <v>Belgium</v>
      </c>
      <c r="R97">
        <f t="shared" si="24"/>
        <v>3.1</v>
      </c>
      <c r="S97" t="str">
        <f t="shared" si="21"/>
        <v>FALSE</v>
      </c>
    </row>
    <row r="98" spans="1:19" hidden="1" x14ac:dyDescent="0.2">
      <c r="A98">
        <v>2006</v>
      </c>
      <c r="B98">
        <v>1</v>
      </c>
      <c r="C98">
        <v>1</v>
      </c>
      <c r="D98" t="s">
        <v>94</v>
      </c>
      <c r="E98" t="s">
        <v>25</v>
      </c>
      <c r="F98">
        <v>0</v>
      </c>
      <c r="G98">
        <v>2</v>
      </c>
      <c r="H98" s="12">
        <v>1.93</v>
      </c>
      <c r="I98" s="12">
        <v>3.25</v>
      </c>
      <c r="J98" s="12">
        <v>4.05</v>
      </c>
      <c r="K98" t="str">
        <f t="shared" si="19"/>
        <v>Poland</v>
      </c>
      <c r="L98">
        <f t="shared" si="22"/>
        <v>1.93</v>
      </c>
      <c r="M98" t="str">
        <f t="shared" si="20"/>
        <v>Ecuador</v>
      </c>
      <c r="N98">
        <f t="shared" si="23"/>
        <v>4.05</v>
      </c>
      <c r="O98" t="str">
        <f t="shared" si="25"/>
        <v>away</v>
      </c>
      <c r="P98" t="str">
        <f t="shared" si="26"/>
        <v>outsider</v>
      </c>
      <c r="Q98" t="str">
        <f t="shared" si="27"/>
        <v>Ecuador</v>
      </c>
      <c r="R98">
        <f t="shared" si="24"/>
        <v>4.05</v>
      </c>
      <c r="S98" t="str">
        <f t="shared" si="21"/>
        <v>FALSE</v>
      </c>
    </row>
    <row r="99" spans="1:19" hidden="1" x14ac:dyDescent="0.2">
      <c r="A99">
        <v>2006</v>
      </c>
      <c r="B99">
        <f t="shared" ref="B99:B145" si="28">B98+1</f>
        <v>2</v>
      </c>
      <c r="C99">
        <v>1</v>
      </c>
      <c r="D99" t="s">
        <v>30</v>
      </c>
      <c r="E99" t="s">
        <v>19</v>
      </c>
      <c r="F99">
        <v>4</v>
      </c>
      <c r="G99">
        <v>2</v>
      </c>
      <c r="H99" s="12">
        <v>1.25</v>
      </c>
      <c r="I99" s="12">
        <v>5.04</v>
      </c>
      <c r="J99" s="12">
        <v>12.03</v>
      </c>
      <c r="K99" t="str">
        <f t="shared" si="19"/>
        <v>Germany</v>
      </c>
      <c r="L99">
        <f t="shared" si="22"/>
        <v>1.25</v>
      </c>
      <c r="M99" t="str">
        <f t="shared" si="20"/>
        <v>Costa Rica</v>
      </c>
      <c r="N99">
        <f t="shared" si="23"/>
        <v>12.03</v>
      </c>
      <c r="O99" t="str">
        <f t="shared" si="25"/>
        <v>home</v>
      </c>
      <c r="P99" t="str">
        <f t="shared" si="26"/>
        <v>favourite</v>
      </c>
      <c r="Q99" t="str">
        <f t="shared" si="27"/>
        <v>Germany</v>
      </c>
      <c r="R99">
        <f t="shared" si="24"/>
        <v>1.25</v>
      </c>
      <c r="S99" t="str">
        <f t="shared" si="21"/>
        <v>TRUE</v>
      </c>
    </row>
    <row r="100" spans="1:19" hidden="1" x14ac:dyDescent="0.2">
      <c r="A100">
        <v>2006</v>
      </c>
      <c r="B100">
        <f t="shared" si="28"/>
        <v>3</v>
      </c>
      <c r="C100">
        <v>1</v>
      </c>
      <c r="D100" t="s">
        <v>99</v>
      </c>
      <c r="E100" t="s">
        <v>91</v>
      </c>
      <c r="F100">
        <v>0</v>
      </c>
      <c r="G100">
        <v>0</v>
      </c>
      <c r="H100" s="12">
        <v>16</v>
      </c>
      <c r="I100" s="12">
        <v>5.65</v>
      </c>
      <c r="J100" s="12">
        <v>1.23</v>
      </c>
      <c r="K100" t="str">
        <f t="shared" si="19"/>
        <v>Sweden</v>
      </c>
      <c r="L100">
        <f t="shared" si="22"/>
        <v>1.23</v>
      </c>
      <c r="M100" t="str">
        <f t="shared" si="20"/>
        <v>Trinidad &amp; Tobago</v>
      </c>
      <c r="N100">
        <f t="shared" si="23"/>
        <v>16</v>
      </c>
      <c r="O100" t="str">
        <f t="shared" si="25"/>
        <v>draw</v>
      </c>
      <c r="P100" t="str">
        <f t="shared" si="26"/>
        <v>draw</v>
      </c>
      <c r="Q100" t="str">
        <f t="shared" si="27"/>
        <v>Draw</v>
      </c>
      <c r="R100">
        <f t="shared" si="24"/>
        <v>5.65</v>
      </c>
      <c r="S100" t="str">
        <f t="shared" si="21"/>
        <v>FALSE</v>
      </c>
    </row>
    <row r="101" spans="1:19" hidden="1" x14ac:dyDescent="0.2">
      <c r="A101">
        <v>2006</v>
      </c>
      <c r="B101">
        <f t="shared" si="28"/>
        <v>4</v>
      </c>
      <c r="C101">
        <v>1</v>
      </c>
      <c r="D101" t="s">
        <v>20</v>
      </c>
      <c r="E101" t="s">
        <v>75</v>
      </c>
      <c r="F101">
        <v>1</v>
      </c>
      <c r="G101">
        <v>0</v>
      </c>
      <c r="H101" s="12">
        <v>1.61</v>
      </c>
      <c r="I101" s="12">
        <v>3.38</v>
      </c>
      <c r="J101" s="12">
        <v>6.2</v>
      </c>
      <c r="K101" t="str">
        <f t="shared" si="19"/>
        <v>England</v>
      </c>
      <c r="L101">
        <f t="shared" si="22"/>
        <v>1.61</v>
      </c>
      <c r="M101" t="str">
        <f t="shared" si="20"/>
        <v>Paraguay</v>
      </c>
      <c r="N101">
        <f t="shared" si="23"/>
        <v>6.2</v>
      </c>
      <c r="O101" t="str">
        <f t="shared" si="25"/>
        <v>home</v>
      </c>
      <c r="P101" t="str">
        <f t="shared" si="26"/>
        <v>favourite</v>
      </c>
      <c r="Q101" t="str">
        <f t="shared" si="27"/>
        <v>England</v>
      </c>
      <c r="R101">
        <f t="shared" si="24"/>
        <v>1.61</v>
      </c>
      <c r="S101" t="str">
        <f t="shared" si="21"/>
        <v>TRUE</v>
      </c>
    </row>
    <row r="102" spans="1:19" hidden="1" x14ac:dyDescent="0.2">
      <c r="A102">
        <v>2006</v>
      </c>
      <c r="B102">
        <f t="shared" si="28"/>
        <v>5</v>
      </c>
      <c r="C102">
        <v>1</v>
      </c>
      <c r="D102" t="s">
        <v>28</v>
      </c>
      <c r="E102" t="s">
        <v>22</v>
      </c>
      <c r="F102">
        <v>2</v>
      </c>
      <c r="G102">
        <v>1</v>
      </c>
      <c r="H102" s="12">
        <v>1.6</v>
      </c>
      <c r="I102" s="12">
        <v>3.6</v>
      </c>
      <c r="J102" s="12">
        <v>6.75</v>
      </c>
      <c r="K102" t="str">
        <f t="shared" si="19"/>
        <v>Argentina</v>
      </c>
      <c r="L102">
        <f t="shared" si="22"/>
        <v>1.6</v>
      </c>
      <c r="M102" t="str">
        <f t="shared" si="20"/>
        <v>Ivory Coast</v>
      </c>
      <c r="N102">
        <f t="shared" si="23"/>
        <v>6.75</v>
      </c>
      <c r="O102" t="str">
        <f t="shared" si="25"/>
        <v>home</v>
      </c>
      <c r="P102" t="str">
        <f t="shared" si="26"/>
        <v>favourite</v>
      </c>
      <c r="Q102" t="str">
        <f t="shared" si="27"/>
        <v>Argentina</v>
      </c>
      <c r="R102">
        <f t="shared" si="24"/>
        <v>1.6</v>
      </c>
      <c r="S102" t="str">
        <f t="shared" si="21"/>
        <v>TRUE</v>
      </c>
    </row>
    <row r="103" spans="1:19" hidden="1" x14ac:dyDescent="0.2">
      <c r="A103">
        <v>2006</v>
      </c>
      <c r="B103">
        <f t="shared" si="28"/>
        <v>6</v>
      </c>
      <c r="C103">
        <v>1</v>
      </c>
      <c r="D103" t="s">
        <v>100</v>
      </c>
      <c r="E103" t="s">
        <v>13</v>
      </c>
      <c r="F103">
        <v>0</v>
      </c>
      <c r="G103">
        <v>1</v>
      </c>
      <c r="H103" s="12">
        <v>4.1900000000000004</v>
      </c>
      <c r="I103" s="12">
        <v>3.12</v>
      </c>
      <c r="J103" s="12">
        <v>1.88</v>
      </c>
      <c r="K103" t="str">
        <f t="shared" si="19"/>
        <v>Netherlands</v>
      </c>
      <c r="L103">
        <f t="shared" si="22"/>
        <v>1.88</v>
      </c>
      <c r="M103" t="str">
        <f t="shared" si="20"/>
        <v>Serbia &amp; Montenegro</v>
      </c>
      <c r="N103">
        <f t="shared" si="23"/>
        <v>4.1900000000000004</v>
      </c>
      <c r="O103" t="str">
        <f t="shared" si="25"/>
        <v>away</v>
      </c>
      <c r="P103" t="str">
        <f t="shared" si="26"/>
        <v>favourite</v>
      </c>
      <c r="Q103" t="str">
        <f t="shared" si="27"/>
        <v>Netherlands</v>
      </c>
      <c r="R103">
        <f t="shared" si="24"/>
        <v>1.88</v>
      </c>
      <c r="S103" t="str">
        <f t="shared" si="21"/>
        <v>TRUE</v>
      </c>
    </row>
    <row r="104" spans="1:19" hidden="1" x14ac:dyDescent="0.2">
      <c r="A104">
        <v>2006</v>
      </c>
      <c r="B104">
        <f t="shared" si="28"/>
        <v>7</v>
      </c>
      <c r="C104">
        <v>1</v>
      </c>
      <c r="D104" t="s">
        <v>10</v>
      </c>
      <c r="E104" t="s">
        <v>32</v>
      </c>
      <c r="F104">
        <v>3</v>
      </c>
      <c r="G104">
        <v>1</v>
      </c>
      <c r="H104" s="12">
        <v>1.56</v>
      </c>
      <c r="I104" s="12">
        <v>3.65</v>
      </c>
      <c r="J104" s="12">
        <v>6.87</v>
      </c>
      <c r="K104" t="str">
        <f t="shared" si="19"/>
        <v>Mexico</v>
      </c>
      <c r="L104">
        <f t="shared" si="22"/>
        <v>1.56</v>
      </c>
      <c r="M104" t="str">
        <f t="shared" si="20"/>
        <v>Iran</v>
      </c>
      <c r="N104">
        <f t="shared" si="23"/>
        <v>6.87</v>
      </c>
      <c r="O104" t="str">
        <f t="shared" si="25"/>
        <v>home</v>
      </c>
      <c r="P104" t="str">
        <f t="shared" si="26"/>
        <v>favourite</v>
      </c>
      <c r="Q104" t="str">
        <f t="shared" si="27"/>
        <v>Mexico</v>
      </c>
      <c r="R104">
        <f t="shared" si="24"/>
        <v>1.56</v>
      </c>
      <c r="S104" t="str">
        <f t="shared" si="21"/>
        <v>TRUE</v>
      </c>
    </row>
    <row r="105" spans="1:19" hidden="1" x14ac:dyDescent="0.2">
      <c r="A105">
        <v>2006</v>
      </c>
      <c r="B105">
        <f t="shared" si="28"/>
        <v>8</v>
      </c>
      <c r="C105">
        <v>1</v>
      </c>
      <c r="D105" t="s">
        <v>101</v>
      </c>
      <c r="E105" t="s">
        <v>31</v>
      </c>
      <c r="F105">
        <v>0</v>
      </c>
      <c r="G105">
        <v>1</v>
      </c>
      <c r="H105" s="12">
        <v>9</v>
      </c>
      <c r="I105" s="12">
        <v>3.75</v>
      </c>
      <c r="J105" s="12">
        <v>1.33</v>
      </c>
      <c r="K105" t="str">
        <f t="shared" si="19"/>
        <v>Portugal</v>
      </c>
      <c r="L105">
        <f t="shared" si="22"/>
        <v>1.33</v>
      </c>
      <c r="M105" t="str">
        <f t="shared" si="20"/>
        <v>Angola</v>
      </c>
      <c r="N105">
        <f t="shared" si="23"/>
        <v>9</v>
      </c>
      <c r="O105" t="str">
        <f t="shared" si="25"/>
        <v>away</v>
      </c>
      <c r="P105" t="str">
        <f t="shared" si="26"/>
        <v>favourite</v>
      </c>
      <c r="Q105" t="str">
        <f t="shared" si="27"/>
        <v>Portugal</v>
      </c>
      <c r="R105">
        <f t="shared" si="24"/>
        <v>1.33</v>
      </c>
      <c r="S105" t="str">
        <f t="shared" si="21"/>
        <v>TRUE</v>
      </c>
    </row>
    <row r="106" spans="1:19" hidden="1" x14ac:dyDescent="0.2">
      <c r="A106">
        <v>2006</v>
      </c>
      <c r="B106">
        <f t="shared" si="28"/>
        <v>9</v>
      </c>
      <c r="C106">
        <v>1</v>
      </c>
      <c r="D106" t="s">
        <v>35</v>
      </c>
      <c r="E106" t="s">
        <v>102</v>
      </c>
      <c r="F106">
        <v>0</v>
      </c>
      <c r="G106">
        <v>3</v>
      </c>
      <c r="H106" s="12">
        <v>4.0999999999999996</v>
      </c>
      <c r="I106" s="12">
        <v>3.25</v>
      </c>
      <c r="J106" s="12">
        <v>1.88</v>
      </c>
      <c r="K106" t="str">
        <f t="shared" si="19"/>
        <v>Czech Republic</v>
      </c>
      <c r="L106">
        <f t="shared" si="22"/>
        <v>1.88</v>
      </c>
      <c r="M106" t="str">
        <f t="shared" si="20"/>
        <v>USA</v>
      </c>
      <c r="N106">
        <f t="shared" si="23"/>
        <v>4.0999999999999996</v>
      </c>
      <c r="O106" t="str">
        <f t="shared" si="25"/>
        <v>away</v>
      </c>
      <c r="P106" t="str">
        <f t="shared" si="26"/>
        <v>favourite</v>
      </c>
      <c r="Q106" t="str">
        <f t="shared" si="27"/>
        <v>Czech Republic</v>
      </c>
      <c r="R106">
        <f t="shared" si="24"/>
        <v>1.88</v>
      </c>
      <c r="S106" t="str">
        <f t="shared" si="21"/>
        <v>TRUE</v>
      </c>
    </row>
    <row r="107" spans="1:19" hidden="1" x14ac:dyDescent="0.2">
      <c r="A107">
        <v>2006</v>
      </c>
      <c r="B107">
        <f t="shared" si="28"/>
        <v>10</v>
      </c>
      <c r="C107">
        <v>1</v>
      </c>
      <c r="D107" t="s">
        <v>21</v>
      </c>
      <c r="E107" t="s">
        <v>34</v>
      </c>
      <c r="F107">
        <v>2</v>
      </c>
      <c r="G107">
        <v>0</v>
      </c>
      <c r="H107" s="12">
        <v>1.52</v>
      </c>
      <c r="I107" s="12">
        <v>3.4</v>
      </c>
      <c r="J107" s="12">
        <v>6.75</v>
      </c>
      <c r="K107" t="str">
        <f t="shared" si="19"/>
        <v>Italy</v>
      </c>
      <c r="L107">
        <f t="shared" si="22"/>
        <v>1.52</v>
      </c>
      <c r="M107" t="str">
        <f t="shared" si="20"/>
        <v>Ghana</v>
      </c>
      <c r="N107">
        <f t="shared" si="23"/>
        <v>6.75</v>
      </c>
      <c r="O107" t="str">
        <f t="shared" si="25"/>
        <v>home</v>
      </c>
      <c r="P107" t="str">
        <f t="shared" si="26"/>
        <v>favourite</v>
      </c>
      <c r="Q107" t="str">
        <f t="shared" si="27"/>
        <v>Italy</v>
      </c>
      <c r="R107">
        <f t="shared" si="24"/>
        <v>1.52</v>
      </c>
      <c r="S107" t="str">
        <f t="shared" si="21"/>
        <v>TRUE</v>
      </c>
    </row>
    <row r="108" spans="1:19" hidden="1" x14ac:dyDescent="0.2">
      <c r="A108">
        <v>2006</v>
      </c>
      <c r="B108">
        <f t="shared" si="28"/>
        <v>11</v>
      </c>
      <c r="C108">
        <v>1</v>
      </c>
      <c r="D108" t="s">
        <v>15</v>
      </c>
      <c r="E108" t="s">
        <v>23</v>
      </c>
      <c r="F108">
        <v>3</v>
      </c>
      <c r="G108">
        <v>1</v>
      </c>
      <c r="H108" s="12">
        <v>2.48</v>
      </c>
      <c r="I108" s="12">
        <v>3.13</v>
      </c>
      <c r="J108" s="12">
        <v>2.88</v>
      </c>
      <c r="K108" t="str">
        <f t="shared" si="19"/>
        <v>Australia</v>
      </c>
      <c r="L108">
        <f t="shared" si="22"/>
        <v>2.48</v>
      </c>
      <c r="M108" t="str">
        <f t="shared" si="20"/>
        <v>Japan</v>
      </c>
      <c r="N108">
        <f t="shared" si="23"/>
        <v>2.88</v>
      </c>
      <c r="O108" t="str">
        <f t="shared" si="25"/>
        <v>home</v>
      </c>
      <c r="P108" t="str">
        <f t="shared" si="26"/>
        <v>favourite</v>
      </c>
      <c r="Q108" t="str">
        <f t="shared" si="27"/>
        <v>Australia</v>
      </c>
      <c r="R108">
        <f t="shared" si="24"/>
        <v>2.48</v>
      </c>
      <c r="S108" t="str">
        <f t="shared" si="21"/>
        <v>TRUE</v>
      </c>
    </row>
    <row r="109" spans="1:19" hidden="1" x14ac:dyDescent="0.2">
      <c r="A109">
        <v>2006</v>
      </c>
      <c r="B109">
        <f t="shared" si="28"/>
        <v>12</v>
      </c>
      <c r="C109">
        <v>1</v>
      </c>
      <c r="D109" t="s">
        <v>8</v>
      </c>
      <c r="E109" t="s">
        <v>9</v>
      </c>
      <c r="F109">
        <v>1</v>
      </c>
      <c r="G109">
        <v>0</v>
      </c>
      <c r="H109" s="12">
        <v>1.4</v>
      </c>
      <c r="I109" s="12">
        <v>3.5</v>
      </c>
      <c r="J109" s="12">
        <v>8</v>
      </c>
      <c r="K109" t="str">
        <f t="shared" si="19"/>
        <v>Brazil</v>
      </c>
      <c r="L109">
        <f t="shared" si="22"/>
        <v>1.4</v>
      </c>
      <c r="M109" t="str">
        <f t="shared" si="20"/>
        <v>Croatia</v>
      </c>
      <c r="N109">
        <f t="shared" si="23"/>
        <v>8</v>
      </c>
      <c r="O109" t="str">
        <f t="shared" si="25"/>
        <v>home</v>
      </c>
      <c r="P109" t="str">
        <f t="shared" si="26"/>
        <v>favourite</v>
      </c>
      <c r="Q109" t="str">
        <f t="shared" si="27"/>
        <v>Brazil</v>
      </c>
      <c r="R109">
        <f t="shared" si="24"/>
        <v>1.4</v>
      </c>
      <c r="S109" t="str">
        <f t="shared" si="21"/>
        <v>TRUE</v>
      </c>
    </row>
    <row r="110" spans="1:19" hidden="1" x14ac:dyDescent="0.2">
      <c r="A110">
        <v>2006</v>
      </c>
      <c r="B110">
        <f t="shared" si="28"/>
        <v>13</v>
      </c>
      <c r="C110">
        <v>1</v>
      </c>
      <c r="D110" t="s">
        <v>39</v>
      </c>
      <c r="E110" t="s">
        <v>103</v>
      </c>
      <c r="F110">
        <v>2</v>
      </c>
      <c r="G110">
        <v>1</v>
      </c>
      <c r="H110" s="12">
        <v>1.97</v>
      </c>
      <c r="I110" s="12">
        <v>3.09</v>
      </c>
      <c r="J110" s="12">
        <v>3.63</v>
      </c>
      <c r="K110" t="str">
        <f t="shared" si="19"/>
        <v>South Korea</v>
      </c>
      <c r="L110">
        <f t="shared" si="22"/>
        <v>1.97</v>
      </c>
      <c r="M110" t="str">
        <f t="shared" si="20"/>
        <v>Togo</v>
      </c>
      <c r="N110">
        <f t="shared" si="23"/>
        <v>3.63</v>
      </c>
      <c r="O110" t="str">
        <f t="shared" si="25"/>
        <v>home</v>
      </c>
      <c r="P110" t="str">
        <f t="shared" si="26"/>
        <v>favourite</v>
      </c>
      <c r="Q110" t="str">
        <f t="shared" si="27"/>
        <v>South Korea</v>
      </c>
      <c r="R110">
        <f t="shared" si="24"/>
        <v>1.97</v>
      </c>
      <c r="S110" t="str">
        <f t="shared" si="21"/>
        <v>TRUE</v>
      </c>
    </row>
    <row r="111" spans="1:19" hidden="1" x14ac:dyDescent="0.2">
      <c r="A111">
        <v>2006</v>
      </c>
      <c r="B111">
        <f t="shared" si="28"/>
        <v>14</v>
      </c>
      <c r="C111">
        <v>1</v>
      </c>
      <c r="D111" t="s">
        <v>26</v>
      </c>
      <c r="E111" t="s">
        <v>24</v>
      </c>
      <c r="F111">
        <v>0</v>
      </c>
      <c r="G111">
        <v>0</v>
      </c>
      <c r="H111" s="12">
        <v>1.66</v>
      </c>
      <c r="I111" s="12">
        <v>3.25</v>
      </c>
      <c r="J111" s="12">
        <v>5.4</v>
      </c>
      <c r="K111" t="str">
        <f t="shared" si="19"/>
        <v>France</v>
      </c>
      <c r="L111">
        <f t="shared" si="22"/>
        <v>1.66</v>
      </c>
      <c r="M111" t="str">
        <f t="shared" si="20"/>
        <v>Switzerland</v>
      </c>
      <c r="N111">
        <f t="shared" si="23"/>
        <v>5.4</v>
      </c>
      <c r="O111" t="str">
        <f t="shared" si="25"/>
        <v>draw</v>
      </c>
      <c r="P111" t="str">
        <f t="shared" si="26"/>
        <v>draw</v>
      </c>
      <c r="Q111" t="str">
        <f t="shared" si="27"/>
        <v>Draw</v>
      </c>
      <c r="R111">
        <f t="shared" si="24"/>
        <v>3.25</v>
      </c>
      <c r="S111" t="str">
        <f t="shared" si="21"/>
        <v>FALSE</v>
      </c>
    </row>
    <row r="112" spans="1:19" hidden="1" x14ac:dyDescent="0.2">
      <c r="A112">
        <v>2006</v>
      </c>
      <c r="B112">
        <f t="shared" si="28"/>
        <v>15</v>
      </c>
      <c r="C112">
        <v>1</v>
      </c>
      <c r="D112" t="s">
        <v>30</v>
      </c>
      <c r="E112" t="s">
        <v>94</v>
      </c>
      <c r="F112">
        <v>1</v>
      </c>
      <c r="G112">
        <v>0</v>
      </c>
      <c r="H112" s="12">
        <v>1</v>
      </c>
      <c r="I112" s="12">
        <v>1</v>
      </c>
      <c r="J112" s="12">
        <v>1</v>
      </c>
      <c r="K112" t="str">
        <f t="shared" si="19"/>
        <v>Poland</v>
      </c>
      <c r="L112">
        <f t="shared" si="22"/>
        <v>1</v>
      </c>
      <c r="M112" t="str">
        <f t="shared" si="20"/>
        <v>Poland</v>
      </c>
      <c r="N112">
        <f t="shared" si="23"/>
        <v>1</v>
      </c>
      <c r="O112" t="s">
        <v>120</v>
      </c>
      <c r="P112" t="s">
        <v>121</v>
      </c>
      <c r="Q112" t="s">
        <v>30</v>
      </c>
      <c r="R112">
        <f t="shared" si="24"/>
        <v>1</v>
      </c>
    </row>
    <row r="113" spans="1:19" hidden="1" x14ac:dyDescent="0.2">
      <c r="A113">
        <v>2006</v>
      </c>
      <c r="B113">
        <f t="shared" si="28"/>
        <v>16</v>
      </c>
      <c r="C113">
        <v>1</v>
      </c>
      <c r="D113" t="s">
        <v>93</v>
      </c>
      <c r="E113" t="s">
        <v>86</v>
      </c>
      <c r="F113">
        <v>2</v>
      </c>
      <c r="G113">
        <v>2</v>
      </c>
      <c r="H113" s="12">
        <v>1</v>
      </c>
      <c r="I113" s="12">
        <v>1</v>
      </c>
      <c r="J113" s="12">
        <v>1</v>
      </c>
      <c r="K113" t="str">
        <f t="shared" si="19"/>
        <v>Saudi Arabia</v>
      </c>
      <c r="L113">
        <f t="shared" si="22"/>
        <v>1</v>
      </c>
      <c r="M113" t="str">
        <f t="shared" si="20"/>
        <v>Saudi Arabia</v>
      </c>
      <c r="N113">
        <f t="shared" si="23"/>
        <v>1</v>
      </c>
      <c r="O113" t="str">
        <f t="shared" ref="O113" si="29">IF(F113="","",IF(F113&gt;G113,"home",IF(G113&gt;F113,"away","draw")))</f>
        <v>draw</v>
      </c>
      <c r="P113" t="str">
        <f t="shared" ref="P113" si="30">IF(O113="","",IF(O113="home",IF(H113&lt;J113,"favourite","outsider"),IF(O113="away",IF(J113&lt;H113,"favourite","outsider"),"draw")))</f>
        <v>draw</v>
      </c>
      <c r="Q113" t="str">
        <f t="shared" ref="Q113" si="31">IF(O113="","",IF(O113="home",D113,IF(O113="away",E113,"Draw")))</f>
        <v>Draw</v>
      </c>
      <c r="R113">
        <f t="shared" si="24"/>
        <v>1</v>
      </c>
    </row>
    <row r="114" spans="1:19" hidden="1" x14ac:dyDescent="0.2">
      <c r="A114">
        <v>2006</v>
      </c>
      <c r="B114">
        <f t="shared" si="28"/>
        <v>17</v>
      </c>
      <c r="C114">
        <v>2</v>
      </c>
      <c r="D114" t="s">
        <v>12</v>
      </c>
      <c r="E114" t="s">
        <v>104</v>
      </c>
      <c r="F114">
        <v>4</v>
      </c>
      <c r="G114">
        <v>0</v>
      </c>
      <c r="H114" s="12">
        <v>1.83</v>
      </c>
      <c r="I114" s="12">
        <v>3.2</v>
      </c>
      <c r="J114" s="12">
        <v>4.5199999999999996</v>
      </c>
      <c r="K114" t="str">
        <f t="shared" si="19"/>
        <v>Spain</v>
      </c>
      <c r="L114">
        <f t="shared" si="22"/>
        <v>1.83</v>
      </c>
      <c r="M114" t="str">
        <f t="shared" si="20"/>
        <v>Ukraine</v>
      </c>
      <c r="N114">
        <f t="shared" si="23"/>
        <v>4.5199999999999996</v>
      </c>
      <c r="O114" t="str">
        <f t="shared" ref="O114:O122" si="32">IF(F114="","",IF(F114&gt;G114,"home",IF(G114&gt;F114,"away","draw")))</f>
        <v>home</v>
      </c>
      <c r="P114" t="str">
        <f>IF(O114="","",IF(O114="home",IF(H114&lt;J114,"favourite","outsider"),IF(O114="away",IF(J114&lt;H114,"favourite","outsider"),"draw")))</f>
        <v>favourite</v>
      </c>
      <c r="Q114" t="str">
        <f t="shared" ref="Q114:Q122" si="33">IF(O114="","",IF(O114="home",D114,IF(O114="away",E114,"Draw")))</f>
        <v>Spain</v>
      </c>
      <c r="R114">
        <f t="shared" ref="R114" si="34">IF(O114="","",IF(O114="home",H114,IF(O114="away",J114,I114)))</f>
        <v>1.83</v>
      </c>
      <c r="S114" t="str">
        <f t="shared" si="21"/>
        <v>TRUE</v>
      </c>
    </row>
    <row r="115" spans="1:19" hidden="1" x14ac:dyDescent="0.2">
      <c r="A115">
        <v>2006</v>
      </c>
      <c r="B115">
        <f t="shared" si="28"/>
        <v>18</v>
      </c>
      <c r="C115">
        <v>2</v>
      </c>
      <c r="D115" t="s">
        <v>25</v>
      </c>
      <c r="E115" t="s">
        <v>19</v>
      </c>
      <c r="F115">
        <v>3</v>
      </c>
      <c r="G115">
        <v>0</v>
      </c>
      <c r="H115" s="12">
        <v>1.93</v>
      </c>
      <c r="I115" s="12">
        <v>3.18</v>
      </c>
      <c r="J115" s="12">
        <v>3.97</v>
      </c>
      <c r="K115" t="str">
        <f t="shared" si="19"/>
        <v>Ecuador</v>
      </c>
      <c r="L115">
        <f t="shared" si="22"/>
        <v>1.93</v>
      </c>
      <c r="M115" t="str">
        <f t="shared" si="20"/>
        <v>Costa Rica</v>
      </c>
      <c r="N115">
        <f t="shared" si="23"/>
        <v>3.97</v>
      </c>
      <c r="O115" t="str">
        <f t="shared" si="32"/>
        <v>home</v>
      </c>
      <c r="P115" t="str">
        <f>IF(O115="","",IF(O115="home",IF(H115&lt;J115,"favourite","outsider"),IF(O115="away",IF(J115&lt;H115,"favourite","outsider"),"draw")))</f>
        <v>favourite</v>
      </c>
      <c r="Q115" t="str">
        <f t="shared" si="33"/>
        <v>Ecuador</v>
      </c>
      <c r="R115">
        <f t="shared" si="24"/>
        <v>1.93</v>
      </c>
      <c r="S115" t="str">
        <f t="shared" si="21"/>
        <v>TRUE</v>
      </c>
    </row>
    <row r="116" spans="1:19" hidden="1" x14ac:dyDescent="0.2">
      <c r="A116">
        <v>2006</v>
      </c>
      <c r="B116">
        <f t="shared" si="28"/>
        <v>19</v>
      </c>
      <c r="C116">
        <v>2</v>
      </c>
      <c r="D116" t="s">
        <v>91</v>
      </c>
      <c r="E116" t="s">
        <v>75</v>
      </c>
      <c r="F116">
        <v>1</v>
      </c>
      <c r="G116">
        <v>0</v>
      </c>
      <c r="H116" s="12">
        <v>1.93</v>
      </c>
      <c r="I116" s="12">
        <v>3.18</v>
      </c>
      <c r="J116" s="12">
        <v>3.97</v>
      </c>
      <c r="K116" t="str">
        <f t="shared" si="19"/>
        <v>Sweden</v>
      </c>
      <c r="L116">
        <f t="shared" si="22"/>
        <v>1.93</v>
      </c>
      <c r="M116" t="str">
        <f t="shared" si="20"/>
        <v>Paraguay</v>
      </c>
      <c r="N116">
        <f t="shared" si="23"/>
        <v>3.97</v>
      </c>
      <c r="O116" t="str">
        <f t="shared" si="32"/>
        <v>home</v>
      </c>
      <c r="P116" t="str">
        <f>IF(O116="","",IF(O116="home",IF(H116&lt;J116,"favourite","outsider"),IF(O116="away",IF(J116&lt;H116,"favourite","outsider"),"draw")))</f>
        <v>favourite</v>
      </c>
      <c r="Q116" t="str">
        <f t="shared" si="33"/>
        <v>Sweden</v>
      </c>
      <c r="R116">
        <f t="shared" si="24"/>
        <v>1.93</v>
      </c>
      <c r="S116" t="str">
        <f t="shared" si="21"/>
        <v>TRUE</v>
      </c>
    </row>
    <row r="117" spans="1:19" hidden="1" x14ac:dyDescent="0.2">
      <c r="A117">
        <v>2006</v>
      </c>
      <c r="B117">
        <f t="shared" si="28"/>
        <v>20</v>
      </c>
      <c r="C117">
        <v>2</v>
      </c>
      <c r="D117" t="s">
        <v>20</v>
      </c>
      <c r="E117" t="s">
        <v>99</v>
      </c>
      <c r="F117">
        <v>2</v>
      </c>
      <c r="G117">
        <v>0</v>
      </c>
      <c r="H117" s="12">
        <v>1.1299999999999999</v>
      </c>
      <c r="I117" s="12">
        <v>6.38</v>
      </c>
      <c r="J117" s="12">
        <v>22</v>
      </c>
      <c r="K117" t="str">
        <f t="shared" si="19"/>
        <v>England</v>
      </c>
      <c r="L117">
        <f t="shared" si="22"/>
        <v>1.1299999999999999</v>
      </c>
      <c r="M117" t="str">
        <f t="shared" si="20"/>
        <v>Trinidad &amp; Tobago</v>
      </c>
      <c r="N117">
        <f t="shared" si="23"/>
        <v>22</v>
      </c>
      <c r="O117" t="str">
        <f t="shared" si="32"/>
        <v>home</v>
      </c>
      <c r="P117" t="str">
        <f>IF(O117="","",IF(O117="home",IF(H117&lt;J117,"favourite","outsider"),IF(O117="away",IF(J117&lt;H117,"favourite","outsider"),"draw")))</f>
        <v>favourite</v>
      </c>
      <c r="Q117" t="str">
        <f t="shared" si="33"/>
        <v>England</v>
      </c>
      <c r="R117">
        <f t="shared" si="24"/>
        <v>1.1299999999999999</v>
      </c>
      <c r="S117" t="str">
        <f t="shared" si="21"/>
        <v>TRUE</v>
      </c>
    </row>
    <row r="118" spans="1:19" hidden="1" x14ac:dyDescent="0.2">
      <c r="A118">
        <v>2006</v>
      </c>
      <c r="B118">
        <f t="shared" si="28"/>
        <v>21</v>
      </c>
      <c r="C118">
        <v>2</v>
      </c>
      <c r="D118" t="s">
        <v>13</v>
      </c>
      <c r="E118" t="s">
        <v>22</v>
      </c>
      <c r="F118">
        <v>2</v>
      </c>
      <c r="G118">
        <v>1</v>
      </c>
      <c r="H118" s="12">
        <v>1.93</v>
      </c>
      <c r="I118" s="12">
        <v>3.2</v>
      </c>
      <c r="J118" s="12">
        <v>3.93</v>
      </c>
      <c r="K118" t="str">
        <f t="shared" si="19"/>
        <v>Netherlands</v>
      </c>
      <c r="L118">
        <f t="shared" si="22"/>
        <v>1.93</v>
      </c>
      <c r="M118" t="str">
        <f t="shared" si="20"/>
        <v>Ivory Coast</v>
      </c>
      <c r="N118">
        <f t="shared" si="23"/>
        <v>3.93</v>
      </c>
      <c r="O118" t="str">
        <f t="shared" si="32"/>
        <v>home</v>
      </c>
      <c r="P118" t="str">
        <f>IF(O118="","",IF(O118="home",IF(H118&lt;J118,"favourite","outsider"),IF(O118="away",IF(J118&lt;H118,"favourite","outsider"),"draw")))</f>
        <v>favourite</v>
      </c>
      <c r="Q118" t="str">
        <f t="shared" si="33"/>
        <v>Netherlands</v>
      </c>
      <c r="R118">
        <f t="shared" si="24"/>
        <v>1.93</v>
      </c>
      <c r="S118" t="str">
        <f t="shared" si="21"/>
        <v>TRUE</v>
      </c>
    </row>
    <row r="119" spans="1:19" hidden="1" x14ac:dyDescent="0.2">
      <c r="A119">
        <v>2006</v>
      </c>
      <c r="B119">
        <f t="shared" si="28"/>
        <v>22</v>
      </c>
      <c r="C119">
        <v>2</v>
      </c>
      <c r="D119" t="s">
        <v>28</v>
      </c>
      <c r="E119" t="s">
        <v>100</v>
      </c>
      <c r="F119">
        <v>6</v>
      </c>
      <c r="G119">
        <v>0</v>
      </c>
      <c r="H119" s="12">
        <v>1</v>
      </c>
      <c r="I119" s="12">
        <v>1</v>
      </c>
      <c r="J119" s="12">
        <v>1</v>
      </c>
      <c r="K119" t="str">
        <f t="shared" si="19"/>
        <v>Serbia &amp; Montenegro</v>
      </c>
      <c r="L119">
        <f t="shared" si="22"/>
        <v>1</v>
      </c>
      <c r="M119" t="str">
        <f t="shared" si="20"/>
        <v>Serbia &amp; Montenegro</v>
      </c>
      <c r="N119">
        <f t="shared" si="23"/>
        <v>1</v>
      </c>
      <c r="O119" t="str">
        <f t="shared" si="32"/>
        <v>home</v>
      </c>
      <c r="P119" t="s">
        <v>121</v>
      </c>
      <c r="Q119" t="str">
        <f t="shared" si="33"/>
        <v>Argentina</v>
      </c>
      <c r="R119">
        <f t="shared" si="24"/>
        <v>1</v>
      </c>
    </row>
    <row r="120" spans="1:19" hidden="1" x14ac:dyDescent="0.2">
      <c r="A120">
        <v>2006</v>
      </c>
      <c r="B120">
        <f t="shared" si="28"/>
        <v>23</v>
      </c>
      <c r="C120">
        <v>2</v>
      </c>
      <c r="D120" t="s">
        <v>10</v>
      </c>
      <c r="E120" t="s">
        <v>101</v>
      </c>
      <c r="F120">
        <v>0</v>
      </c>
      <c r="G120">
        <v>0</v>
      </c>
      <c r="H120" s="12">
        <v>1.4</v>
      </c>
      <c r="I120" s="12">
        <v>3.5</v>
      </c>
      <c r="J120" s="12">
        <v>8</v>
      </c>
      <c r="K120" t="str">
        <f t="shared" si="19"/>
        <v>Mexico</v>
      </c>
      <c r="L120">
        <f t="shared" si="22"/>
        <v>1.4</v>
      </c>
      <c r="M120" t="str">
        <f t="shared" si="20"/>
        <v>Angola</v>
      </c>
      <c r="N120">
        <f t="shared" si="23"/>
        <v>8</v>
      </c>
      <c r="O120" t="str">
        <f t="shared" si="32"/>
        <v>draw</v>
      </c>
      <c r="P120" t="str">
        <f>IF(O120="","",IF(O120="home",IF(H120&lt;J120,"favourite","outsider"),IF(O120="away",IF(J120&lt;H120,"favourite","outsider"),"draw")))</f>
        <v>draw</v>
      </c>
      <c r="Q120" t="str">
        <f t="shared" si="33"/>
        <v>Draw</v>
      </c>
      <c r="R120">
        <f t="shared" si="24"/>
        <v>3.5</v>
      </c>
      <c r="S120" t="str">
        <f t="shared" si="21"/>
        <v>FALSE</v>
      </c>
    </row>
    <row r="121" spans="1:19" hidden="1" x14ac:dyDescent="0.2">
      <c r="A121">
        <v>2006</v>
      </c>
      <c r="B121">
        <f t="shared" si="28"/>
        <v>24</v>
      </c>
      <c r="C121">
        <v>2</v>
      </c>
      <c r="D121" t="s">
        <v>31</v>
      </c>
      <c r="E121" t="s">
        <v>32</v>
      </c>
      <c r="F121">
        <v>2</v>
      </c>
      <c r="G121">
        <v>0</v>
      </c>
      <c r="H121" s="12">
        <v>1.3</v>
      </c>
      <c r="I121" s="12">
        <v>4</v>
      </c>
      <c r="J121" s="12">
        <v>9.5</v>
      </c>
      <c r="K121" t="str">
        <f t="shared" si="19"/>
        <v>Portugal</v>
      </c>
      <c r="L121">
        <f t="shared" si="22"/>
        <v>1.3</v>
      </c>
      <c r="M121" t="str">
        <f t="shared" si="20"/>
        <v>Iran</v>
      </c>
      <c r="N121">
        <f t="shared" si="23"/>
        <v>9.5</v>
      </c>
      <c r="O121" t="str">
        <f t="shared" si="32"/>
        <v>home</v>
      </c>
      <c r="P121" t="str">
        <f>IF(O121="","",IF(O121="home",IF(H121&lt;J121,"favourite","outsider"),IF(O121="away",IF(J121&lt;H121,"favourite","outsider"),"draw")))</f>
        <v>favourite</v>
      </c>
      <c r="Q121" t="str">
        <f t="shared" si="33"/>
        <v>Portugal</v>
      </c>
      <c r="R121">
        <f t="shared" si="24"/>
        <v>1.3</v>
      </c>
      <c r="S121" t="str">
        <f t="shared" si="21"/>
        <v>TRUE</v>
      </c>
    </row>
    <row r="122" spans="1:19" hidden="1" x14ac:dyDescent="0.2">
      <c r="A122">
        <v>2006</v>
      </c>
      <c r="B122">
        <f t="shared" si="28"/>
        <v>25</v>
      </c>
      <c r="C122">
        <v>2</v>
      </c>
      <c r="D122" t="s">
        <v>21</v>
      </c>
      <c r="E122" t="s">
        <v>35</v>
      </c>
      <c r="F122">
        <v>1</v>
      </c>
      <c r="G122">
        <v>1</v>
      </c>
      <c r="H122" s="12">
        <v>1</v>
      </c>
      <c r="I122" s="12">
        <v>1</v>
      </c>
      <c r="J122" s="12">
        <v>1</v>
      </c>
      <c r="K122" t="str">
        <f t="shared" si="19"/>
        <v>USA</v>
      </c>
      <c r="L122">
        <f t="shared" si="22"/>
        <v>1</v>
      </c>
      <c r="M122" t="str">
        <f t="shared" si="20"/>
        <v>USA</v>
      </c>
      <c r="N122">
        <f t="shared" si="23"/>
        <v>1</v>
      </c>
      <c r="O122" t="str">
        <f t="shared" si="32"/>
        <v>draw</v>
      </c>
      <c r="P122" t="str">
        <f>IF(O122="","",IF(O122="home",IF(H122&lt;J122,"favourite","outsider"),IF(O122="away",IF(J122&lt;H122,"favourite","outsider"),"draw")))</f>
        <v>draw</v>
      </c>
      <c r="Q122" t="str">
        <f t="shared" si="33"/>
        <v>Draw</v>
      </c>
      <c r="R122">
        <f t="shared" si="24"/>
        <v>1</v>
      </c>
    </row>
    <row r="123" spans="1:19" hidden="1" x14ac:dyDescent="0.2">
      <c r="A123">
        <v>2006</v>
      </c>
      <c r="B123">
        <f t="shared" si="28"/>
        <v>26</v>
      </c>
      <c r="C123">
        <v>2</v>
      </c>
      <c r="D123" t="s">
        <v>102</v>
      </c>
      <c r="E123" t="s">
        <v>34</v>
      </c>
      <c r="F123">
        <v>0</v>
      </c>
      <c r="G123">
        <v>2</v>
      </c>
      <c r="H123" s="12">
        <v>1.61</v>
      </c>
      <c r="I123" s="12">
        <v>3.3</v>
      </c>
      <c r="J123" s="12">
        <v>5</v>
      </c>
      <c r="K123" t="str">
        <f t="shared" si="19"/>
        <v>Czech Republic</v>
      </c>
      <c r="L123">
        <f t="shared" si="22"/>
        <v>1.61</v>
      </c>
      <c r="M123" t="str">
        <f t="shared" si="20"/>
        <v>Ghana</v>
      </c>
      <c r="N123">
        <f t="shared" si="23"/>
        <v>5</v>
      </c>
      <c r="O123" t="str">
        <f t="shared" ref="O123:O129" si="35">IF(F123="","",IF(F123&gt;G123,"home",IF(G123&gt;F123,"away","draw")))</f>
        <v>away</v>
      </c>
      <c r="P123" t="str">
        <f t="shared" ref="P123:P129" si="36">IF(O123="","",IF(O123="home",IF(H123&lt;J123,"favourite","outsider"),IF(O123="away",IF(J123&lt;H123,"favourite","outsider"),"draw")))</f>
        <v>outsider</v>
      </c>
      <c r="Q123" t="str">
        <f t="shared" ref="Q123:Q129" si="37">IF(O123="","",IF(O123="home",D123,IF(O123="away",E123,"Draw")))</f>
        <v>Ghana</v>
      </c>
      <c r="R123">
        <f t="shared" si="24"/>
        <v>5</v>
      </c>
      <c r="S123" t="str">
        <f t="shared" si="21"/>
        <v>FALSE</v>
      </c>
    </row>
    <row r="124" spans="1:19" hidden="1" x14ac:dyDescent="0.2">
      <c r="A124">
        <v>2006</v>
      </c>
      <c r="B124">
        <f t="shared" si="28"/>
        <v>27</v>
      </c>
      <c r="C124">
        <v>2</v>
      </c>
      <c r="D124" t="s">
        <v>23</v>
      </c>
      <c r="E124" t="s">
        <v>9</v>
      </c>
      <c r="F124">
        <v>0</v>
      </c>
      <c r="G124">
        <v>0</v>
      </c>
      <c r="H124" s="12">
        <v>5</v>
      </c>
      <c r="I124" s="12">
        <v>3.3</v>
      </c>
      <c r="J124" s="12">
        <v>1.61</v>
      </c>
      <c r="K124" t="str">
        <f t="shared" si="19"/>
        <v>Croatia</v>
      </c>
      <c r="L124">
        <f t="shared" si="22"/>
        <v>1.61</v>
      </c>
      <c r="M124" t="str">
        <f t="shared" si="20"/>
        <v>Japan</v>
      </c>
      <c r="N124">
        <f t="shared" si="23"/>
        <v>5</v>
      </c>
      <c r="O124" t="str">
        <f t="shared" si="35"/>
        <v>draw</v>
      </c>
      <c r="P124" t="str">
        <f t="shared" si="36"/>
        <v>draw</v>
      </c>
      <c r="Q124" t="str">
        <f t="shared" si="37"/>
        <v>Draw</v>
      </c>
      <c r="R124">
        <f t="shared" si="24"/>
        <v>3.3</v>
      </c>
      <c r="S124" t="str">
        <f t="shared" si="21"/>
        <v>FALSE</v>
      </c>
    </row>
    <row r="125" spans="1:19" hidden="1" x14ac:dyDescent="0.2">
      <c r="A125">
        <v>2006</v>
      </c>
      <c r="B125">
        <f t="shared" si="28"/>
        <v>28</v>
      </c>
      <c r="C125">
        <v>2</v>
      </c>
      <c r="D125" t="s">
        <v>8</v>
      </c>
      <c r="E125" t="s">
        <v>15</v>
      </c>
      <c r="F125">
        <v>2</v>
      </c>
      <c r="G125">
        <v>0</v>
      </c>
      <c r="H125" s="12">
        <v>1.2</v>
      </c>
      <c r="I125" s="12">
        <v>5</v>
      </c>
      <c r="J125" s="12">
        <v>11</v>
      </c>
      <c r="K125" t="str">
        <f t="shared" si="19"/>
        <v>Brazil</v>
      </c>
      <c r="L125">
        <f t="shared" si="22"/>
        <v>1.2</v>
      </c>
      <c r="M125" t="str">
        <f t="shared" si="20"/>
        <v>Australia</v>
      </c>
      <c r="N125">
        <f t="shared" si="23"/>
        <v>11</v>
      </c>
      <c r="O125" t="str">
        <f t="shared" si="35"/>
        <v>home</v>
      </c>
      <c r="P125" t="str">
        <f t="shared" si="36"/>
        <v>favourite</v>
      </c>
      <c r="Q125" t="str">
        <f t="shared" si="37"/>
        <v>Brazil</v>
      </c>
      <c r="R125">
        <f t="shared" si="24"/>
        <v>1.2</v>
      </c>
      <c r="S125" t="str">
        <f t="shared" si="21"/>
        <v>TRUE</v>
      </c>
    </row>
    <row r="126" spans="1:19" hidden="1" x14ac:dyDescent="0.2">
      <c r="A126">
        <v>2006</v>
      </c>
      <c r="B126">
        <f t="shared" si="28"/>
        <v>29</v>
      </c>
      <c r="C126">
        <v>2</v>
      </c>
      <c r="D126" t="s">
        <v>26</v>
      </c>
      <c r="E126" t="s">
        <v>39</v>
      </c>
      <c r="F126">
        <v>1</v>
      </c>
      <c r="G126">
        <v>1</v>
      </c>
      <c r="H126" s="12">
        <v>1.44</v>
      </c>
      <c r="I126" s="12">
        <v>3.5</v>
      </c>
      <c r="J126" s="12">
        <v>7</v>
      </c>
      <c r="K126" t="str">
        <f t="shared" si="19"/>
        <v>France</v>
      </c>
      <c r="L126">
        <f t="shared" si="22"/>
        <v>1.44</v>
      </c>
      <c r="M126" t="str">
        <f t="shared" si="20"/>
        <v>South Korea</v>
      </c>
      <c r="N126">
        <f t="shared" si="23"/>
        <v>7</v>
      </c>
      <c r="O126" t="str">
        <f t="shared" si="35"/>
        <v>draw</v>
      </c>
      <c r="P126" t="str">
        <f t="shared" si="36"/>
        <v>draw</v>
      </c>
      <c r="Q126" t="str">
        <f t="shared" si="37"/>
        <v>Draw</v>
      </c>
      <c r="R126">
        <f t="shared" si="24"/>
        <v>3.5</v>
      </c>
      <c r="S126" t="str">
        <f t="shared" si="21"/>
        <v>FALSE</v>
      </c>
    </row>
    <row r="127" spans="1:19" hidden="1" x14ac:dyDescent="0.2">
      <c r="A127">
        <v>2006</v>
      </c>
      <c r="B127">
        <f t="shared" si="28"/>
        <v>30</v>
      </c>
      <c r="C127">
        <v>2</v>
      </c>
      <c r="D127" t="s">
        <v>103</v>
      </c>
      <c r="E127" t="s">
        <v>24</v>
      </c>
      <c r="F127">
        <v>0</v>
      </c>
      <c r="G127">
        <v>2</v>
      </c>
      <c r="H127" s="12">
        <v>6.5</v>
      </c>
      <c r="I127" s="12">
        <v>3.6</v>
      </c>
      <c r="J127" s="12">
        <v>1.44</v>
      </c>
      <c r="K127" t="str">
        <f t="shared" si="19"/>
        <v>Switzerland</v>
      </c>
      <c r="L127">
        <f t="shared" si="22"/>
        <v>1.44</v>
      </c>
      <c r="M127" t="str">
        <f t="shared" si="20"/>
        <v>Togo</v>
      </c>
      <c r="N127">
        <f t="shared" si="23"/>
        <v>6.5</v>
      </c>
      <c r="O127" t="str">
        <f t="shared" si="35"/>
        <v>away</v>
      </c>
      <c r="P127" t="str">
        <f t="shared" si="36"/>
        <v>favourite</v>
      </c>
      <c r="Q127" t="str">
        <f t="shared" si="37"/>
        <v>Switzerland</v>
      </c>
      <c r="R127">
        <f t="shared" si="24"/>
        <v>1.44</v>
      </c>
      <c r="S127" t="str">
        <f t="shared" si="21"/>
        <v>TRUE</v>
      </c>
    </row>
    <row r="128" spans="1:19" hidden="1" x14ac:dyDescent="0.2">
      <c r="A128">
        <v>2006</v>
      </c>
      <c r="B128">
        <f t="shared" si="28"/>
        <v>31</v>
      </c>
      <c r="C128">
        <v>2</v>
      </c>
      <c r="D128" t="s">
        <v>12</v>
      </c>
      <c r="E128" t="s">
        <v>93</v>
      </c>
      <c r="F128">
        <v>3</v>
      </c>
      <c r="G128">
        <v>1</v>
      </c>
      <c r="H128" s="12">
        <v>1.3</v>
      </c>
      <c r="I128" s="12">
        <v>4</v>
      </c>
      <c r="J128" s="12">
        <v>9.5</v>
      </c>
      <c r="K128" t="str">
        <f t="shared" si="19"/>
        <v>Spain</v>
      </c>
      <c r="L128">
        <f t="shared" si="22"/>
        <v>1.3</v>
      </c>
      <c r="M128" t="str">
        <f t="shared" si="20"/>
        <v>Tunisia</v>
      </c>
      <c r="N128">
        <f t="shared" si="23"/>
        <v>9.5</v>
      </c>
      <c r="O128" t="str">
        <f t="shared" si="35"/>
        <v>home</v>
      </c>
      <c r="P128" t="str">
        <f t="shared" si="36"/>
        <v>favourite</v>
      </c>
      <c r="Q128" t="str">
        <f t="shared" si="37"/>
        <v>Spain</v>
      </c>
      <c r="R128">
        <f t="shared" si="24"/>
        <v>1.3</v>
      </c>
      <c r="S128" t="str">
        <f t="shared" si="21"/>
        <v>TRUE</v>
      </c>
    </row>
    <row r="129" spans="1:19" hidden="1" x14ac:dyDescent="0.2">
      <c r="A129">
        <v>2006</v>
      </c>
      <c r="B129">
        <f t="shared" si="28"/>
        <v>32</v>
      </c>
      <c r="C129">
        <v>2</v>
      </c>
      <c r="D129" t="s">
        <v>86</v>
      </c>
      <c r="E129" t="s">
        <v>104</v>
      </c>
      <c r="F129">
        <v>0</v>
      </c>
      <c r="G129">
        <v>4</v>
      </c>
      <c r="H129" s="12">
        <v>7</v>
      </c>
      <c r="I129" s="12">
        <v>3.75</v>
      </c>
      <c r="J129" s="12">
        <v>1.4</v>
      </c>
      <c r="K129" t="str">
        <f t="shared" si="19"/>
        <v>Ukraine</v>
      </c>
      <c r="L129">
        <f t="shared" si="22"/>
        <v>1.4</v>
      </c>
      <c r="M129" t="str">
        <f t="shared" si="20"/>
        <v>Saudi Arabia</v>
      </c>
      <c r="N129">
        <f t="shared" si="23"/>
        <v>7</v>
      </c>
      <c r="O129" t="str">
        <f t="shared" si="35"/>
        <v>away</v>
      </c>
      <c r="P129" t="str">
        <f t="shared" si="36"/>
        <v>favourite</v>
      </c>
      <c r="Q129" t="str">
        <f t="shared" si="37"/>
        <v>Ukraine</v>
      </c>
      <c r="R129">
        <f t="shared" si="24"/>
        <v>1.4</v>
      </c>
      <c r="S129" t="str">
        <f t="shared" si="21"/>
        <v>TRUE</v>
      </c>
    </row>
    <row r="130" spans="1:19" hidden="1" x14ac:dyDescent="0.2">
      <c r="A130">
        <v>2006</v>
      </c>
      <c r="B130">
        <f t="shared" si="28"/>
        <v>33</v>
      </c>
      <c r="C130">
        <v>3</v>
      </c>
      <c r="D130" t="s">
        <v>25</v>
      </c>
      <c r="E130" t="s">
        <v>30</v>
      </c>
      <c r="F130">
        <v>0</v>
      </c>
      <c r="G130">
        <v>3</v>
      </c>
      <c r="H130" s="12">
        <v>1</v>
      </c>
      <c r="I130" s="12">
        <v>1</v>
      </c>
      <c r="J130" s="12">
        <v>1</v>
      </c>
      <c r="K130" t="str">
        <f t="shared" ref="K130:K193" si="38">IF($H130&lt;$J130,$D130,$E130)</f>
        <v>Germany</v>
      </c>
      <c r="L130">
        <f t="shared" si="22"/>
        <v>1</v>
      </c>
      <c r="M130" t="str">
        <f t="shared" ref="M130:M193" si="39">IF($H130&gt;$J130,$D130,$E130)</f>
        <v>Germany</v>
      </c>
      <c r="N130">
        <f t="shared" si="23"/>
        <v>1</v>
      </c>
      <c r="O130" t="str">
        <f t="shared" ref="O130" si="40">IF(F130="","",IF(F130&gt;G130,"home",IF(G130&gt;F130,"away","draw")))</f>
        <v>away</v>
      </c>
      <c r="P130" t="s">
        <v>121</v>
      </c>
      <c r="Q130" t="str">
        <f t="shared" ref="Q130" si="41">IF(O130="","",IF(O130="home",D130,IF(O130="away",E130,"Draw")))</f>
        <v>Germany</v>
      </c>
      <c r="R130">
        <f t="shared" si="24"/>
        <v>1</v>
      </c>
    </row>
    <row r="131" spans="1:19" hidden="1" x14ac:dyDescent="0.2">
      <c r="A131">
        <v>2006</v>
      </c>
      <c r="B131">
        <f t="shared" si="28"/>
        <v>34</v>
      </c>
      <c r="C131">
        <v>3</v>
      </c>
      <c r="D131" t="s">
        <v>19</v>
      </c>
      <c r="E131" t="s">
        <v>94</v>
      </c>
      <c r="F131">
        <v>1</v>
      </c>
      <c r="G131">
        <v>2</v>
      </c>
      <c r="H131" s="12">
        <v>4.75</v>
      </c>
      <c r="I131" s="12">
        <v>3.45</v>
      </c>
      <c r="J131" s="12">
        <v>1.71</v>
      </c>
      <c r="K131" t="str">
        <f t="shared" si="38"/>
        <v>Poland</v>
      </c>
      <c r="L131">
        <f t="shared" ref="L131:L194" si="42">IF($H131&lt;$J131,$H131,$J131)</f>
        <v>1.71</v>
      </c>
      <c r="M131" t="str">
        <f t="shared" si="39"/>
        <v>Costa Rica</v>
      </c>
      <c r="N131">
        <f t="shared" ref="N131:N194" si="43">IF($H131&gt;$J131,$H131,$J131)</f>
        <v>4.75</v>
      </c>
      <c r="O131" t="str">
        <f t="shared" ref="O131:O162" si="44">IF(F131="","",IF(F131&gt;G131,"home",IF(G131&gt;F131,"away","draw")))</f>
        <v>away</v>
      </c>
      <c r="P131" t="str">
        <f t="shared" ref="P131:P162" si="45">IF(O131="","",IF(O131="home",IF(H131&lt;J131,"favourite","outsider"),IF(O131="away",IF(J131&lt;H131,"favourite","outsider"),"draw")))</f>
        <v>favourite</v>
      </c>
      <c r="Q131" t="str">
        <f t="shared" ref="Q131:Q162" si="46">IF(O131="","",IF(O131="home",D131,IF(O131="away",E131,"Draw")))</f>
        <v>Poland</v>
      </c>
      <c r="R131">
        <f t="shared" ref="R131:R194" si="47">IF(O131="","",IF(O131="home",H131,IF(O131="away",J131,I131)))</f>
        <v>1.71</v>
      </c>
      <c r="S131" t="str">
        <f t="shared" ref="S131:S193" si="48">IF(P131="","",IF(P131="favourite","TRUE","FALSE"))</f>
        <v>TRUE</v>
      </c>
    </row>
    <row r="132" spans="1:19" hidden="1" x14ac:dyDescent="0.2">
      <c r="A132">
        <v>2006</v>
      </c>
      <c r="B132">
        <f t="shared" si="28"/>
        <v>35</v>
      </c>
      <c r="C132">
        <v>3</v>
      </c>
      <c r="D132" t="s">
        <v>91</v>
      </c>
      <c r="E132" t="s">
        <v>20</v>
      </c>
      <c r="F132">
        <v>2</v>
      </c>
      <c r="G132">
        <v>2</v>
      </c>
      <c r="H132" s="12">
        <v>3.1</v>
      </c>
      <c r="I132" s="12">
        <v>2.62</v>
      </c>
      <c r="J132" s="12">
        <v>2.37</v>
      </c>
      <c r="K132" t="str">
        <f t="shared" si="38"/>
        <v>England</v>
      </c>
      <c r="L132">
        <f t="shared" si="42"/>
        <v>2.37</v>
      </c>
      <c r="M132" t="str">
        <f t="shared" si="39"/>
        <v>Sweden</v>
      </c>
      <c r="N132">
        <f t="shared" si="43"/>
        <v>3.1</v>
      </c>
      <c r="O132" t="str">
        <f t="shared" si="44"/>
        <v>draw</v>
      </c>
      <c r="P132" t="str">
        <f t="shared" si="45"/>
        <v>draw</v>
      </c>
      <c r="Q132" t="str">
        <f t="shared" si="46"/>
        <v>Draw</v>
      </c>
      <c r="R132">
        <f t="shared" si="47"/>
        <v>2.62</v>
      </c>
      <c r="S132" t="str">
        <f t="shared" si="48"/>
        <v>FALSE</v>
      </c>
    </row>
    <row r="133" spans="1:19" hidden="1" x14ac:dyDescent="0.2">
      <c r="A133">
        <v>2006</v>
      </c>
      <c r="B133">
        <f t="shared" si="28"/>
        <v>36</v>
      </c>
      <c r="C133">
        <v>3</v>
      </c>
      <c r="D133" t="s">
        <v>75</v>
      </c>
      <c r="E133" t="s">
        <v>99</v>
      </c>
      <c r="F133">
        <v>2</v>
      </c>
      <c r="G133">
        <v>0</v>
      </c>
      <c r="H133" s="12">
        <v>1.8</v>
      </c>
      <c r="I133" s="12">
        <v>3.75</v>
      </c>
      <c r="J133" s="12">
        <v>3.3</v>
      </c>
      <c r="K133" t="str">
        <f t="shared" si="38"/>
        <v>Paraguay</v>
      </c>
      <c r="L133">
        <f t="shared" si="42"/>
        <v>1.8</v>
      </c>
      <c r="M133" t="str">
        <f t="shared" si="39"/>
        <v>Trinidad &amp; Tobago</v>
      </c>
      <c r="N133">
        <f t="shared" si="43"/>
        <v>3.3</v>
      </c>
      <c r="O133" t="str">
        <f t="shared" si="44"/>
        <v>home</v>
      </c>
      <c r="P133" t="str">
        <f t="shared" si="45"/>
        <v>favourite</v>
      </c>
      <c r="Q133" t="str">
        <f t="shared" si="46"/>
        <v>Paraguay</v>
      </c>
      <c r="R133">
        <f t="shared" si="47"/>
        <v>1.8</v>
      </c>
      <c r="S133" t="str">
        <f t="shared" si="48"/>
        <v>TRUE</v>
      </c>
    </row>
    <row r="134" spans="1:19" hidden="1" x14ac:dyDescent="0.2">
      <c r="A134">
        <v>2006</v>
      </c>
      <c r="B134">
        <f t="shared" si="28"/>
        <v>37</v>
      </c>
      <c r="C134">
        <v>3</v>
      </c>
      <c r="D134" t="s">
        <v>13</v>
      </c>
      <c r="E134" t="s">
        <v>28</v>
      </c>
      <c r="F134">
        <v>0</v>
      </c>
      <c r="G134">
        <v>0</v>
      </c>
      <c r="H134" s="12">
        <v>3.4</v>
      </c>
      <c r="I134" s="12">
        <v>3</v>
      </c>
      <c r="J134" s="12">
        <v>2</v>
      </c>
      <c r="K134" t="str">
        <f t="shared" si="38"/>
        <v>Argentina</v>
      </c>
      <c r="L134">
        <f t="shared" si="42"/>
        <v>2</v>
      </c>
      <c r="M134" t="str">
        <f t="shared" si="39"/>
        <v>Netherlands</v>
      </c>
      <c r="N134">
        <f t="shared" si="43"/>
        <v>3.4</v>
      </c>
      <c r="O134" t="str">
        <f t="shared" si="44"/>
        <v>draw</v>
      </c>
      <c r="P134" t="str">
        <f t="shared" si="45"/>
        <v>draw</v>
      </c>
      <c r="Q134" t="str">
        <f t="shared" si="46"/>
        <v>Draw</v>
      </c>
      <c r="R134">
        <f t="shared" si="47"/>
        <v>3</v>
      </c>
      <c r="S134" t="str">
        <f t="shared" si="48"/>
        <v>FALSE</v>
      </c>
    </row>
    <row r="135" spans="1:19" hidden="1" x14ac:dyDescent="0.2">
      <c r="A135">
        <v>2006</v>
      </c>
      <c r="B135">
        <f t="shared" si="28"/>
        <v>38</v>
      </c>
      <c r="C135">
        <v>3</v>
      </c>
      <c r="D135" t="s">
        <v>22</v>
      </c>
      <c r="E135" t="s">
        <v>100</v>
      </c>
      <c r="F135">
        <v>3</v>
      </c>
      <c r="G135">
        <v>2</v>
      </c>
      <c r="H135" s="12">
        <v>2.1</v>
      </c>
      <c r="I135" s="12">
        <v>3.2</v>
      </c>
      <c r="J135" s="12">
        <v>3</v>
      </c>
      <c r="K135" t="str">
        <f t="shared" si="38"/>
        <v>Ivory Coast</v>
      </c>
      <c r="L135">
        <f t="shared" si="42"/>
        <v>2.1</v>
      </c>
      <c r="M135" t="str">
        <f t="shared" si="39"/>
        <v>Serbia &amp; Montenegro</v>
      </c>
      <c r="N135">
        <f t="shared" si="43"/>
        <v>3</v>
      </c>
      <c r="O135" t="str">
        <f t="shared" si="44"/>
        <v>home</v>
      </c>
      <c r="P135" t="str">
        <f t="shared" si="45"/>
        <v>favourite</v>
      </c>
      <c r="Q135" t="str">
        <f t="shared" si="46"/>
        <v>Ivory Coast</v>
      </c>
      <c r="R135">
        <f t="shared" si="47"/>
        <v>2.1</v>
      </c>
      <c r="S135" t="str">
        <f t="shared" si="48"/>
        <v>TRUE</v>
      </c>
    </row>
    <row r="136" spans="1:19" hidden="1" x14ac:dyDescent="0.2">
      <c r="A136">
        <v>2006</v>
      </c>
      <c r="B136">
        <f t="shared" si="28"/>
        <v>39</v>
      </c>
      <c r="C136">
        <v>3</v>
      </c>
      <c r="D136" t="s">
        <v>31</v>
      </c>
      <c r="E136" t="s">
        <v>10</v>
      </c>
      <c r="F136">
        <v>2</v>
      </c>
      <c r="G136">
        <v>1</v>
      </c>
      <c r="H136" s="12">
        <v>2.2000000000000002</v>
      </c>
      <c r="I136" s="12">
        <v>2.62</v>
      </c>
      <c r="J136" s="12">
        <v>3.5</v>
      </c>
      <c r="K136" t="str">
        <f t="shared" si="38"/>
        <v>Portugal</v>
      </c>
      <c r="L136">
        <f t="shared" si="42"/>
        <v>2.2000000000000002</v>
      </c>
      <c r="M136" t="str">
        <f t="shared" si="39"/>
        <v>Mexico</v>
      </c>
      <c r="N136">
        <f t="shared" si="43"/>
        <v>3.5</v>
      </c>
      <c r="O136" t="str">
        <f t="shared" si="44"/>
        <v>home</v>
      </c>
      <c r="P136" t="str">
        <f t="shared" si="45"/>
        <v>favourite</v>
      </c>
      <c r="Q136" t="str">
        <f t="shared" si="46"/>
        <v>Portugal</v>
      </c>
      <c r="R136">
        <f t="shared" si="47"/>
        <v>2.2000000000000002</v>
      </c>
      <c r="S136" t="str">
        <f t="shared" si="48"/>
        <v>TRUE</v>
      </c>
    </row>
    <row r="137" spans="1:19" hidden="1" x14ac:dyDescent="0.2">
      <c r="A137">
        <v>2006</v>
      </c>
      <c r="B137">
        <f t="shared" si="28"/>
        <v>40</v>
      </c>
      <c r="C137">
        <v>3</v>
      </c>
      <c r="D137" t="s">
        <v>32</v>
      </c>
      <c r="E137" t="s">
        <v>101</v>
      </c>
      <c r="F137">
        <v>1</v>
      </c>
      <c r="G137">
        <v>1</v>
      </c>
      <c r="H137" s="12">
        <v>2.4</v>
      </c>
      <c r="I137" s="12">
        <v>3.1</v>
      </c>
      <c r="J137" s="12">
        <v>2.6</v>
      </c>
      <c r="K137" t="str">
        <f t="shared" si="38"/>
        <v>Iran</v>
      </c>
      <c r="L137">
        <f t="shared" si="42"/>
        <v>2.4</v>
      </c>
      <c r="M137" t="str">
        <f t="shared" si="39"/>
        <v>Angola</v>
      </c>
      <c r="N137">
        <f t="shared" si="43"/>
        <v>2.6</v>
      </c>
      <c r="O137" t="str">
        <f t="shared" si="44"/>
        <v>draw</v>
      </c>
      <c r="P137" t="str">
        <f t="shared" si="45"/>
        <v>draw</v>
      </c>
      <c r="Q137" t="str">
        <f t="shared" si="46"/>
        <v>Draw</v>
      </c>
      <c r="R137">
        <f t="shared" si="47"/>
        <v>3.1</v>
      </c>
      <c r="S137" t="str">
        <f t="shared" si="48"/>
        <v>FALSE</v>
      </c>
    </row>
    <row r="138" spans="1:19" hidden="1" x14ac:dyDescent="0.2">
      <c r="A138">
        <v>2006</v>
      </c>
      <c r="B138">
        <f t="shared" si="28"/>
        <v>41</v>
      </c>
      <c r="C138">
        <v>3</v>
      </c>
      <c r="D138" t="s">
        <v>34</v>
      </c>
      <c r="E138" t="s">
        <v>35</v>
      </c>
      <c r="F138">
        <v>2</v>
      </c>
      <c r="G138">
        <v>1</v>
      </c>
      <c r="H138" s="12">
        <v>2.2000000000000002</v>
      </c>
      <c r="I138" s="12">
        <v>3.25</v>
      </c>
      <c r="J138" s="12">
        <v>2.75</v>
      </c>
      <c r="K138" t="str">
        <f t="shared" si="38"/>
        <v>Ghana</v>
      </c>
      <c r="L138">
        <f t="shared" si="42"/>
        <v>2.2000000000000002</v>
      </c>
      <c r="M138" t="str">
        <f t="shared" si="39"/>
        <v>USA</v>
      </c>
      <c r="N138">
        <f t="shared" si="43"/>
        <v>2.75</v>
      </c>
      <c r="O138" t="str">
        <f t="shared" si="44"/>
        <v>home</v>
      </c>
      <c r="P138" t="str">
        <f t="shared" si="45"/>
        <v>favourite</v>
      </c>
      <c r="Q138" t="str">
        <f t="shared" si="46"/>
        <v>Ghana</v>
      </c>
      <c r="R138">
        <f t="shared" si="47"/>
        <v>2.2000000000000002</v>
      </c>
      <c r="S138" t="str">
        <f t="shared" si="48"/>
        <v>TRUE</v>
      </c>
    </row>
    <row r="139" spans="1:19" hidden="1" x14ac:dyDescent="0.2">
      <c r="A139">
        <v>2006</v>
      </c>
      <c r="B139">
        <f t="shared" si="28"/>
        <v>42</v>
      </c>
      <c r="C139">
        <v>3</v>
      </c>
      <c r="D139" t="s">
        <v>102</v>
      </c>
      <c r="E139" t="s">
        <v>21</v>
      </c>
      <c r="F139">
        <v>0</v>
      </c>
      <c r="G139">
        <v>2</v>
      </c>
      <c r="H139" s="12">
        <v>3.95</v>
      </c>
      <c r="I139" s="12">
        <v>3.15</v>
      </c>
      <c r="J139" s="12">
        <v>1.95</v>
      </c>
      <c r="K139" t="str">
        <f t="shared" si="38"/>
        <v>Italy</v>
      </c>
      <c r="L139">
        <f t="shared" si="42"/>
        <v>1.95</v>
      </c>
      <c r="M139" t="str">
        <f t="shared" si="39"/>
        <v>Czech Republic</v>
      </c>
      <c r="N139">
        <f t="shared" si="43"/>
        <v>3.95</v>
      </c>
      <c r="O139" t="str">
        <f t="shared" si="44"/>
        <v>away</v>
      </c>
      <c r="P139" t="str">
        <f t="shared" si="45"/>
        <v>favourite</v>
      </c>
      <c r="Q139" t="str">
        <f t="shared" si="46"/>
        <v>Italy</v>
      </c>
      <c r="R139">
        <f t="shared" si="47"/>
        <v>1.95</v>
      </c>
      <c r="S139" t="str">
        <f t="shared" si="48"/>
        <v>TRUE</v>
      </c>
    </row>
    <row r="140" spans="1:19" hidden="1" x14ac:dyDescent="0.2">
      <c r="A140">
        <v>2006</v>
      </c>
      <c r="B140">
        <f t="shared" si="28"/>
        <v>43</v>
      </c>
      <c r="C140">
        <v>3</v>
      </c>
      <c r="D140" t="s">
        <v>23</v>
      </c>
      <c r="E140" t="s">
        <v>8</v>
      </c>
      <c r="F140">
        <v>1</v>
      </c>
      <c r="G140">
        <v>4</v>
      </c>
      <c r="H140" s="12">
        <v>12</v>
      </c>
      <c r="I140" s="12">
        <v>5.25</v>
      </c>
      <c r="J140" s="12">
        <v>1.21</v>
      </c>
      <c r="K140" t="str">
        <f t="shared" si="38"/>
        <v>Brazil</v>
      </c>
      <c r="L140">
        <f t="shared" si="42"/>
        <v>1.21</v>
      </c>
      <c r="M140" t="str">
        <f t="shared" si="39"/>
        <v>Japan</v>
      </c>
      <c r="N140">
        <f t="shared" si="43"/>
        <v>12</v>
      </c>
      <c r="O140" t="str">
        <f t="shared" si="44"/>
        <v>away</v>
      </c>
      <c r="P140" t="str">
        <f t="shared" si="45"/>
        <v>favourite</v>
      </c>
      <c r="Q140" t="str">
        <f t="shared" si="46"/>
        <v>Brazil</v>
      </c>
      <c r="R140">
        <f t="shared" si="47"/>
        <v>1.21</v>
      </c>
      <c r="S140" t="str">
        <f t="shared" si="48"/>
        <v>TRUE</v>
      </c>
    </row>
    <row r="141" spans="1:19" hidden="1" x14ac:dyDescent="0.2">
      <c r="A141">
        <v>2006</v>
      </c>
      <c r="B141">
        <f t="shared" si="28"/>
        <v>44</v>
      </c>
      <c r="C141">
        <v>3</v>
      </c>
      <c r="D141" t="s">
        <v>9</v>
      </c>
      <c r="E141" t="s">
        <v>15</v>
      </c>
      <c r="F141">
        <v>2</v>
      </c>
      <c r="G141">
        <v>2</v>
      </c>
      <c r="H141" s="12">
        <v>2.2200000000000002</v>
      </c>
      <c r="I141" s="12">
        <v>3.22</v>
      </c>
      <c r="J141" s="12">
        <v>3</v>
      </c>
      <c r="K141" t="str">
        <f t="shared" si="38"/>
        <v>Croatia</v>
      </c>
      <c r="L141">
        <f t="shared" si="42"/>
        <v>2.2200000000000002</v>
      </c>
      <c r="M141" t="str">
        <f t="shared" si="39"/>
        <v>Australia</v>
      </c>
      <c r="N141">
        <f t="shared" si="43"/>
        <v>3</v>
      </c>
      <c r="O141" t="str">
        <f t="shared" si="44"/>
        <v>draw</v>
      </c>
      <c r="P141" t="str">
        <f t="shared" si="45"/>
        <v>draw</v>
      </c>
      <c r="Q141" t="str">
        <f t="shared" si="46"/>
        <v>Draw</v>
      </c>
      <c r="R141">
        <f t="shared" si="47"/>
        <v>3.22</v>
      </c>
      <c r="S141" t="str">
        <f t="shared" si="48"/>
        <v>FALSE</v>
      </c>
    </row>
    <row r="142" spans="1:19" hidden="1" x14ac:dyDescent="0.2">
      <c r="A142">
        <v>2006</v>
      </c>
      <c r="B142">
        <f t="shared" si="28"/>
        <v>45</v>
      </c>
      <c r="C142">
        <v>3</v>
      </c>
      <c r="D142" t="s">
        <v>103</v>
      </c>
      <c r="E142" t="s">
        <v>26</v>
      </c>
      <c r="F142">
        <v>0</v>
      </c>
      <c r="G142">
        <v>2</v>
      </c>
      <c r="H142" s="12">
        <v>16.05</v>
      </c>
      <c r="I142" s="12">
        <v>7.2</v>
      </c>
      <c r="J142" s="12">
        <v>1.1399999999999999</v>
      </c>
      <c r="K142" t="str">
        <f t="shared" si="38"/>
        <v>France</v>
      </c>
      <c r="L142">
        <f t="shared" si="42"/>
        <v>1.1399999999999999</v>
      </c>
      <c r="M142" t="str">
        <f t="shared" si="39"/>
        <v>Togo</v>
      </c>
      <c r="N142">
        <f t="shared" si="43"/>
        <v>16.05</v>
      </c>
      <c r="O142" t="str">
        <f t="shared" si="44"/>
        <v>away</v>
      </c>
      <c r="P142" t="str">
        <f t="shared" si="45"/>
        <v>favourite</v>
      </c>
      <c r="Q142" t="str">
        <f t="shared" si="46"/>
        <v>France</v>
      </c>
      <c r="R142">
        <f t="shared" si="47"/>
        <v>1.1399999999999999</v>
      </c>
      <c r="S142" t="str">
        <f t="shared" si="48"/>
        <v>TRUE</v>
      </c>
    </row>
    <row r="143" spans="1:19" hidden="1" x14ac:dyDescent="0.2">
      <c r="A143">
        <v>2006</v>
      </c>
      <c r="B143">
        <f t="shared" si="28"/>
        <v>46</v>
      </c>
      <c r="C143">
        <v>3</v>
      </c>
      <c r="D143" t="s">
        <v>24</v>
      </c>
      <c r="E143" t="s">
        <v>39</v>
      </c>
      <c r="F143">
        <v>2</v>
      </c>
      <c r="G143">
        <v>0</v>
      </c>
      <c r="H143" s="12">
        <v>2.02</v>
      </c>
      <c r="I143" s="12">
        <v>2.89</v>
      </c>
      <c r="J143" s="12">
        <v>4.3</v>
      </c>
      <c r="K143" t="str">
        <f t="shared" si="38"/>
        <v>Switzerland</v>
      </c>
      <c r="L143">
        <f t="shared" si="42"/>
        <v>2.02</v>
      </c>
      <c r="M143" t="str">
        <f t="shared" si="39"/>
        <v>South Korea</v>
      </c>
      <c r="N143">
        <f t="shared" si="43"/>
        <v>4.3</v>
      </c>
      <c r="O143" t="str">
        <f t="shared" si="44"/>
        <v>home</v>
      </c>
      <c r="P143" t="str">
        <f t="shared" si="45"/>
        <v>favourite</v>
      </c>
      <c r="Q143" t="str">
        <f t="shared" si="46"/>
        <v>Switzerland</v>
      </c>
      <c r="R143">
        <f t="shared" si="47"/>
        <v>2.02</v>
      </c>
      <c r="S143" t="str">
        <f t="shared" si="48"/>
        <v>TRUE</v>
      </c>
    </row>
    <row r="144" spans="1:19" hidden="1" x14ac:dyDescent="0.2">
      <c r="A144">
        <v>2006</v>
      </c>
      <c r="B144">
        <f t="shared" si="28"/>
        <v>47</v>
      </c>
      <c r="C144">
        <v>3</v>
      </c>
      <c r="D144" t="s">
        <v>104</v>
      </c>
      <c r="E144" t="s">
        <v>93</v>
      </c>
      <c r="F144">
        <v>1</v>
      </c>
      <c r="G144">
        <v>0</v>
      </c>
      <c r="H144" s="12">
        <v>1.61</v>
      </c>
      <c r="I144" s="12">
        <v>3.55</v>
      </c>
      <c r="J144" s="12">
        <v>6.1</v>
      </c>
      <c r="K144" t="str">
        <f t="shared" si="38"/>
        <v>Ukraine</v>
      </c>
      <c r="L144">
        <f t="shared" si="42"/>
        <v>1.61</v>
      </c>
      <c r="M144" t="str">
        <f t="shared" si="39"/>
        <v>Tunisia</v>
      </c>
      <c r="N144">
        <f t="shared" si="43"/>
        <v>6.1</v>
      </c>
      <c r="O144" t="str">
        <f t="shared" si="44"/>
        <v>home</v>
      </c>
      <c r="P144" t="str">
        <f t="shared" si="45"/>
        <v>favourite</v>
      </c>
      <c r="Q144" t="str">
        <f t="shared" si="46"/>
        <v>Ukraine</v>
      </c>
      <c r="R144">
        <f t="shared" si="47"/>
        <v>1.61</v>
      </c>
      <c r="S144" t="str">
        <f t="shared" si="48"/>
        <v>TRUE</v>
      </c>
    </row>
    <row r="145" spans="1:19" hidden="1" x14ac:dyDescent="0.2">
      <c r="A145">
        <v>2006</v>
      </c>
      <c r="B145">
        <f t="shared" si="28"/>
        <v>48</v>
      </c>
      <c r="C145">
        <v>3</v>
      </c>
      <c r="D145" t="s">
        <v>86</v>
      </c>
      <c r="E145" t="s">
        <v>12</v>
      </c>
      <c r="F145">
        <v>0</v>
      </c>
      <c r="G145">
        <v>1</v>
      </c>
      <c r="H145" s="12">
        <v>16.239999999999998</v>
      </c>
      <c r="I145" s="12">
        <v>6.69</v>
      </c>
      <c r="J145" s="12">
        <v>1.1499999999999999</v>
      </c>
      <c r="K145" t="str">
        <f t="shared" si="38"/>
        <v>Spain</v>
      </c>
      <c r="L145">
        <f t="shared" si="42"/>
        <v>1.1499999999999999</v>
      </c>
      <c r="M145" t="str">
        <f t="shared" si="39"/>
        <v>Saudi Arabia</v>
      </c>
      <c r="N145">
        <f t="shared" si="43"/>
        <v>16.239999999999998</v>
      </c>
      <c r="O145" t="str">
        <f t="shared" si="44"/>
        <v>away</v>
      </c>
      <c r="P145" t="str">
        <f t="shared" si="45"/>
        <v>favourite</v>
      </c>
      <c r="Q145" t="str">
        <f t="shared" si="46"/>
        <v>Spain</v>
      </c>
      <c r="R145">
        <f t="shared" si="47"/>
        <v>1.1499999999999999</v>
      </c>
      <c r="S145" t="str">
        <f t="shared" si="48"/>
        <v>TRUE</v>
      </c>
    </row>
    <row r="146" spans="1:19" hidden="1" x14ac:dyDescent="0.2">
      <c r="A146">
        <v>2010</v>
      </c>
      <c r="B146">
        <v>1</v>
      </c>
      <c r="C146">
        <v>1</v>
      </c>
      <c r="D146" t="s">
        <v>71</v>
      </c>
      <c r="E146" t="s">
        <v>10</v>
      </c>
      <c r="F146">
        <v>1</v>
      </c>
      <c r="G146">
        <v>1</v>
      </c>
      <c r="H146" s="12">
        <v>2.96</v>
      </c>
      <c r="I146" s="12">
        <v>3.13</v>
      </c>
      <c r="J146" s="12">
        <v>2.57</v>
      </c>
      <c r="K146" t="str">
        <f t="shared" si="38"/>
        <v>Mexico</v>
      </c>
      <c r="L146">
        <f t="shared" si="42"/>
        <v>2.57</v>
      </c>
      <c r="M146" t="str">
        <f t="shared" si="39"/>
        <v>South Africa</v>
      </c>
      <c r="N146">
        <f t="shared" si="43"/>
        <v>2.96</v>
      </c>
      <c r="O146" t="str">
        <f t="shared" si="44"/>
        <v>draw</v>
      </c>
      <c r="P146" t="str">
        <f t="shared" si="45"/>
        <v>draw</v>
      </c>
      <c r="Q146" t="str">
        <f t="shared" si="46"/>
        <v>Draw</v>
      </c>
      <c r="R146">
        <f t="shared" si="47"/>
        <v>3.13</v>
      </c>
      <c r="S146" t="str">
        <f t="shared" si="48"/>
        <v>FALSE</v>
      </c>
    </row>
    <row r="147" spans="1:19" hidden="1" x14ac:dyDescent="0.2">
      <c r="A147">
        <v>2010</v>
      </c>
      <c r="B147">
        <f t="shared" ref="B147:B193" si="49">B146+1</f>
        <v>2</v>
      </c>
      <c r="C147">
        <v>1</v>
      </c>
      <c r="D147" t="s">
        <v>18</v>
      </c>
      <c r="E147" t="s">
        <v>26</v>
      </c>
      <c r="F147">
        <v>0</v>
      </c>
      <c r="G147">
        <v>0</v>
      </c>
      <c r="H147" s="12">
        <v>3.57</v>
      </c>
      <c r="I147" s="12">
        <v>3.15</v>
      </c>
      <c r="J147" s="12">
        <v>2.21</v>
      </c>
      <c r="K147" t="str">
        <f t="shared" si="38"/>
        <v>France</v>
      </c>
      <c r="L147">
        <f t="shared" si="42"/>
        <v>2.21</v>
      </c>
      <c r="M147" t="str">
        <f t="shared" si="39"/>
        <v>Uruguay</v>
      </c>
      <c r="N147">
        <f t="shared" si="43"/>
        <v>3.57</v>
      </c>
      <c r="O147" t="str">
        <f t="shared" si="44"/>
        <v>draw</v>
      </c>
      <c r="P147" t="str">
        <f t="shared" si="45"/>
        <v>draw</v>
      </c>
      <c r="Q147" t="str">
        <f t="shared" si="46"/>
        <v>Draw</v>
      </c>
      <c r="R147">
        <f t="shared" si="47"/>
        <v>3.15</v>
      </c>
      <c r="S147" t="str">
        <f t="shared" si="48"/>
        <v>FALSE</v>
      </c>
    </row>
    <row r="148" spans="1:19" hidden="1" x14ac:dyDescent="0.2">
      <c r="A148">
        <v>2010</v>
      </c>
      <c r="B148">
        <f t="shared" si="49"/>
        <v>3</v>
      </c>
      <c r="C148">
        <v>1</v>
      </c>
      <c r="D148" t="s">
        <v>39</v>
      </c>
      <c r="E148" t="s">
        <v>17</v>
      </c>
      <c r="F148">
        <v>2</v>
      </c>
      <c r="G148">
        <v>0</v>
      </c>
      <c r="H148" s="12">
        <v>2.72</v>
      </c>
      <c r="I148" s="12">
        <v>3.01</v>
      </c>
      <c r="J148" s="12">
        <v>2.87</v>
      </c>
      <c r="K148" t="str">
        <f t="shared" si="38"/>
        <v>South Korea</v>
      </c>
      <c r="L148">
        <f t="shared" si="42"/>
        <v>2.72</v>
      </c>
      <c r="M148" t="str">
        <f t="shared" si="39"/>
        <v>Greece</v>
      </c>
      <c r="N148">
        <f t="shared" si="43"/>
        <v>2.87</v>
      </c>
      <c r="O148" t="str">
        <f t="shared" si="44"/>
        <v>home</v>
      </c>
      <c r="P148" t="str">
        <f t="shared" si="45"/>
        <v>favourite</v>
      </c>
      <c r="Q148" t="str">
        <f t="shared" si="46"/>
        <v>South Korea</v>
      </c>
      <c r="R148">
        <f t="shared" si="47"/>
        <v>2.72</v>
      </c>
      <c r="S148" t="str">
        <f t="shared" si="48"/>
        <v>TRUE</v>
      </c>
    </row>
    <row r="149" spans="1:19" hidden="1" x14ac:dyDescent="0.2">
      <c r="A149">
        <v>2010</v>
      </c>
      <c r="B149">
        <f t="shared" si="49"/>
        <v>4</v>
      </c>
      <c r="C149">
        <v>1</v>
      </c>
      <c r="D149" t="s">
        <v>28</v>
      </c>
      <c r="E149" t="s">
        <v>33</v>
      </c>
      <c r="F149">
        <v>1</v>
      </c>
      <c r="G149">
        <v>0</v>
      </c>
      <c r="H149" s="12">
        <v>1.39</v>
      </c>
      <c r="I149" s="12">
        <v>4.58</v>
      </c>
      <c r="J149" s="12">
        <v>8.9600000000000009</v>
      </c>
      <c r="K149" t="str">
        <f t="shared" si="38"/>
        <v>Argentina</v>
      </c>
      <c r="L149">
        <f t="shared" si="42"/>
        <v>1.39</v>
      </c>
      <c r="M149" t="str">
        <f t="shared" si="39"/>
        <v>Nigeria</v>
      </c>
      <c r="N149">
        <f t="shared" si="43"/>
        <v>8.9600000000000009</v>
      </c>
      <c r="O149" t="str">
        <f t="shared" si="44"/>
        <v>home</v>
      </c>
      <c r="P149" t="str">
        <f t="shared" si="45"/>
        <v>favourite</v>
      </c>
      <c r="Q149" t="str">
        <f t="shared" si="46"/>
        <v>Argentina</v>
      </c>
      <c r="R149">
        <f t="shared" si="47"/>
        <v>1.39</v>
      </c>
      <c r="S149" t="str">
        <f t="shared" si="48"/>
        <v>TRUE</v>
      </c>
    </row>
    <row r="150" spans="1:19" hidden="1" x14ac:dyDescent="0.2">
      <c r="A150">
        <v>2010</v>
      </c>
      <c r="B150">
        <f t="shared" si="49"/>
        <v>5</v>
      </c>
      <c r="C150">
        <v>1</v>
      </c>
      <c r="D150" t="s">
        <v>20</v>
      </c>
      <c r="E150" t="s">
        <v>35</v>
      </c>
      <c r="F150">
        <v>1</v>
      </c>
      <c r="G150">
        <v>1</v>
      </c>
      <c r="H150" s="12">
        <v>1.51</v>
      </c>
      <c r="I150" s="12">
        <v>4.12</v>
      </c>
      <c r="J150" s="12">
        <v>7</v>
      </c>
      <c r="K150" t="str">
        <f t="shared" si="38"/>
        <v>England</v>
      </c>
      <c r="L150">
        <f t="shared" si="42"/>
        <v>1.51</v>
      </c>
      <c r="M150" t="str">
        <f t="shared" si="39"/>
        <v>USA</v>
      </c>
      <c r="N150">
        <f t="shared" si="43"/>
        <v>7</v>
      </c>
      <c r="O150" t="str">
        <f t="shared" si="44"/>
        <v>draw</v>
      </c>
      <c r="P150" t="str">
        <f t="shared" si="45"/>
        <v>draw</v>
      </c>
      <c r="Q150" t="str">
        <f t="shared" si="46"/>
        <v>Draw</v>
      </c>
      <c r="R150">
        <f t="shared" si="47"/>
        <v>4.12</v>
      </c>
      <c r="S150" t="str">
        <f t="shared" si="48"/>
        <v>FALSE</v>
      </c>
    </row>
    <row r="151" spans="1:19" hidden="1" x14ac:dyDescent="0.2">
      <c r="A151">
        <v>2010</v>
      </c>
      <c r="B151">
        <f t="shared" si="49"/>
        <v>6</v>
      </c>
      <c r="C151">
        <v>1</v>
      </c>
      <c r="D151" t="s">
        <v>37</v>
      </c>
      <c r="E151" t="s">
        <v>72</v>
      </c>
      <c r="F151">
        <v>0</v>
      </c>
      <c r="G151">
        <v>1</v>
      </c>
      <c r="H151" s="12">
        <v>3.73</v>
      </c>
      <c r="I151" s="12">
        <v>3.14</v>
      </c>
      <c r="J151" s="12">
        <v>2.14</v>
      </c>
      <c r="K151" t="str">
        <f t="shared" si="38"/>
        <v>Slovenia</v>
      </c>
      <c r="L151">
        <f t="shared" si="42"/>
        <v>2.14</v>
      </c>
      <c r="M151" t="str">
        <f t="shared" si="39"/>
        <v>Algeria</v>
      </c>
      <c r="N151">
        <f t="shared" si="43"/>
        <v>3.73</v>
      </c>
      <c r="O151" t="str">
        <f t="shared" si="44"/>
        <v>away</v>
      </c>
      <c r="P151" t="str">
        <f t="shared" si="45"/>
        <v>favourite</v>
      </c>
      <c r="Q151" t="str">
        <f t="shared" si="46"/>
        <v>Slovenia</v>
      </c>
      <c r="R151">
        <f t="shared" si="47"/>
        <v>2.14</v>
      </c>
      <c r="S151" t="str">
        <f t="shared" si="48"/>
        <v>TRUE</v>
      </c>
    </row>
    <row r="152" spans="1:19" hidden="1" x14ac:dyDescent="0.2">
      <c r="A152">
        <v>2010</v>
      </c>
      <c r="B152">
        <f t="shared" si="49"/>
        <v>7</v>
      </c>
      <c r="C152">
        <v>1</v>
      </c>
      <c r="D152" t="s">
        <v>73</v>
      </c>
      <c r="E152" t="s">
        <v>34</v>
      </c>
      <c r="F152">
        <v>0</v>
      </c>
      <c r="G152">
        <v>1</v>
      </c>
      <c r="H152" s="12">
        <v>2.0099999999999998</v>
      </c>
      <c r="I152" s="12">
        <v>3.22</v>
      </c>
      <c r="J152" s="12">
        <v>4.07</v>
      </c>
      <c r="K152" t="str">
        <f t="shared" si="38"/>
        <v>Serbia</v>
      </c>
      <c r="L152">
        <f t="shared" si="42"/>
        <v>2.0099999999999998</v>
      </c>
      <c r="M152" t="str">
        <f t="shared" si="39"/>
        <v>Ghana</v>
      </c>
      <c r="N152">
        <f t="shared" si="43"/>
        <v>4.07</v>
      </c>
      <c r="O152" t="str">
        <f t="shared" si="44"/>
        <v>away</v>
      </c>
      <c r="P152" t="str">
        <f t="shared" si="45"/>
        <v>outsider</v>
      </c>
      <c r="Q152" t="str">
        <f t="shared" si="46"/>
        <v>Ghana</v>
      </c>
      <c r="R152">
        <f t="shared" si="47"/>
        <v>4.07</v>
      </c>
      <c r="S152" t="str">
        <f t="shared" si="48"/>
        <v>FALSE</v>
      </c>
    </row>
    <row r="153" spans="1:19" hidden="1" x14ac:dyDescent="0.2">
      <c r="A153">
        <v>2010</v>
      </c>
      <c r="B153">
        <f t="shared" si="49"/>
        <v>8</v>
      </c>
      <c r="C153">
        <v>1</v>
      </c>
      <c r="D153" t="s">
        <v>30</v>
      </c>
      <c r="E153" t="s">
        <v>15</v>
      </c>
      <c r="F153">
        <v>4</v>
      </c>
      <c r="G153">
        <v>0</v>
      </c>
      <c r="H153" s="12">
        <v>1.52</v>
      </c>
      <c r="I153" s="12">
        <v>3.89</v>
      </c>
      <c r="J153" s="12">
        <v>7.34</v>
      </c>
      <c r="K153" t="str">
        <f t="shared" si="38"/>
        <v>Germany</v>
      </c>
      <c r="L153">
        <f t="shared" si="42"/>
        <v>1.52</v>
      </c>
      <c r="M153" t="str">
        <f t="shared" si="39"/>
        <v>Australia</v>
      </c>
      <c r="N153">
        <f t="shared" si="43"/>
        <v>7.34</v>
      </c>
      <c r="O153" t="str">
        <f t="shared" si="44"/>
        <v>home</v>
      </c>
      <c r="P153" t="str">
        <f t="shared" si="45"/>
        <v>favourite</v>
      </c>
      <c r="Q153" t="str">
        <f t="shared" si="46"/>
        <v>Germany</v>
      </c>
      <c r="R153">
        <f t="shared" si="47"/>
        <v>1.52</v>
      </c>
      <c r="S153" t="str">
        <f t="shared" si="48"/>
        <v>TRUE</v>
      </c>
    </row>
    <row r="154" spans="1:19" hidden="1" x14ac:dyDescent="0.2">
      <c r="A154">
        <v>2010</v>
      </c>
      <c r="B154">
        <f t="shared" si="49"/>
        <v>9</v>
      </c>
      <c r="C154">
        <v>1</v>
      </c>
      <c r="D154" t="s">
        <v>13</v>
      </c>
      <c r="E154" t="s">
        <v>74</v>
      </c>
      <c r="F154">
        <v>2</v>
      </c>
      <c r="G154">
        <v>0</v>
      </c>
      <c r="H154" s="12">
        <v>1.51</v>
      </c>
      <c r="I154" s="12">
        <v>4.01</v>
      </c>
      <c r="J154" s="12">
        <v>7.3</v>
      </c>
      <c r="K154" t="str">
        <f t="shared" si="38"/>
        <v>Netherlands</v>
      </c>
      <c r="L154">
        <f t="shared" si="42"/>
        <v>1.51</v>
      </c>
      <c r="M154" t="str">
        <f t="shared" si="39"/>
        <v>Denmark</v>
      </c>
      <c r="N154">
        <f t="shared" si="43"/>
        <v>7.3</v>
      </c>
      <c r="O154" t="str">
        <f t="shared" si="44"/>
        <v>home</v>
      </c>
      <c r="P154" t="str">
        <f t="shared" si="45"/>
        <v>favourite</v>
      </c>
      <c r="Q154" t="str">
        <f t="shared" si="46"/>
        <v>Netherlands</v>
      </c>
      <c r="R154">
        <f t="shared" si="47"/>
        <v>1.51</v>
      </c>
      <c r="S154" t="str">
        <f t="shared" si="48"/>
        <v>TRUE</v>
      </c>
    </row>
    <row r="155" spans="1:19" hidden="1" x14ac:dyDescent="0.2">
      <c r="A155">
        <v>2010</v>
      </c>
      <c r="B155">
        <f t="shared" si="49"/>
        <v>10</v>
      </c>
      <c r="C155">
        <v>1</v>
      </c>
      <c r="D155" t="s">
        <v>23</v>
      </c>
      <c r="E155" t="s">
        <v>11</v>
      </c>
      <c r="F155">
        <v>1</v>
      </c>
      <c r="G155">
        <v>0</v>
      </c>
      <c r="H155" s="12">
        <v>3.66</v>
      </c>
      <c r="I155" s="12">
        <v>3.12</v>
      </c>
      <c r="J155" s="12">
        <v>2.19</v>
      </c>
      <c r="K155" t="str">
        <f t="shared" si="38"/>
        <v>Cameroon</v>
      </c>
      <c r="L155">
        <f t="shared" si="42"/>
        <v>2.19</v>
      </c>
      <c r="M155" t="str">
        <f t="shared" si="39"/>
        <v>Japan</v>
      </c>
      <c r="N155">
        <f t="shared" si="43"/>
        <v>3.66</v>
      </c>
      <c r="O155" t="str">
        <f t="shared" si="44"/>
        <v>home</v>
      </c>
      <c r="P155" t="str">
        <f t="shared" si="45"/>
        <v>outsider</v>
      </c>
      <c r="Q155" t="str">
        <f t="shared" si="46"/>
        <v>Japan</v>
      </c>
      <c r="R155">
        <f t="shared" si="47"/>
        <v>3.66</v>
      </c>
      <c r="S155" t="str">
        <f t="shared" si="48"/>
        <v>FALSE</v>
      </c>
    </row>
    <row r="156" spans="1:19" hidden="1" x14ac:dyDescent="0.2">
      <c r="A156">
        <v>2010</v>
      </c>
      <c r="B156">
        <f t="shared" si="49"/>
        <v>11</v>
      </c>
      <c r="C156">
        <v>1</v>
      </c>
      <c r="D156" t="s">
        <v>21</v>
      </c>
      <c r="E156" t="s">
        <v>75</v>
      </c>
      <c r="F156">
        <v>1</v>
      </c>
      <c r="G156">
        <v>1</v>
      </c>
      <c r="H156" s="12">
        <v>2.1800000000000002</v>
      </c>
      <c r="I156" s="12">
        <v>3.04</v>
      </c>
      <c r="J156" s="12">
        <v>3.82</v>
      </c>
      <c r="K156" t="str">
        <f t="shared" si="38"/>
        <v>Italy</v>
      </c>
      <c r="L156">
        <f t="shared" si="42"/>
        <v>2.1800000000000002</v>
      </c>
      <c r="M156" t="str">
        <f t="shared" si="39"/>
        <v>Paraguay</v>
      </c>
      <c r="N156">
        <f t="shared" si="43"/>
        <v>3.82</v>
      </c>
      <c r="O156" t="str">
        <f t="shared" si="44"/>
        <v>draw</v>
      </c>
      <c r="P156" t="str">
        <f t="shared" si="45"/>
        <v>draw</v>
      </c>
      <c r="Q156" t="str">
        <f t="shared" si="46"/>
        <v>Draw</v>
      </c>
      <c r="R156">
        <f t="shared" si="47"/>
        <v>3.04</v>
      </c>
      <c r="S156" t="str">
        <f t="shared" si="48"/>
        <v>FALSE</v>
      </c>
    </row>
    <row r="157" spans="1:19" hidden="1" x14ac:dyDescent="0.2">
      <c r="A157">
        <v>2010</v>
      </c>
      <c r="B157">
        <f t="shared" si="49"/>
        <v>12</v>
      </c>
      <c r="C157">
        <v>1</v>
      </c>
      <c r="D157" t="s">
        <v>77</v>
      </c>
      <c r="E157" t="s">
        <v>76</v>
      </c>
      <c r="F157">
        <v>1</v>
      </c>
      <c r="G157">
        <v>1</v>
      </c>
      <c r="H157" s="12">
        <v>7.65</v>
      </c>
      <c r="I157" s="12">
        <v>3.94</v>
      </c>
      <c r="J157" s="12">
        <v>1.5</v>
      </c>
      <c r="K157" t="str">
        <f t="shared" si="38"/>
        <v>Slovakia</v>
      </c>
      <c r="L157">
        <f t="shared" si="42"/>
        <v>1.5</v>
      </c>
      <c r="M157" t="str">
        <f t="shared" si="39"/>
        <v>New Zealand</v>
      </c>
      <c r="N157">
        <f t="shared" si="43"/>
        <v>7.65</v>
      </c>
      <c r="O157" t="str">
        <f t="shared" si="44"/>
        <v>draw</v>
      </c>
      <c r="P157" t="str">
        <f t="shared" si="45"/>
        <v>draw</v>
      </c>
      <c r="Q157" t="str">
        <f t="shared" si="46"/>
        <v>Draw</v>
      </c>
      <c r="R157">
        <f t="shared" si="47"/>
        <v>3.94</v>
      </c>
      <c r="S157" t="str">
        <f t="shared" si="48"/>
        <v>FALSE</v>
      </c>
    </row>
    <row r="158" spans="1:19" hidden="1" x14ac:dyDescent="0.2">
      <c r="A158">
        <v>2010</v>
      </c>
      <c r="B158">
        <f t="shared" si="49"/>
        <v>13</v>
      </c>
      <c r="C158">
        <v>1</v>
      </c>
      <c r="D158" t="s">
        <v>22</v>
      </c>
      <c r="E158" t="s">
        <v>31</v>
      </c>
      <c r="F158">
        <v>0</v>
      </c>
      <c r="G158">
        <v>0</v>
      </c>
      <c r="H158" s="12">
        <v>3.96</v>
      </c>
      <c r="I158" s="12">
        <v>3.2</v>
      </c>
      <c r="J158" s="12">
        <v>2.06</v>
      </c>
      <c r="K158" t="str">
        <f t="shared" si="38"/>
        <v>Portugal</v>
      </c>
      <c r="L158">
        <f t="shared" si="42"/>
        <v>2.06</v>
      </c>
      <c r="M158" t="str">
        <f t="shared" si="39"/>
        <v>Ivory Coast</v>
      </c>
      <c r="N158">
        <f t="shared" si="43"/>
        <v>3.96</v>
      </c>
      <c r="O158" t="str">
        <f t="shared" si="44"/>
        <v>draw</v>
      </c>
      <c r="P158" t="str">
        <f t="shared" si="45"/>
        <v>draw</v>
      </c>
      <c r="Q158" t="str">
        <f t="shared" si="46"/>
        <v>Draw</v>
      </c>
      <c r="R158">
        <f t="shared" si="47"/>
        <v>3.2</v>
      </c>
      <c r="S158" t="str">
        <f t="shared" si="48"/>
        <v>FALSE</v>
      </c>
    </row>
    <row r="159" spans="1:19" hidden="1" x14ac:dyDescent="0.2">
      <c r="A159">
        <v>2010</v>
      </c>
      <c r="B159">
        <f t="shared" si="49"/>
        <v>14</v>
      </c>
      <c r="C159">
        <v>1</v>
      </c>
      <c r="D159" t="s">
        <v>8</v>
      </c>
      <c r="E159" t="s">
        <v>78</v>
      </c>
      <c r="F159">
        <v>2</v>
      </c>
      <c r="G159">
        <v>1</v>
      </c>
      <c r="H159" s="12">
        <v>1.1000000000000001</v>
      </c>
      <c r="I159" s="12">
        <v>9.61</v>
      </c>
      <c r="J159" s="12">
        <v>32.67</v>
      </c>
      <c r="K159" t="str">
        <f t="shared" si="38"/>
        <v>Brazil</v>
      </c>
      <c r="L159">
        <f t="shared" si="42"/>
        <v>1.1000000000000001</v>
      </c>
      <c r="M159" t="str">
        <f t="shared" si="39"/>
        <v>North Korea</v>
      </c>
      <c r="N159">
        <f t="shared" si="43"/>
        <v>32.67</v>
      </c>
      <c r="O159" t="str">
        <f t="shared" si="44"/>
        <v>home</v>
      </c>
      <c r="P159" t="str">
        <f t="shared" si="45"/>
        <v>favourite</v>
      </c>
      <c r="Q159" t="str">
        <f t="shared" si="46"/>
        <v>Brazil</v>
      </c>
      <c r="R159">
        <f t="shared" si="47"/>
        <v>1.1000000000000001</v>
      </c>
      <c r="S159" t="str">
        <f t="shared" si="48"/>
        <v>TRUE</v>
      </c>
    </row>
    <row r="160" spans="1:19" hidden="1" x14ac:dyDescent="0.2">
      <c r="A160">
        <v>2010</v>
      </c>
      <c r="B160">
        <f t="shared" si="49"/>
        <v>15</v>
      </c>
      <c r="C160">
        <v>1</v>
      </c>
      <c r="D160" t="s">
        <v>27</v>
      </c>
      <c r="E160" t="s">
        <v>14</v>
      </c>
      <c r="F160">
        <v>0</v>
      </c>
      <c r="G160">
        <v>1</v>
      </c>
      <c r="H160" s="12">
        <v>5.81</v>
      </c>
      <c r="I160" s="12">
        <v>3.46</v>
      </c>
      <c r="J160" s="12">
        <v>1.7</v>
      </c>
      <c r="K160" t="str">
        <f t="shared" si="38"/>
        <v>Chile</v>
      </c>
      <c r="L160">
        <f t="shared" si="42"/>
        <v>1.7</v>
      </c>
      <c r="M160" t="str">
        <f t="shared" si="39"/>
        <v>Honduras</v>
      </c>
      <c r="N160">
        <f t="shared" si="43"/>
        <v>5.81</v>
      </c>
      <c r="O160" t="str">
        <f t="shared" si="44"/>
        <v>away</v>
      </c>
      <c r="P160" t="str">
        <f t="shared" si="45"/>
        <v>favourite</v>
      </c>
      <c r="Q160" t="str">
        <f t="shared" si="46"/>
        <v>Chile</v>
      </c>
      <c r="R160">
        <f t="shared" si="47"/>
        <v>1.7</v>
      </c>
      <c r="S160" t="str">
        <f t="shared" si="48"/>
        <v>TRUE</v>
      </c>
    </row>
    <row r="161" spans="1:19" hidden="1" x14ac:dyDescent="0.2">
      <c r="A161">
        <v>2010</v>
      </c>
      <c r="B161">
        <f t="shared" si="49"/>
        <v>16</v>
      </c>
      <c r="C161">
        <v>1</v>
      </c>
      <c r="D161" t="s">
        <v>12</v>
      </c>
      <c r="E161" t="s">
        <v>24</v>
      </c>
      <c r="F161">
        <v>0</v>
      </c>
      <c r="G161">
        <v>1</v>
      </c>
      <c r="H161" s="12">
        <v>1.27</v>
      </c>
      <c r="I161" s="12">
        <v>5.3</v>
      </c>
      <c r="J161" s="12">
        <v>14.32</v>
      </c>
      <c r="K161" t="str">
        <f t="shared" si="38"/>
        <v>Spain</v>
      </c>
      <c r="L161">
        <f t="shared" si="42"/>
        <v>1.27</v>
      </c>
      <c r="M161" t="str">
        <f t="shared" si="39"/>
        <v>Switzerland</v>
      </c>
      <c r="N161">
        <f t="shared" si="43"/>
        <v>14.32</v>
      </c>
      <c r="O161" t="str">
        <f t="shared" si="44"/>
        <v>away</v>
      </c>
      <c r="P161" t="str">
        <f t="shared" si="45"/>
        <v>outsider</v>
      </c>
      <c r="Q161" t="str">
        <f t="shared" si="46"/>
        <v>Switzerland</v>
      </c>
      <c r="R161">
        <f t="shared" si="47"/>
        <v>14.32</v>
      </c>
      <c r="S161" t="str">
        <f t="shared" si="48"/>
        <v>FALSE</v>
      </c>
    </row>
    <row r="162" spans="1:19" hidden="1" x14ac:dyDescent="0.2">
      <c r="A162">
        <v>2010</v>
      </c>
      <c r="B162">
        <f t="shared" si="49"/>
        <v>17</v>
      </c>
      <c r="C162">
        <v>2</v>
      </c>
      <c r="D162" t="s">
        <v>71</v>
      </c>
      <c r="E162" t="s">
        <v>18</v>
      </c>
      <c r="F162">
        <v>0</v>
      </c>
      <c r="G162">
        <v>3</v>
      </c>
      <c r="H162" s="12">
        <v>3.37</v>
      </c>
      <c r="I162" s="12">
        <v>3.02</v>
      </c>
      <c r="J162" s="12">
        <v>2.38</v>
      </c>
      <c r="K162" t="str">
        <f t="shared" si="38"/>
        <v>Uruguay</v>
      </c>
      <c r="L162">
        <f t="shared" si="42"/>
        <v>2.38</v>
      </c>
      <c r="M162" t="str">
        <f t="shared" si="39"/>
        <v>South Africa</v>
      </c>
      <c r="N162">
        <f t="shared" si="43"/>
        <v>3.37</v>
      </c>
      <c r="O162" t="str">
        <f t="shared" si="44"/>
        <v>away</v>
      </c>
      <c r="P162" t="str">
        <f t="shared" si="45"/>
        <v>favourite</v>
      </c>
      <c r="Q162" t="str">
        <f t="shared" si="46"/>
        <v>Uruguay</v>
      </c>
      <c r="R162">
        <f t="shared" si="47"/>
        <v>2.38</v>
      </c>
      <c r="S162" t="str">
        <f t="shared" si="48"/>
        <v>TRUE</v>
      </c>
    </row>
    <row r="163" spans="1:19" hidden="1" x14ac:dyDescent="0.2">
      <c r="A163">
        <v>2010</v>
      </c>
      <c r="B163">
        <f t="shared" si="49"/>
        <v>18</v>
      </c>
      <c r="C163">
        <v>2</v>
      </c>
      <c r="D163" t="s">
        <v>28</v>
      </c>
      <c r="E163" t="s">
        <v>39</v>
      </c>
      <c r="F163">
        <v>4</v>
      </c>
      <c r="G163">
        <v>1</v>
      </c>
      <c r="H163" s="12">
        <v>1.51</v>
      </c>
      <c r="I163" s="12">
        <v>3.87</v>
      </c>
      <c r="J163" s="12">
        <v>7.59</v>
      </c>
      <c r="K163" t="str">
        <f t="shared" si="38"/>
        <v>Argentina</v>
      </c>
      <c r="L163">
        <f t="shared" si="42"/>
        <v>1.51</v>
      </c>
      <c r="M163" t="str">
        <f t="shared" si="39"/>
        <v>South Korea</v>
      </c>
      <c r="N163">
        <f t="shared" si="43"/>
        <v>7.59</v>
      </c>
      <c r="O163" t="str">
        <f t="shared" ref="O163:O194" si="50">IF(F163="","",IF(F163&gt;G163,"home",IF(G163&gt;F163,"away","draw")))</f>
        <v>home</v>
      </c>
      <c r="P163" t="str">
        <f t="shared" ref="P163:P194" si="51">IF(O163="","",IF(O163="home",IF(H163&lt;J163,"favourite","outsider"),IF(O163="away",IF(J163&lt;H163,"favourite","outsider"),"draw")))</f>
        <v>favourite</v>
      </c>
      <c r="Q163" t="str">
        <f t="shared" ref="Q163:Q194" si="52">IF(O163="","",IF(O163="home",D163,IF(O163="away",E163,"Draw")))</f>
        <v>Argentina</v>
      </c>
      <c r="R163">
        <f t="shared" si="47"/>
        <v>1.51</v>
      </c>
      <c r="S163" t="str">
        <f t="shared" si="48"/>
        <v>TRUE</v>
      </c>
    </row>
    <row r="164" spans="1:19" hidden="1" x14ac:dyDescent="0.2">
      <c r="A164">
        <v>2010</v>
      </c>
      <c r="B164">
        <f t="shared" si="49"/>
        <v>19</v>
      </c>
      <c r="C164">
        <v>2</v>
      </c>
      <c r="D164" t="s">
        <v>17</v>
      </c>
      <c r="E164" t="s">
        <v>33</v>
      </c>
      <c r="F164">
        <v>2</v>
      </c>
      <c r="G164">
        <v>1</v>
      </c>
      <c r="H164" s="12">
        <v>3.79</v>
      </c>
      <c r="I164" s="12">
        <v>3.18</v>
      </c>
      <c r="J164" s="12">
        <v>2.12</v>
      </c>
      <c r="K164" t="str">
        <f t="shared" si="38"/>
        <v>Nigeria</v>
      </c>
      <c r="L164">
        <f t="shared" si="42"/>
        <v>2.12</v>
      </c>
      <c r="M164" t="str">
        <f t="shared" si="39"/>
        <v>Greece</v>
      </c>
      <c r="N164">
        <f t="shared" si="43"/>
        <v>3.79</v>
      </c>
      <c r="O164" t="str">
        <f t="shared" si="50"/>
        <v>home</v>
      </c>
      <c r="P164" t="str">
        <f t="shared" si="51"/>
        <v>outsider</v>
      </c>
      <c r="Q164" t="str">
        <f t="shared" si="52"/>
        <v>Greece</v>
      </c>
      <c r="R164">
        <f t="shared" si="47"/>
        <v>3.79</v>
      </c>
      <c r="S164" t="str">
        <f t="shared" si="48"/>
        <v>FALSE</v>
      </c>
    </row>
    <row r="165" spans="1:19" hidden="1" x14ac:dyDescent="0.2">
      <c r="A165">
        <v>2010</v>
      </c>
      <c r="B165">
        <f t="shared" si="49"/>
        <v>20</v>
      </c>
      <c r="C165">
        <v>2</v>
      </c>
      <c r="D165" t="s">
        <v>26</v>
      </c>
      <c r="E165" t="s">
        <v>10</v>
      </c>
      <c r="F165">
        <v>0</v>
      </c>
      <c r="G165">
        <v>2</v>
      </c>
      <c r="H165" s="12">
        <v>2.09</v>
      </c>
      <c r="I165" s="12">
        <v>3.15</v>
      </c>
      <c r="J165" s="12">
        <v>3.95</v>
      </c>
      <c r="K165" t="str">
        <f t="shared" si="38"/>
        <v>France</v>
      </c>
      <c r="L165">
        <f t="shared" si="42"/>
        <v>2.09</v>
      </c>
      <c r="M165" t="str">
        <f t="shared" si="39"/>
        <v>Mexico</v>
      </c>
      <c r="N165">
        <f t="shared" si="43"/>
        <v>3.95</v>
      </c>
      <c r="O165" t="str">
        <f t="shared" si="50"/>
        <v>away</v>
      </c>
      <c r="P165" t="str">
        <f t="shared" si="51"/>
        <v>outsider</v>
      </c>
      <c r="Q165" t="str">
        <f t="shared" si="52"/>
        <v>Mexico</v>
      </c>
      <c r="R165">
        <f t="shared" si="47"/>
        <v>3.95</v>
      </c>
      <c r="S165" t="str">
        <f t="shared" si="48"/>
        <v>FALSE</v>
      </c>
    </row>
    <row r="166" spans="1:19" hidden="1" x14ac:dyDescent="0.2">
      <c r="A166">
        <v>2010</v>
      </c>
      <c r="B166">
        <f t="shared" si="49"/>
        <v>21</v>
      </c>
      <c r="C166">
        <v>2</v>
      </c>
      <c r="D166" t="s">
        <v>30</v>
      </c>
      <c r="E166" t="s">
        <v>73</v>
      </c>
      <c r="F166">
        <v>0</v>
      </c>
      <c r="G166">
        <v>1</v>
      </c>
      <c r="H166" s="12">
        <v>1.64</v>
      </c>
      <c r="I166" s="12">
        <v>3.65</v>
      </c>
      <c r="J166" s="12">
        <v>5.74</v>
      </c>
      <c r="K166" t="str">
        <f t="shared" si="38"/>
        <v>Germany</v>
      </c>
      <c r="L166">
        <f t="shared" si="42"/>
        <v>1.64</v>
      </c>
      <c r="M166" t="str">
        <f t="shared" si="39"/>
        <v>Serbia</v>
      </c>
      <c r="N166">
        <f t="shared" si="43"/>
        <v>5.74</v>
      </c>
      <c r="O166" t="str">
        <f t="shared" si="50"/>
        <v>away</v>
      </c>
      <c r="P166" t="str">
        <f t="shared" si="51"/>
        <v>outsider</v>
      </c>
      <c r="Q166" t="str">
        <f t="shared" si="52"/>
        <v>Serbia</v>
      </c>
      <c r="R166">
        <f t="shared" si="47"/>
        <v>5.74</v>
      </c>
      <c r="S166" t="str">
        <f t="shared" si="48"/>
        <v>FALSE</v>
      </c>
    </row>
    <row r="167" spans="1:19" hidden="1" x14ac:dyDescent="0.2">
      <c r="A167">
        <v>2010</v>
      </c>
      <c r="B167">
        <f t="shared" si="49"/>
        <v>22</v>
      </c>
      <c r="C167">
        <v>2</v>
      </c>
      <c r="D167" t="s">
        <v>72</v>
      </c>
      <c r="E167" t="s">
        <v>35</v>
      </c>
      <c r="F167">
        <v>2</v>
      </c>
      <c r="G167">
        <v>2</v>
      </c>
      <c r="H167" s="12">
        <v>3.75</v>
      </c>
      <c r="I167" s="12">
        <v>3.22</v>
      </c>
      <c r="J167" s="12">
        <v>2.12</v>
      </c>
      <c r="K167" t="str">
        <f t="shared" si="38"/>
        <v>USA</v>
      </c>
      <c r="L167">
        <f t="shared" si="42"/>
        <v>2.12</v>
      </c>
      <c r="M167" t="str">
        <f t="shared" si="39"/>
        <v>Slovenia</v>
      </c>
      <c r="N167">
        <f t="shared" si="43"/>
        <v>3.75</v>
      </c>
      <c r="O167" t="str">
        <f t="shared" si="50"/>
        <v>draw</v>
      </c>
      <c r="P167" t="str">
        <f t="shared" si="51"/>
        <v>draw</v>
      </c>
      <c r="Q167" t="str">
        <f t="shared" si="52"/>
        <v>Draw</v>
      </c>
      <c r="R167">
        <f t="shared" si="47"/>
        <v>3.22</v>
      </c>
      <c r="S167" t="str">
        <f t="shared" si="48"/>
        <v>FALSE</v>
      </c>
    </row>
    <row r="168" spans="1:19" hidden="1" x14ac:dyDescent="0.2">
      <c r="A168">
        <v>2010</v>
      </c>
      <c r="B168">
        <f t="shared" si="49"/>
        <v>23</v>
      </c>
      <c r="C168">
        <v>2</v>
      </c>
      <c r="D168" t="s">
        <v>20</v>
      </c>
      <c r="E168" t="s">
        <v>37</v>
      </c>
      <c r="F168">
        <v>0</v>
      </c>
      <c r="G168">
        <v>0</v>
      </c>
      <c r="H168" s="12">
        <v>1.23</v>
      </c>
      <c r="I168" s="12">
        <v>5.88</v>
      </c>
      <c r="J168" s="12">
        <v>15.98</v>
      </c>
      <c r="K168" t="str">
        <f t="shared" si="38"/>
        <v>England</v>
      </c>
      <c r="L168">
        <f t="shared" si="42"/>
        <v>1.23</v>
      </c>
      <c r="M168" t="str">
        <f t="shared" si="39"/>
        <v>Algeria</v>
      </c>
      <c r="N168">
        <f t="shared" si="43"/>
        <v>15.98</v>
      </c>
      <c r="O168" t="str">
        <f t="shared" si="50"/>
        <v>draw</v>
      </c>
      <c r="P168" t="str">
        <f t="shared" si="51"/>
        <v>draw</v>
      </c>
      <c r="Q168" t="str">
        <f t="shared" si="52"/>
        <v>Draw</v>
      </c>
      <c r="R168">
        <f t="shared" si="47"/>
        <v>5.88</v>
      </c>
      <c r="S168" t="str">
        <f t="shared" si="48"/>
        <v>FALSE</v>
      </c>
    </row>
    <row r="169" spans="1:19" hidden="1" x14ac:dyDescent="0.2">
      <c r="A169">
        <v>2010</v>
      </c>
      <c r="B169">
        <f t="shared" si="49"/>
        <v>24</v>
      </c>
      <c r="C169">
        <v>2</v>
      </c>
      <c r="D169" t="s">
        <v>13</v>
      </c>
      <c r="E169" t="s">
        <v>23</v>
      </c>
      <c r="F169">
        <v>1</v>
      </c>
      <c r="G169">
        <v>0</v>
      </c>
      <c r="H169" s="12">
        <v>1.44</v>
      </c>
      <c r="I169" s="12">
        <v>4.16</v>
      </c>
      <c r="J169" s="12">
        <v>8.9499999999999993</v>
      </c>
      <c r="K169" t="str">
        <f t="shared" si="38"/>
        <v>Netherlands</v>
      </c>
      <c r="L169">
        <f t="shared" si="42"/>
        <v>1.44</v>
      </c>
      <c r="M169" t="str">
        <f t="shared" si="39"/>
        <v>Japan</v>
      </c>
      <c r="N169">
        <f t="shared" si="43"/>
        <v>8.9499999999999993</v>
      </c>
      <c r="O169" t="str">
        <f t="shared" si="50"/>
        <v>home</v>
      </c>
      <c r="P169" t="str">
        <f t="shared" si="51"/>
        <v>favourite</v>
      </c>
      <c r="Q169" t="str">
        <f t="shared" si="52"/>
        <v>Netherlands</v>
      </c>
      <c r="R169">
        <f t="shared" si="47"/>
        <v>1.44</v>
      </c>
      <c r="S169" t="str">
        <f t="shared" si="48"/>
        <v>TRUE</v>
      </c>
    </row>
    <row r="170" spans="1:19" hidden="1" x14ac:dyDescent="0.2">
      <c r="A170">
        <v>2010</v>
      </c>
      <c r="B170">
        <f t="shared" si="49"/>
        <v>25</v>
      </c>
      <c r="C170">
        <v>2</v>
      </c>
      <c r="D170" t="s">
        <v>34</v>
      </c>
      <c r="E170" t="s">
        <v>15</v>
      </c>
      <c r="F170">
        <v>1</v>
      </c>
      <c r="G170">
        <v>1</v>
      </c>
      <c r="H170" s="12">
        <v>2.37</v>
      </c>
      <c r="I170" s="12">
        <v>3.15</v>
      </c>
      <c r="J170" s="12">
        <v>3.23</v>
      </c>
      <c r="K170" t="str">
        <f t="shared" si="38"/>
        <v>Ghana</v>
      </c>
      <c r="L170">
        <f t="shared" si="42"/>
        <v>2.37</v>
      </c>
      <c r="M170" t="str">
        <f t="shared" si="39"/>
        <v>Australia</v>
      </c>
      <c r="N170">
        <f t="shared" si="43"/>
        <v>3.23</v>
      </c>
      <c r="O170" t="str">
        <f t="shared" si="50"/>
        <v>draw</v>
      </c>
      <c r="P170" t="str">
        <f t="shared" si="51"/>
        <v>draw</v>
      </c>
      <c r="Q170" t="str">
        <f t="shared" si="52"/>
        <v>Draw</v>
      </c>
      <c r="R170">
        <f t="shared" si="47"/>
        <v>3.15</v>
      </c>
      <c r="S170" t="str">
        <f t="shared" si="48"/>
        <v>FALSE</v>
      </c>
    </row>
    <row r="171" spans="1:19" hidden="1" x14ac:dyDescent="0.2">
      <c r="A171">
        <v>2010</v>
      </c>
      <c r="B171">
        <f t="shared" si="49"/>
        <v>26</v>
      </c>
      <c r="C171">
        <v>2</v>
      </c>
      <c r="D171" t="s">
        <v>11</v>
      </c>
      <c r="E171" t="s">
        <v>74</v>
      </c>
      <c r="F171">
        <v>1</v>
      </c>
      <c r="G171">
        <v>2</v>
      </c>
      <c r="H171" s="12">
        <v>2.89</v>
      </c>
      <c r="I171" s="12">
        <v>3.2</v>
      </c>
      <c r="J171" s="12">
        <v>2.57</v>
      </c>
      <c r="K171" t="str">
        <f t="shared" si="38"/>
        <v>Denmark</v>
      </c>
      <c r="L171">
        <f t="shared" si="42"/>
        <v>2.57</v>
      </c>
      <c r="M171" t="str">
        <f t="shared" si="39"/>
        <v>Cameroon</v>
      </c>
      <c r="N171">
        <f t="shared" si="43"/>
        <v>2.89</v>
      </c>
      <c r="O171" t="str">
        <f t="shared" si="50"/>
        <v>away</v>
      </c>
      <c r="P171" t="str">
        <f t="shared" si="51"/>
        <v>favourite</v>
      </c>
      <c r="Q171" t="str">
        <f t="shared" si="52"/>
        <v>Denmark</v>
      </c>
      <c r="R171">
        <f t="shared" si="47"/>
        <v>2.57</v>
      </c>
      <c r="S171" t="str">
        <f t="shared" si="48"/>
        <v>TRUE</v>
      </c>
    </row>
    <row r="172" spans="1:19" hidden="1" x14ac:dyDescent="0.2">
      <c r="A172">
        <v>2010</v>
      </c>
      <c r="B172">
        <f t="shared" si="49"/>
        <v>27</v>
      </c>
      <c r="C172">
        <v>2</v>
      </c>
      <c r="D172" t="s">
        <v>76</v>
      </c>
      <c r="E172" t="s">
        <v>75</v>
      </c>
      <c r="F172">
        <v>0</v>
      </c>
      <c r="G172">
        <v>2</v>
      </c>
      <c r="H172" s="12">
        <v>3.87</v>
      </c>
      <c r="I172" s="12">
        <v>3.24</v>
      </c>
      <c r="J172" s="12">
        <v>2.0699999999999998</v>
      </c>
      <c r="K172" t="str">
        <f t="shared" si="38"/>
        <v>Paraguay</v>
      </c>
      <c r="L172">
        <f t="shared" si="42"/>
        <v>2.0699999999999998</v>
      </c>
      <c r="M172" t="str">
        <f t="shared" si="39"/>
        <v>Slovakia</v>
      </c>
      <c r="N172">
        <f t="shared" si="43"/>
        <v>3.87</v>
      </c>
      <c r="O172" t="str">
        <f t="shared" si="50"/>
        <v>away</v>
      </c>
      <c r="P172" t="str">
        <f t="shared" si="51"/>
        <v>favourite</v>
      </c>
      <c r="Q172" t="str">
        <f t="shared" si="52"/>
        <v>Paraguay</v>
      </c>
      <c r="R172">
        <f t="shared" si="47"/>
        <v>2.0699999999999998</v>
      </c>
      <c r="S172" t="str">
        <f t="shared" si="48"/>
        <v>TRUE</v>
      </c>
    </row>
    <row r="173" spans="1:19" hidden="1" x14ac:dyDescent="0.2">
      <c r="A173">
        <v>2010</v>
      </c>
      <c r="B173">
        <f t="shared" si="49"/>
        <v>28</v>
      </c>
      <c r="C173">
        <v>2</v>
      </c>
      <c r="D173" t="s">
        <v>21</v>
      </c>
      <c r="E173" t="s">
        <v>77</v>
      </c>
      <c r="F173">
        <v>1</v>
      </c>
      <c r="G173">
        <v>1</v>
      </c>
      <c r="H173" s="12">
        <v>1.22</v>
      </c>
      <c r="I173" s="12">
        <v>5.89</v>
      </c>
      <c r="J173" s="12">
        <v>16.73</v>
      </c>
      <c r="K173" t="str">
        <f t="shared" si="38"/>
        <v>Italy</v>
      </c>
      <c r="L173">
        <f t="shared" si="42"/>
        <v>1.22</v>
      </c>
      <c r="M173" t="str">
        <f t="shared" si="39"/>
        <v>New Zealand</v>
      </c>
      <c r="N173">
        <f t="shared" si="43"/>
        <v>16.73</v>
      </c>
      <c r="O173" t="str">
        <f t="shared" si="50"/>
        <v>draw</v>
      </c>
      <c r="P173" t="str">
        <f t="shared" si="51"/>
        <v>draw</v>
      </c>
      <c r="Q173" t="str">
        <f t="shared" si="52"/>
        <v>Draw</v>
      </c>
      <c r="R173">
        <f t="shared" si="47"/>
        <v>5.89</v>
      </c>
      <c r="S173" t="str">
        <f t="shared" si="48"/>
        <v>FALSE</v>
      </c>
    </row>
    <row r="174" spans="1:19" hidden="1" x14ac:dyDescent="0.2">
      <c r="A174">
        <v>2010</v>
      </c>
      <c r="B174">
        <f t="shared" si="49"/>
        <v>29</v>
      </c>
      <c r="C174">
        <v>2</v>
      </c>
      <c r="D174" t="s">
        <v>8</v>
      </c>
      <c r="E174" t="s">
        <v>80</v>
      </c>
      <c r="F174">
        <v>3</v>
      </c>
      <c r="G174">
        <v>1</v>
      </c>
      <c r="H174" s="12">
        <v>1.73</v>
      </c>
      <c r="I174" s="12">
        <v>3.48</v>
      </c>
      <c r="J174" s="12">
        <v>5.42</v>
      </c>
      <c r="K174" t="str">
        <f t="shared" si="38"/>
        <v>Brazil</v>
      </c>
      <c r="L174">
        <f t="shared" si="42"/>
        <v>1.73</v>
      </c>
      <c r="M174" t="str">
        <f t="shared" si="39"/>
        <v>Ivory  Coast</v>
      </c>
      <c r="N174">
        <f t="shared" si="43"/>
        <v>5.42</v>
      </c>
      <c r="O174" t="str">
        <f t="shared" si="50"/>
        <v>home</v>
      </c>
      <c r="P174" t="str">
        <f t="shared" si="51"/>
        <v>favourite</v>
      </c>
      <c r="Q174" t="str">
        <f t="shared" si="52"/>
        <v>Brazil</v>
      </c>
      <c r="R174">
        <f t="shared" si="47"/>
        <v>1.73</v>
      </c>
      <c r="S174" t="str">
        <f t="shared" si="48"/>
        <v>TRUE</v>
      </c>
    </row>
    <row r="175" spans="1:19" hidden="1" x14ac:dyDescent="0.2">
      <c r="A175">
        <v>2010</v>
      </c>
      <c r="B175">
        <f t="shared" si="49"/>
        <v>30</v>
      </c>
      <c r="C175">
        <v>2</v>
      </c>
      <c r="D175" t="s">
        <v>31</v>
      </c>
      <c r="E175" t="s">
        <v>78</v>
      </c>
      <c r="F175">
        <v>7</v>
      </c>
      <c r="G175">
        <v>0</v>
      </c>
      <c r="H175" s="12">
        <v>1.37</v>
      </c>
      <c r="I175" s="12">
        <v>4.4800000000000004</v>
      </c>
      <c r="J175" s="12">
        <v>10.32</v>
      </c>
      <c r="K175" t="str">
        <f t="shared" si="38"/>
        <v>Portugal</v>
      </c>
      <c r="L175">
        <f t="shared" si="42"/>
        <v>1.37</v>
      </c>
      <c r="M175" t="str">
        <f t="shared" si="39"/>
        <v>North Korea</v>
      </c>
      <c r="N175">
        <f t="shared" si="43"/>
        <v>10.32</v>
      </c>
      <c r="O175" t="str">
        <f t="shared" si="50"/>
        <v>home</v>
      </c>
      <c r="P175" t="str">
        <f t="shared" si="51"/>
        <v>favourite</v>
      </c>
      <c r="Q175" t="str">
        <f t="shared" si="52"/>
        <v>Portugal</v>
      </c>
      <c r="R175">
        <f t="shared" si="47"/>
        <v>1.37</v>
      </c>
      <c r="S175" t="str">
        <f t="shared" si="48"/>
        <v>TRUE</v>
      </c>
    </row>
    <row r="176" spans="1:19" hidden="1" x14ac:dyDescent="0.2">
      <c r="A176">
        <v>2010</v>
      </c>
      <c r="B176">
        <f t="shared" si="49"/>
        <v>31</v>
      </c>
      <c r="C176">
        <v>2</v>
      </c>
      <c r="D176" t="s">
        <v>14</v>
      </c>
      <c r="E176" t="s">
        <v>24</v>
      </c>
      <c r="F176">
        <v>1</v>
      </c>
      <c r="G176">
        <v>0</v>
      </c>
      <c r="H176" s="12">
        <v>2.17</v>
      </c>
      <c r="I176" s="12">
        <v>3.18</v>
      </c>
      <c r="J176" s="12">
        <v>3.67</v>
      </c>
      <c r="K176" t="str">
        <f t="shared" si="38"/>
        <v>Chile</v>
      </c>
      <c r="L176">
        <f t="shared" si="42"/>
        <v>2.17</v>
      </c>
      <c r="M176" t="str">
        <f t="shared" si="39"/>
        <v>Switzerland</v>
      </c>
      <c r="N176">
        <f t="shared" si="43"/>
        <v>3.67</v>
      </c>
      <c r="O176" t="str">
        <f t="shared" si="50"/>
        <v>home</v>
      </c>
      <c r="P176" t="str">
        <f t="shared" si="51"/>
        <v>favourite</v>
      </c>
      <c r="Q176" t="str">
        <f t="shared" si="52"/>
        <v>Chile</v>
      </c>
      <c r="R176">
        <f t="shared" si="47"/>
        <v>2.17</v>
      </c>
      <c r="S176" t="str">
        <f t="shared" si="48"/>
        <v>TRUE</v>
      </c>
    </row>
    <row r="177" spans="1:19" hidden="1" x14ac:dyDescent="0.2">
      <c r="A177">
        <v>2010</v>
      </c>
      <c r="B177">
        <f t="shared" si="49"/>
        <v>32</v>
      </c>
      <c r="C177">
        <v>2</v>
      </c>
      <c r="D177" t="s">
        <v>12</v>
      </c>
      <c r="E177" t="s">
        <v>27</v>
      </c>
      <c r="F177">
        <v>2</v>
      </c>
      <c r="G177">
        <v>0</v>
      </c>
      <c r="H177" s="12">
        <v>1.1200000000000001</v>
      </c>
      <c r="I177" s="12">
        <v>8.7799999999999994</v>
      </c>
      <c r="J177" s="12">
        <v>24.25</v>
      </c>
      <c r="K177" t="str">
        <f t="shared" si="38"/>
        <v>Spain</v>
      </c>
      <c r="L177">
        <f t="shared" si="42"/>
        <v>1.1200000000000001</v>
      </c>
      <c r="M177" t="str">
        <f t="shared" si="39"/>
        <v>Honduras</v>
      </c>
      <c r="N177">
        <f t="shared" si="43"/>
        <v>24.25</v>
      </c>
      <c r="O177" t="str">
        <f t="shared" si="50"/>
        <v>home</v>
      </c>
      <c r="P177" t="str">
        <f t="shared" si="51"/>
        <v>favourite</v>
      </c>
      <c r="Q177" t="str">
        <f t="shared" si="52"/>
        <v>Spain</v>
      </c>
      <c r="R177">
        <f t="shared" si="47"/>
        <v>1.1200000000000001</v>
      </c>
      <c r="S177" t="str">
        <f t="shared" si="48"/>
        <v>TRUE</v>
      </c>
    </row>
    <row r="178" spans="1:19" hidden="1" x14ac:dyDescent="0.2">
      <c r="A178">
        <v>2010</v>
      </c>
      <c r="B178">
        <f t="shared" si="49"/>
        <v>33</v>
      </c>
      <c r="C178">
        <v>3</v>
      </c>
      <c r="D178" t="s">
        <v>10</v>
      </c>
      <c r="E178" t="s">
        <v>18</v>
      </c>
      <c r="F178">
        <v>0</v>
      </c>
      <c r="G178">
        <v>1</v>
      </c>
      <c r="H178" s="12">
        <v>3.74</v>
      </c>
      <c r="I178" s="12">
        <v>1.96</v>
      </c>
      <c r="J178" s="12">
        <v>3.65</v>
      </c>
      <c r="K178" t="str">
        <f t="shared" si="38"/>
        <v>Uruguay</v>
      </c>
      <c r="L178">
        <f t="shared" si="42"/>
        <v>3.65</v>
      </c>
      <c r="M178" t="str">
        <f t="shared" si="39"/>
        <v>Mexico</v>
      </c>
      <c r="N178">
        <f t="shared" si="43"/>
        <v>3.74</v>
      </c>
      <c r="O178" t="str">
        <f t="shared" si="50"/>
        <v>away</v>
      </c>
      <c r="P178" t="str">
        <f t="shared" si="51"/>
        <v>favourite</v>
      </c>
      <c r="Q178" t="str">
        <f t="shared" si="52"/>
        <v>Uruguay</v>
      </c>
      <c r="R178">
        <f t="shared" si="47"/>
        <v>3.65</v>
      </c>
      <c r="S178" t="str">
        <f t="shared" si="48"/>
        <v>TRUE</v>
      </c>
    </row>
    <row r="179" spans="1:19" hidden="1" x14ac:dyDescent="0.2">
      <c r="A179">
        <v>2010</v>
      </c>
      <c r="B179">
        <f t="shared" si="49"/>
        <v>34</v>
      </c>
      <c r="C179">
        <v>3</v>
      </c>
      <c r="D179" t="s">
        <v>26</v>
      </c>
      <c r="E179" t="s">
        <v>71</v>
      </c>
      <c r="F179">
        <v>1</v>
      </c>
      <c r="G179">
        <v>2</v>
      </c>
      <c r="H179" s="12">
        <v>2.09</v>
      </c>
      <c r="I179" s="12">
        <v>3.48</v>
      </c>
      <c r="J179" s="12">
        <v>3.54</v>
      </c>
      <c r="K179" t="str">
        <f t="shared" si="38"/>
        <v>France</v>
      </c>
      <c r="L179">
        <f t="shared" si="42"/>
        <v>2.09</v>
      </c>
      <c r="M179" t="str">
        <f t="shared" si="39"/>
        <v>South Africa</v>
      </c>
      <c r="N179">
        <f t="shared" si="43"/>
        <v>3.54</v>
      </c>
      <c r="O179" t="str">
        <f t="shared" si="50"/>
        <v>away</v>
      </c>
      <c r="P179" t="str">
        <f t="shared" si="51"/>
        <v>outsider</v>
      </c>
      <c r="Q179" t="str">
        <f t="shared" si="52"/>
        <v>South Africa</v>
      </c>
      <c r="R179">
        <f t="shared" si="47"/>
        <v>3.54</v>
      </c>
      <c r="S179" t="str">
        <f t="shared" si="48"/>
        <v>FALSE</v>
      </c>
    </row>
    <row r="180" spans="1:19" hidden="1" x14ac:dyDescent="0.2">
      <c r="A180">
        <v>2010</v>
      </c>
      <c r="B180">
        <f t="shared" si="49"/>
        <v>35</v>
      </c>
      <c r="C180">
        <v>3</v>
      </c>
      <c r="D180" t="s">
        <v>33</v>
      </c>
      <c r="E180" t="s">
        <v>39</v>
      </c>
      <c r="F180">
        <v>2</v>
      </c>
      <c r="G180">
        <v>2</v>
      </c>
      <c r="H180" s="12">
        <v>2.93</v>
      </c>
      <c r="I180" s="12">
        <v>3.3</v>
      </c>
      <c r="J180" s="12">
        <v>2.4700000000000002</v>
      </c>
      <c r="K180" t="str">
        <f t="shared" si="38"/>
        <v>South Korea</v>
      </c>
      <c r="L180">
        <f t="shared" si="42"/>
        <v>2.4700000000000002</v>
      </c>
      <c r="M180" t="str">
        <f t="shared" si="39"/>
        <v>Nigeria</v>
      </c>
      <c r="N180">
        <f t="shared" si="43"/>
        <v>2.93</v>
      </c>
      <c r="O180" t="str">
        <f t="shared" si="50"/>
        <v>draw</v>
      </c>
      <c r="P180" t="str">
        <f t="shared" si="51"/>
        <v>draw</v>
      </c>
      <c r="Q180" t="str">
        <f t="shared" si="52"/>
        <v>Draw</v>
      </c>
      <c r="R180">
        <f t="shared" si="47"/>
        <v>3.3</v>
      </c>
      <c r="S180" t="str">
        <f t="shared" si="48"/>
        <v>FALSE</v>
      </c>
    </row>
    <row r="181" spans="1:19" hidden="1" x14ac:dyDescent="0.2">
      <c r="A181">
        <v>2010</v>
      </c>
      <c r="B181">
        <f t="shared" si="49"/>
        <v>36</v>
      </c>
      <c r="C181">
        <v>3</v>
      </c>
      <c r="D181" t="s">
        <v>17</v>
      </c>
      <c r="E181" t="s">
        <v>28</v>
      </c>
      <c r="F181">
        <v>0</v>
      </c>
      <c r="G181">
        <v>2</v>
      </c>
      <c r="H181" s="12">
        <v>7.35</v>
      </c>
      <c r="I181" s="12">
        <v>4.24</v>
      </c>
      <c r="J181" s="12">
        <v>1.48</v>
      </c>
      <c r="K181" t="str">
        <f t="shared" si="38"/>
        <v>Argentina</v>
      </c>
      <c r="L181">
        <f t="shared" si="42"/>
        <v>1.48</v>
      </c>
      <c r="M181" t="str">
        <f t="shared" si="39"/>
        <v>Greece</v>
      </c>
      <c r="N181">
        <f t="shared" si="43"/>
        <v>7.35</v>
      </c>
      <c r="O181" t="str">
        <f t="shared" si="50"/>
        <v>away</v>
      </c>
      <c r="P181" t="str">
        <f t="shared" si="51"/>
        <v>favourite</v>
      </c>
      <c r="Q181" t="str">
        <f t="shared" si="52"/>
        <v>Argentina</v>
      </c>
      <c r="R181">
        <f t="shared" si="47"/>
        <v>1.48</v>
      </c>
      <c r="S181" t="str">
        <f t="shared" si="48"/>
        <v>TRUE</v>
      </c>
    </row>
    <row r="182" spans="1:19" hidden="1" x14ac:dyDescent="0.2">
      <c r="A182">
        <v>2010</v>
      </c>
      <c r="B182">
        <f t="shared" si="49"/>
        <v>37</v>
      </c>
      <c r="C182">
        <v>3</v>
      </c>
      <c r="D182" t="s">
        <v>35</v>
      </c>
      <c r="E182" t="s">
        <v>37</v>
      </c>
      <c r="F182">
        <v>1</v>
      </c>
      <c r="G182">
        <v>0</v>
      </c>
      <c r="H182" s="12">
        <v>1.87</v>
      </c>
      <c r="I182" s="12">
        <v>3.6</v>
      </c>
      <c r="J182" s="12">
        <v>4.22</v>
      </c>
      <c r="K182" t="str">
        <f t="shared" si="38"/>
        <v>USA</v>
      </c>
      <c r="L182">
        <f t="shared" si="42"/>
        <v>1.87</v>
      </c>
      <c r="M182" t="str">
        <f t="shared" si="39"/>
        <v>Algeria</v>
      </c>
      <c r="N182">
        <f t="shared" si="43"/>
        <v>4.22</v>
      </c>
      <c r="O182" t="str">
        <f t="shared" si="50"/>
        <v>home</v>
      </c>
      <c r="P182" t="str">
        <f t="shared" si="51"/>
        <v>favourite</v>
      </c>
      <c r="Q182" t="str">
        <f t="shared" si="52"/>
        <v>USA</v>
      </c>
      <c r="R182">
        <f t="shared" si="47"/>
        <v>1.87</v>
      </c>
      <c r="S182" t="str">
        <f t="shared" si="48"/>
        <v>TRUE</v>
      </c>
    </row>
    <row r="183" spans="1:19" hidden="1" x14ac:dyDescent="0.2">
      <c r="A183">
        <v>2010</v>
      </c>
      <c r="B183">
        <f t="shared" si="49"/>
        <v>38</v>
      </c>
      <c r="C183">
        <v>3</v>
      </c>
      <c r="D183" t="s">
        <v>72</v>
      </c>
      <c r="E183" t="s">
        <v>20</v>
      </c>
      <c r="F183">
        <v>0</v>
      </c>
      <c r="G183">
        <v>1</v>
      </c>
      <c r="H183" s="12">
        <v>8.07</v>
      </c>
      <c r="I183" s="12">
        <v>4.3099999999999996</v>
      </c>
      <c r="J183" s="12">
        <v>1.45</v>
      </c>
      <c r="K183" t="str">
        <f t="shared" si="38"/>
        <v>England</v>
      </c>
      <c r="L183">
        <f t="shared" si="42"/>
        <v>1.45</v>
      </c>
      <c r="M183" t="str">
        <f t="shared" si="39"/>
        <v>Slovenia</v>
      </c>
      <c r="N183">
        <f t="shared" si="43"/>
        <v>8.07</v>
      </c>
      <c r="O183" t="str">
        <f t="shared" si="50"/>
        <v>away</v>
      </c>
      <c r="P183" t="str">
        <f t="shared" si="51"/>
        <v>favourite</v>
      </c>
      <c r="Q183" t="str">
        <f t="shared" si="52"/>
        <v>England</v>
      </c>
      <c r="R183">
        <f t="shared" si="47"/>
        <v>1.45</v>
      </c>
      <c r="S183" t="str">
        <f t="shared" si="48"/>
        <v>TRUE</v>
      </c>
    </row>
    <row r="184" spans="1:19" hidden="1" x14ac:dyDescent="0.2">
      <c r="A184">
        <v>2010</v>
      </c>
      <c r="B184">
        <f t="shared" si="49"/>
        <v>39</v>
      </c>
      <c r="C184">
        <v>3</v>
      </c>
      <c r="D184" t="s">
        <v>34</v>
      </c>
      <c r="E184" t="s">
        <v>30</v>
      </c>
      <c r="F184">
        <v>0</v>
      </c>
      <c r="G184">
        <v>1</v>
      </c>
      <c r="H184" s="12">
        <v>7.8</v>
      </c>
      <c r="I184" s="12">
        <v>4.34</v>
      </c>
      <c r="J184" s="12">
        <v>1.45</v>
      </c>
      <c r="K184" t="str">
        <f t="shared" si="38"/>
        <v>Germany</v>
      </c>
      <c r="L184">
        <f t="shared" si="42"/>
        <v>1.45</v>
      </c>
      <c r="M184" t="str">
        <f t="shared" si="39"/>
        <v>Ghana</v>
      </c>
      <c r="N184">
        <f t="shared" si="43"/>
        <v>7.8</v>
      </c>
      <c r="O184" t="str">
        <f t="shared" si="50"/>
        <v>away</v>
      </c>
      <c r="P184" t="str">
        <f t="shared" si="51"/>
        <v>favourite</v>
      </c>
      <c r="Q184" t="str">
        <f t="shared" si="52"/>
        <v>Germany</v>
      </c>
      <c r="R184">
        <f t="shared" si="47"/>
        <v>1.45</v>
      </c>
      <c r="S184" t="str">
        <f t="shared" si="48"/>
        <v>TRUE</v>
      </c>
    </row>
    <row r="185" spans="1:19" hidden="1" x14ac:dyDescent="0.2">
      <c r="A185">
        <v>2010</v>
      </c>
      <c r="B185">
        <f t="shared" si="49"/>
        <v>40</v>
      </c>
      <c r="C185">
        <v>3</v>
      </c>
      <c r="D185" t="s">
        <v>15</v>
      </c>
      <c r="E185" t="s">
        <v>73</v>
      </c>
      <c r="F185">
        <v>2</v>
      </c>
      <c r="G185">
        <v>1</v>
      </c>
      <c r="H185" s="12">
        <v>4.46</v>
      </c>
      <c r="I185" s="12">
        <v>3.59</v>
      </c>
      <c r="J185" s="12">
        <v>1.83</v>
      </c>
      <c r="K185" t="str">
        <f t="shared" si="38"/>
        <v>Serbia</v>
      </c>
      <c r="L185">
        <f t="shared" si="42"/>
        <v>1.83</v>
      </c>
      <c r="M185" t="str">
        <f t="shared" si="39"/>
        <v>Australia</v>
      </c>
      <c r="N185">
        <f t="shared" si="43"/>
        <v>4.46</v>
      </c>
      <c r="O185" t="str">
        <f t="shared" si="50"/>
        <v>home</v>
      </c>
      <c r="P185" t="str">
        <f t="shared" si="51"/>
        <v>outsider</v>
      </c>
      <c r="Q185" t="str">
        <f t="shared" si="52"/>
        <v>Australia</v>
      </c>
      <c r="R185">
        <f t="shared" si="47"/>
        <v>4.46</v>
      </c>
      <c r="S185" t="str">
        <f t="shared" si="48"/>
        <v>FALSE</v>
      </c>
    </row>
    <row r="186" spans="1:19" hidden="1" x14ac:dyDescent="0.2">
      <c r="A186">
        <v>2010</v>
      </c>
      <c r="B186">
        <f t="shared" si="49"/>
        <v>41</v>
      </c>
      <c r="C186">
        <v>3</v>
      </c>
      <c r="D186" t="s">
        <v>76</v>
      </c>
      <c r="E186" t="s">
        <v>21</v>
      </c>
      <c r="F186">
        <v>3</v>
      </c>
      <c r="G186">
        <v>2</v>
      </c>
      <c r="H186" s="12">
        <v>6.97</v>
      </c>
      <c r="I186" s="12">
        <v>3.84</v>
      </c>
      <c r="J186" s="12">
        <v>1.55</v>
      </c>
      <c r="K186" t="str">
        <f t="shared" si="38"/>
        <v>Italy</v>
      </c>
      <c r="L186">
        <f t="shared" si="42"/>
        <v>1.55</v>
      </c>
      <c r="M186" t="str">
        <f t="shared" si="39"/>
        <v>Slovakia</v>
      </c>
      <c r="N186">
        <f t="shared" si="43"/>
        <v>6.97</v>
      </c>
      <c r="O186" t="str">
        <f t="shared" si="50"/>
        <v>home</v>
      </c>
      <c r="P186" t="str">
        <f t="shared" si="51"/>
        <v>outsider</v>
      </c>
      <c r="Q186" t="str">
        <f t="shared" si="52"/>
        <v>Slovakia</v>
      </c>
      <c r="R186">
        <f t="shared" si="47"/>
        <v>6.97</v>
      </c>
      <c r="S186" t="str">
        <f t="shared" si="48"/>
        <v>FALSE</v>
      </c>
    </row>
    <row r="187" spans="1:19" hidden="1" x14ac:dyDescent="0.2">
      <c r="A187">
        <v>2010</v>
      </c>
      <c r="B187">
        <f t="shared" si="49"/>
        <v>42</v>
      </c>
      <c r="C187">
        <v>3</v>
      </c>
      <c r="D187" t="s">
        <v>75</v>
      </c>
      <c r="E187" t="s">
        <v>77</v>
      </c>
      <c r="F187">
        <v>0</v>
      </c>
      <c r="G187">
        <v>0</v>
      </c>
      <c r="H187" s="12">
        <v>1.39</v>
      </c>
      <c r="I187" s="12">
        <v>4.4800000000000004</v>
      </c>
      <c r="J187" s="12">
        <v>9.5299999999999994</v>
      </c>
      <c r="K187" t="str">
        <f t="shared" si="38"/>
        <v>Paraguay</v>
      </c>
      <c r="L187">
        <f t="shared" si="42"/>
        <v>1.39</v>
      </c>
      <c r="M187" t="str">
        <f t="shared" si="39"/>
        <v>New Zealand</v>
      </c>
      <c r="N187">
        <f t="shared" si="43"/>
        <v>9.5299999999999994</v>
      </c>
      <c r="O187" t="str">
        <f t="shared" si="50"/>
        <v>draw</v>
      </c>
      <c r="P187" t="str">
        <f t="shared" si="51"/>
        <v>draw</v>
      </c>
      <c r="Q187" t="str">
        <f t="shared" si="52"/>
        <v>Draw</v>
      </c>
      <c r="R187">
        <f t="shared" si="47"/>
        <v>4.4800000000000004</v>
      </c>
      <c r="S187" t="str">
        <f t="shared" si="48"/>
        <v>FALSE</v>
      </c>
    </row>
    <row r="188" spans="1:19" hidden="1" x14ac:dyDescent="0.2">
      <c r="A188">
        <v>2010</v>
      </c>
      <c r="B188">
        <f t="shared" si="49"/>
        <v>43</v>
      </c>
      <c r="C188">
        <v>3</v>
      </c>
      <c r="D188" t="s">
        <v>74</v>
      </c>
      <c r="E188" t="s">
        <v>23</v>
      </c>
      <c r="F188">
        <v>1</v>
      </c>
      <c r="G188">
        <v>3</v>
      </c>
      <c r="H188" s="12">
        <v>2.2599999999999998</v>
      </c>
      <c r="I188" s="12">
        <v>3.24</v>
      </c>
      <c r="J188" s="12">
        <v>3.37</v>
      </c>
      <c r="K188" t="str">
        <f t="shared" si="38"/>
        <v>Denmark</v>
      </c>
      <c r="L188">
        <f t="shared" si="42"/>
        <v>2.2599999999999998</v>
      </c>
      <c r="M188" t="str">
        <f t="shared" si="39"/>
        <v>Japan</v>
      </c>
      <c r="N188">
        <f t="shared" si="43"/>
        <v>3.37</v>
      </c>
      <c r="O188" t="str">
        <f t="shared" si="50"/>
        <v>away</v>
      </c>
      <c r="P188" t="str">
        <f t="shared" si="51"/>
        <v>outsider</v>
      </c>
      <c r="Q188" t="str">
        <f t="shared" si="52"/>
        <v>Japan</v>
      </c>
      <c r="R188">
        <f t="shared" si="47"/>
        <v>3.37</v>
      </c>
      <c r="S188" t="str">
        <f t="shared" si="48"/>
        <v>FALSE</v>
      </c>
    </row>
    <row r="189" spans="1:19" hidden="1" x14ac:dyDescent="0.2">
      <c r="A189">
        <v>2010</v>
      </c>
      <c r="B189">
        <f t="shared" si="49"/>
        <v>44</v>
      </c>
      <c r="C189">
        <v>3</v>
      </c>
      <c r="D189" t="s">
        <v>11</v>
      </c>
      <c r="E189" t="s">
        <v>13</v>
      </c>
      <c r="F189">
        <v>1</v>
      </c>
      <c r="G189">
        <v>2</v>
      </c>
      <c r="H189" s="12">
        <v>5.53</v>
      </c>
      <c r="I189" s="12">
        <v>3.81</v>
      </c>
      <c r="J189" s="12">
        <v>1.65</v>
      </c>
      <c r="K189" t="str">
        <f t="shared" si="38"/>
        <v>Netherlands</v>
      </c>
      <c r="L189">
        <f t="shared" si="42"/>
        <v>1.65</v>
      </c>
      <c r="M189" t="str">
        <f t="shared" si="39"/>
        <v>Cameroon</v>
      </c>
      <c r="N189">
        <f t="shared" si="43"/>
        <v>5.53</v>
      </c>
      <c r="O189" t="str">
        <f t="shared" si="50"/>
        <v>away</v>
      </c>
      <c r="P189" t="str">
        <f t="shared" si="51"/>
        <v>favourite</v>
      </c>
      <c r="Q189" t="str">
        <f t="shared" si="52"/>
        <v>Netherlands</v>
      </c>
      <c r="R189">
        <f t="shared" si="47"/>
        <v>1.65</v>
      </c>
      <c r="S189" t="str">
        <f t="shared" si="48"/>
        <v>TRUE</v>
      </c>
    </row>
    <row r="190" spans="1:19" hidden="1" x14ac:dyDescent="0.2">
      <c r="A190">
        <v>2010</v>
      </c>
      <c r="B190">
        <f t="shared" si="49"/>
        <v>45</v>
      </c>
      <c r="C190">
        <v>3</v>
      </c>
      <c r="D190" t="s">
        <v>31</v>
      </c>
      <c r="E190" t="s">
        <v>8</v>
      </c>
      <c r="F190">
        <v>0</v>
      </c>
      <c r="G190">
        <v>0</v>
      </c>
      <c r="H190" s="12">
        <v>3.51</v>
      </c>
      <c r="I190" s="12">
        <v>2.92</v>
      </c>
      <c r="J190" s="12">
        <v>2.38</v>
      </c>
      <c r="K190" t="str">
        <f t="shared" si="38"/>
        <v>Brazil</v>
      </c>
      <c r="L190">
        <f t="shared" si="42"/>
        <v>2.38</v>
      </c>
      <c r="M190" t="str">
        <f t="shared" si="39"/>
        <v>Portugal</v>
      </c>
      <c r="N190">
        <f t="shared" si="43"/>
        <v>3.51</v>
      </c>
      <c r="O190" t="str">
        <f t="shared" si="50"/>
        <v>draw</v>
      </c>
      <c r="P190" t="str">
        <f t="shared" si="51"/>
        <v>draw</v>
      </c>
      <c r="Q190" t="str">
        <f t="shared" si="52"/>
        <v>Draw</v>
      </c>
      <c r="R190">
        <f t="shared" si="47"/>
        <v>2.92</v>
      </c>
      <c r="S190" t="str">
        <f t="shared" si="48"/>
        <v>FALSE</v>
      </c>
    </row>
    <row r="191" spans="1:19" hidden="1" x14ac:dyDescent="0.2">
      <c r="A191">
        <v>2010</v>
      </c>
      <c r="B191">
        <f t="shared" si="49"/>
        <v>46</v>
      </c>
      <c r="C191">
        <v>3</v>
      </c>
      <c r="D191" t="s">
        <v>78</v>
      </c>
      <c r="E191" t="s">
        <v>80</v>
      </c>
      <c r="F191">
        <v>0</v>
      </c>
      <c r="G191">
        <v>3</v>
      </c>
      <c r="H191" s="12">
        <v>9.35</v>
      </c>
      <c r="I191" s="12">
        <v>4.99</v>
      </c>
      <c r="J191" s="12">
        <v>1.35</v>
      </c>
      <c r="K191" t="str">
        <f t="shared" si="38"/>
        <v>Ivory  Coast</v>
      </c>
      <c r="L191">
        <f t="shared" si="42"/>
        <v>1.35</v>
      </c>
      <c r="M191" t="str">
        <f t="shared" si="39"/>
        <v>North Korea</v>
      </c>
      <c r="N191">
        <f t="shared" si="43"/>
        <v>9.35</v>
      </c>
      <c r="O191" t="str">
        <f t="shared" si="50"/>
        <v>away</v>
      </c>
      <c r="P191" t="str">
        <f t="shared" si="51"/>
        <v>favourite</v>
      </c>
      <c r="Q191" t="str">
        <f t="shared" si="52"/>
        <v>Ivory  Coast</v>
      </c>
      <c r="R191">
        <f t="shared" si="47"/>
        <v>1.35</v>
      </c>
      <c r="S191" t="str">
        <f t="shared" si="48"/>
        <v>TRUE</v>
      </c>
    </row>
    <row r="192" spans="1:19" hidden="1" x14ac:dyDescent="0.2">
      <c r="A192">
        <v>2010</v>
      </c>
      <c r="B192">
        <f t="shared" si="49"/>
        <v>47</v>
      </c>
      <c r="C192">
        <v>3</v>
      </c>
      <c r="D192" t="s">
        <v>24</v>
      </c>
      <c r="E192" t="s">
        <v>27</v>
      </c>
      <c r="F192">
        <v>0</v>
      </c>
      <c r="G192">
        <v>0</v>
      </c>
      <c r="H192" s="12">
        <v>1.55</v>
      </c>
      <c r="I192" s="12">
        <v>4.01</v>
      </c>
      <c r="J192" s="12">
        <v>6.62</v>
      </c>
      <c r="K192" t="str">
        <f t="shared" si="38"/>
        <v>Switzerland</v>
      </c>
      <c r="L192">
        <f t="shared" si="42"/>
        <v>1.55</v>
      </c>
      <c r="M192" t="str">
        <f t="shared" si="39"/>
        <v>Honduras</v>
      </c>
      <c r="N192">
        <f t="shared" si="43"/>
        <v>6.62</v>
      </c>
      <c r="O192" t="str">
        <f t="shared" si="50"/>
        <v>draw</v>
      </c>
      <c r="P192" t="str">
        <f t="shared" si="51"/>
        <v>draw</v>
      </c>
      <c r="Q192" t="str">
        <f t="shared" si="52"/>
        <v>Draw</v>
      </c>
      <c r="R192">
        <f t="shared" si="47"/>
        <v>4.01</v>
      </c>
      <c r="S192" t="str">
        <f t="shared" si="48"/>
        <v>FALSE</v>
      </c>
    </row>
    <row r="193" spans="1:19" hidden="1" x14ac:dyDescent="0.2">
      <c r="A193">
        <v>2010</v>
      </c>
      <c r="B193">
        <f t="shared" si="49"/>
        <v>48</v>
      </c>
      <c r="C193">
        <v>3</v>
      </c>
      <c r="D193" t="s">
        <v>14</v>
      </c>
      <c r="E193" t="s">
        <v>12</v>
      </c>
      <c r="F193">
        <v>1</v>
      </c>
      <c r="G193">
        <v>2</v>
      </c>
      <c r="H193" s="12">
        <v>6.89</v>
      </c>
      <c r="I193" s="12">
        <v>4.1500000000000004</v>
      </c>
      <c r="J193" s="12">
        <v>1.51</v>
      </c>
      <c r="K193" t="str">
        <f t="shared" si="38"/>
        <v>Spain</v>
      </c>
      <c r="L193">
        <f t="shared" si="42"/>
        <v>1.51</v>
      </c>
      <c r="M193" t="str">
        <f t="shared" si="39"/>
        <v>Chile</v>
      </c>
      <c r="N193">
        <f t="shared" si="43"/>
        <v>6.89</v>
      </c>
      <c r="O193" t="str">
        <f t="shared" si="50"/>
        <v>away</v>
      </c>
      <c r="P193" t="str">
        <f t="shared" si="51"/>
        <v>favourite</v>
      </c>
      <c r="Q193" t="str">
        <f t="shared" si="52"/>
        <v>Spain</v>
      </c>
      <c r="R193">
        <f t="shared" si="47"/>
        <v>1.51</v>
      </c>
      <c r="S193" t="str">
        <f t="shared" si="48"/>
        <v>TRUE</v>
      </c>
    </row>
    <row r="194" spans="1:19" hidden="1" x14ac:dyDescent="0.2">
      <c r="A194">
        <v>2014</v>
      </c>
      <c r="B194">
        <v>1</v>
      </c>
      <c r="C194">
        <v>1</v>
      </c>
      <c r="D194" t="s">
        <v>8</v>
      </c>
      <c r="E194" t="s">
        <v>9</v>
      </c>
      <c r="F194">
        <v>3</v>
      </c>
      <c r="G194">
        <v>1</v>
      </c>
      <c r="H194" s="12">
        <v>1.32</v>
      </c>
      <c r="I194" s="12">
        <v>5.24</v>
      </c>
      <c r="J194" s="12">
        <v>11.94</v>
      </c>
      <c r="K194" t="str">
        <f t="shared" ref="K194:K257" si="53">IF($H194&lt;$J194,$D194,$E194)</f>
        <v>Brazil</v>
      </c>
      <c r="L194">
        <f t="shared" si="42"/>
        <v>1.32</v>
      </c>
      <c r="M194" t="str">
        <f t="shared" ref="M194:M257" si="54">IF($H194&gt;$J194,$D194,$E194)</f>
        <v>Croatia</v>
      </c>
      <c r="N194">
        <f t="shared" si="43"/>
        <v>11.94</v>
      </c>
      <c r="O194" t="str">
        <f t="shared" si="50"/>
        <v>home</v>
      </c>
      <c r="P194" t="str">
        <f t="shared" si="51"/>
        <v>favourite</v>
      </c>
      <c r="Q194" t="str">
        <f t="shared" si="52"/>
        <v>Brazil</v>
      </c>
      <c r="R194">
        <f t="shared" si="47"/>
        <v>1.32</v>
      </c>
      <c r="S194" t="str">
        <f t="shared" ref="S194:S240" si="55">IF(P194="","",IF(P194="favourite","TRUE","FALSE"))</f>
        <v>TRUE</v>
      </c>
    </row>
    <row r="195" spans="1:19" hidden="1" x14ac:dyDescent="0.2">
      <c r="A195">
        <v>2014</v>
      </c>
      <c r="B195">
        <f t="shared" ref="B195:B241" si="56">B194+1</f>
        <v>2</v>
      </c>
      <c r="C195">
        <v>1</v>
      </c>
      <c r="D195" t="s">
        <v>10</v>
      </c>
      <c r="E195" t="s">
        <v>11</v>
      </c>
      <c r="F195">
        <v>1</v>
      </c>
      <c r="G195">
        <v>0</v>
      </c>
      <c r="H195" s="12">
        <v>2.1800000000000002</v>
      </c>
      <c r="I195" s="12">
        <v>3.17</v>
      </c>
      <c r="J195" s="12">
        <v>3.81</v>
      </c>
      <c r="K195" t="str">
        <f t="shared" si="53"/>
        <v>Mexico</v>
      </c>
      <c r="L195">
        <f t="shared" ref="L195:L258" si="57">IF($H195&lt;$J195,$H195,$J195)</f>
        <v>2.1800000000000002</v>
      </c>
      <c r="M195" t="str">
        <f t="shared" si="54"/>
        <v>Cameroon</v>
      </c>
      <c r="N195">
        <f t="shared" ref="N195:N258" si="58">IF($H195&gt;$J195,$H195,$J195)</f>
        <v>3.81</v>
      </c>
      <c r="O195" t="str">
        <f t="shared" ref="O195:O226" si="59">IF(F195="","",IF(F195&gt;G195,"home",IF(G195&gt;F195,"away","draw")))</f>
        <v>home</v>
      </c>
      <c r="P195" t="str">
        <f t="shared" ref="P195:P226" si="60">IF(O195="","",IF(O195="home",IF(H195&lt;J195,"favourite","outsider"),IF(O195="away",IF(J195&lt;H195,"favourite","outsider"),"draw")))</f>
        <v>favourite</v>
      </c>
      <c r="Q195" t="str">
        <f t="shared" ref="Q195:Q226" si="61">IF(O195="","",IF(O195="home",D195,IF(O195="away",E195,"Draw")))</f>
        <v>Mexico</v>
      </c>
      <c r="R195">
        <f t="shared" ref="R195:R209" si="62">IF(O195="","",IF(O195="home",H195,IF(O195="away",J195,I195)))</f>
        <v>2.1800000000000002</v>
      </c>
      <c r="S195" t="str">
        <f t="shared" si="55"/>
        <v>TRUE</v>
      </c>
    </row>
    <row r="196" spans="1:19" hidden="1" x14ac:dyDescent="0.2">
      <c r="A196">
        <v>2014</v>
      </c>
      <c r="B196">
        <f t="shared" si="56"/>
        <v>3</v>
      </c>
      <c r="C196">
        <v>1</v>
      </c>
      <c r="D196" t="s">
        <v>12</v>
      </c>
      <c r="E196" t="s">
        <v>13</v>
      </c>
      <c r="F196">
        <v>1</v>
      </c>
      <c r="G196">
        <v>5</v>
      </c>
      <c r="H196" s="12">
        <v>1.84</v>
      </c>
      <c r="I196" s="12">
        <v>3.4</v>
      </c>
      <c r="J196" s="12">
        <v>5.16</v>
      </c>
      <c r="K196" t="str">
        <f t="shared" si="53"/>
        <v>Spain</v>
      </c>
      <c r="L196">
        <f t="shared" si="57"/>
        <v>1.84</v>
      </c>
      <c r="M196" t="str">
        <f t="shared" si="54"/>
        <v>Netherlands</v>
      </c>
      <c r="N196">
        <f t="shared" si="58"/>
        <v>5.16</v>
      </c>
      <c r="O196" t="str">
        <f t="shared" si="59"/>
        <v>away</v>
      </c>
      <c r="P196" t="str">
        <f t="shared" si="60"/>
        <v>outsider</v>
      </c>
      <c r="Q196" t="str">
        <f t="shared" si="61"/>
        <v>Netherlands</v>
      </c>
      <c r="R196">
        <f t="shared" si="62"/>
        <v>5.16</v>
      </c>
      <c r="S196" t="str">
        <f t="shared" si="55"/>
        <v>FALSE</v>
      </c>
    </row>
    <row r="197" spans="1:19" hidden="1" x14ac:dyDescent="0.2">
      <c r="A197">
        <v>2014</v>
      </c>
      <c r="B197">
        <f t="shared" si="56"/>
        <v>4</v>
      </c>
      <c r="C197">
        <v>1</v>
      </c>
      <c r="D197" t="s">
        <v>14</v>
      </c>
      <c r="E197" t="s">
        <v>15</v>
      </c>
      <c r="F197">
        <v>3</v>
      </c>
      <c r="G197">
        <v>1</v>
      </c>
      <c r="H197" s="12">
        <v>1.42</v>
      </c>
      <c r="I197" s="12">
        <v>4.53</v>
      </c>
      <c r="J197" s="12">
        <v>9.01</v>
      </c>
      <c r="K197" t="str">
        <f t="shared" si="53"/>
        <v>Chile</v>
      </c>
      <c r="L197">
        <f t="shared" si="57"/>
        <v>1.42</v>
      </c>
      <c r="M197" t="str">
        <f t="shared" si="54"/>
        <v>Australia</v>
      </c>
      <c r="N197">
        <f t="shared" si="58"/>
        <v>9.01</v>
      </c>
      <c r="O197" t="str">
        <f t="shared" si="59"/>
        <v>home</v>
      </c>
      <c r="P197" t="str">
        <f t="shared" si="60"/>
        <v>favourite</v>
      </c>
      <c r="Q197" t="str">
        <f t="shared" si="61"/>
        <v>Chile</v>
      </c>
      <c r="R197">
        <f t="shared" si="62"/>
        <v>1.42</v>
      </c>
      <c r="S197" t="str">
        <f t="shared" si="55"/>
        <v>TRUE</v>
      </c>
    </row>
    <row r="198" spans="1:19" hidden="1" x14ac:dyDescent="0.2">
      <c r="A198">
        <v>2014</v>
      </c>
      <c r="B198">
        <f t="shared" si="56"/>
        <v>5</v>
      </c>
      <c r="C198">
        <v>1</v>
      </c>
      <c r="D198" t="s">
        <v>16</v>
      </c>
      <c r="E198" t="s">
        <v>17</v>
      </c>
      <c r="F198">
        <v>3</v>
      </c>
      <c r="G198">
        <v>0</v>
      </c>
      <c r="H198" s="12">
        <v>1.86</v>
      </c>
      <c r="I198" s="12">
        <v>3.29</v>
      </c>
      <c r="J198" s="12">
        <v>5.21</v>
      </c>
      <c r="K198" t="str">
        <f t="shared" si="53"/>
        <v>Colombia</v>
      </c>
      <c r="L198">
        <f t="shared" si="57"/>
        <v>1.86</v>
      </c>
      <c r="M198" t="str">
        <f t="shared" si="54"/>
        <v>Greece</v>
      </c>
      <c r="N198">
        <f t="shared" si="58"/>
        <v>5.21</v>
      </c>
      <c r="O198" t="str">
        <f t="shared" si="59"/>
        <v>home</v>
      </c>
      <c r="P198" t="str">
        <f t="shared" si="60"/>
        <v>favourite</v>
      </c>
      <c r="Q198" t="str">
        <f t="shared" si="61"/>
        <v>Colombia</v>
      </c>
      <c r="R198">
        <f t="shared" si="62"/>
        <v>1.86</v>
      </c>
      <c r="S198" t="str">
        <f t="shared" si="55"/>
        <v>TRUE</v>
      </c>
    </row>
    <row r="199" spans="1:19" hidden="1" x14ac:dyDescent="0.2">
      <c r="A199">
        <v>2014</v>
      </c>
      <c r="B199">
        <f t="shared" si="56"/>
        <v>6</v>
      </c>
      <c r="C199">
        <v>1</v>
      </c>
      <c r="D199" t="s">
        <v>18</v>
      </c>
      <c r="E199" t="s">
        <v>19</v>
      </c>
      <c r="F199">
        <v>1</v>
      </c>
      <c r="G199">
        <v>3</v>
      </c>
      <c r="H199" s="12">
        <v>1.44</v>
      </c>
      <c r="I199" s="12">
        <v>4.3</v>
      </c>
      <c r="J199" s="12">
        <v>9.0299999999999994</v>
      </c>
      <c r="K199" t="str">
        <f t="shared" si="53"/>
        <v>Uruguay</v>
      </c>
      <c r="L199">
        <f t="shared" si="57"/>
        <v>1.44</v>
      </c>
      <c r="M199" t="str">
        <f t="shared" si="54"/>
        <v>Costa Rica</v>
      </c>
      <c r="N199">
        <f t="shared" si="58"/>
        <v>9.0299999999999994</v>
      </c>
      <c r="O199" t="str">
        <f t="shared" si="59"/>
        <v>away</v>
      </c>
      <c r="P199" t="str">
        <f t="shared" si="60"/>
        <v>outsider</v>
      </c>
      <c r="Q199" t="str">
        <f t="shared" si="61"/>
        <v>Costa Rica</v>
      </c>
      <c r="R199">
        <f t="shared" si="62"/>
        <v>9.0299999999999994</v>
      </c>
      <c r="S199" t="str">
        <f t="shared" si="55"/>
        <v>FALSE</v>
      </c>
    </row>
    <row r="200" spans="1:19" hidden="1" x14ac:dyDescent="0.2">
      <c r="A200">
        <v>2014</v>
      </c>
      <c r="B200">
        <f t="shared" si="56"/>
        <v>7</v>
      </c>
      <c r="C200">
        <v>1</v>
      </c>
      <c r="D200" t="s">
        <v>20</v>
      </c>
      <c r="E200" t="s">
        <v>21</v>
      </c>
      <c r="F200">
        <v>1</v>
      </c>
      <c r="G200">
        <v>2</v>
      </c>
      <c r="H200" s="12">
        <v>2.52</v>
      </c>
      <c r="I200" s="12">
        <v>2.99</v>
      </c>
      <c r="J200" s="12">
        <v>3.29</v>
      </c>
      <c r="K200" t="str">
        <f t="shared" si="53"/>
        <v>England</v>
      </c>
      <c r="L200">
        <f t="shared" si="57"/>
        <v>2.52</v>
      </c>
      <c r="M200" t="str">
        <f t="shared" si="54"/>
        <v>Italy</v>
      </c>
      <c r="N200">
        <f t="shared" si="58"/>
        <v>3.29</v>
      </c>
      <c r="O200" t="str">
        <f t="shared" si="59"/>
        <v>away</v>
      </c>
      <c r="P200" t="str">
        <f t="shared" si="60"/>
        <v>outsider</v>
      </c>
      <c r="Q200" t="str">
        <f t="shared" si="61"/>
        <v>Italy</v>
      </c>
      <c r="R200">
        <f t="shared" si="62"/>
        <v>3.29</v>
      </c>
      <c r="S200" t="str">
        <f t="shared" si="55"/>
        <v>FALSE</v>
      </c>
    </row>
    <row r="201" spans="1:19" hidden="1" x14ac:dyDescent="0.2">
      <c r="A201">
        <v>2014</v>
      </c>
      <c r="B201">
        <f t="shared" si="56"/>
        <v>8</v>
      </c>
      <c r="C201">
        <v>1</v>
      </c>
      <c r="D201" t="s">
        <v>22</v>
      </c>
      <c r="E201" t="s">
        <v>23</v>
      </c>
      <c r="F201">
        <v>2</v>
      </c>
      <c r="G201">
        <v>1</v>
      </c>
      <c r="H201" s="12">
        <v>2.71</v>
      </c>
      <c r="I201" s="12">
        <v>3.34</v>
      </c>
      <c r="J201" s="12">
        <v>2.72</v>
      </c>
      <c r="K201" t="str">
        <f t="shared" si="53"/>
        <v>Ivory Coast</v>
      </c>
      <c r="L201">
        <f t="shared" si="57"/>
        <v>2.71</v>
      </c>
      <c r="M201" t="str">
        <f t="shared" si="54"/>
        <v>Japan</v>
      </c>
      <c r="N201">
        <f t="shared" si="58"/>
        <v>2.72</v>
      </c>
      <c r="O201" t="str">
        <f t="shared" si="59"/>
        <v>home</v>
      </c>
      <c r="P201" t="str">
        <f t="shared" si="60"/>
        <v>favourite</v>
      </c>
      <c r="Q201" t="str">
        <f t="shared" si="61"/>
        <v>Ivory Coast</v>
      </c>
      <c r="R201">
        <f t="shared" si="62"/>
        <v>2.71</v>
      </c>
      <c r="S201" t="str">
        <f t="shared" si="55"/>
        <v>TRUE</v>
      </c>
    </row>
    <row r="202" spans="1:19" hidden="1" x14ac:dyDescent="0.2">
      <c r="A202">
        <v>2014</v>
      </c>
      <c r="B202">
        <f t="shared" si="56"/>
        <v>9</v>
      </c>
      <c r="C202">
        <v>1</v>
      </c>
      <c r="D202" t="s">
        <v>24</v>
      </c>
      <c r="E202" t="s">
        <v>25</v>
      </c>
      <c r="F202">
        <v>2</v>
      </c>
      <c r="G202">
        <v>1</v>
      </c>
      <c r="H202" s="12">
        <v>2.44</v>
      </c>
      <c r="I202" s="12">
        <v>3.25</v>
      </c>
      <c r="J202" s="12">
        <v>3.13</v>
      </c>
      <c r="K202" t="str">
        <f t="shared" si="53"/>
        <v>Switzerland</v>
      </c>
      <c r="L202">
        <f t="shared" si="57"/>
        <v>2.44</v>
      </c>
      <c r="M202" t="str">
        <f t="shared" si="54"/>
        <v>Ecuador</v>
      </c>
      <c r="N202">
        <f t="shared" si="58"/>
        <v>3.13</v>
      </c>
      <c r="O202" t="str">
        <f t="shared" si="59"/>
        <v>home</v>
      </c>
      <c r="P202" t="str">
        <f t="shared" si="60"/>
        <v>favourite</v>
      </c>
      <c r="Q202" t="str">
        <f t="shared" si="61"/>
        <v>Switzerland</v>
      </c>
      <c r="R202">
        <f t="shared" si="62"/>
        <v>2.44</v>
      </c>
      <c r="S202" t="str">
        <f t="shared" si="55"/>
        <v>TRUE</v>
      </c>
    </row>
    <row r="203" spans="1:19" hidden="1" x14ac:dyDescent="0.2">
      <c r="A203">
        <v>2014</v>
      </c>
      <c r="B203">
        <f t="shared" si="56"/>
        <v>10</v>
      </c>
      <c r="C203">
        <v>1</v>
      </c>
      <c r="D203" t="s">
        <v>26</v>
      </c>
      <c r="E203" t="s">
        <v>27</v>
      </c>
      <c r="F203">
        <v>3</v>
      </c>
      <c r="G203">
        <v>0</v>
      </c>
      <c r="H203" s="12">
        <v>1.27</v>
      </c>
      <c r="I203" s="12">
        <v>6.09</v>
      </c>
      <c r="J203" s="12">
        <v>12.44</v>
      </c>
      <c r="K203" t="str">
        <f t="shared" si="53"/>
        <v>France</v>
      </c>
      <c r="L203">
        <f t="shared" si="57"/>
        <v>1.27</v>
      </c>
      <c r="M203" t="str">
        <f t="shared" si="54"/>
        <v>Honduras</v>
      </c>
      <c r="N203">
        <f t="shared" si="58"/>
        <v>12.44</v>
      </c>
      <c r="O203" t="str">
        <f t="shared" si="59"/>
        <v>home</v>
      </c>
      <c r="P203" t="str">
        <f t="shared" si="60"/>
        <v>favourite</v>
      </c>
      <c r="Q203" t="str">
        <f t="shared" si="61"/>
        <v>France</v>
      </c>
      <c r="R203">
        <f t="shared" si="62"/>
        <v>1.27</v>
      </c>
      <c r="S203" t="str">
        <f t="shared" si="55"/>
        <v>TRUE</v>
      </c>
    </row>
    <row r="204" spans="1:19" hidden="1" x14ac:dyDescent="0.2">
      <c r="A204">
        <v>2014</v>
      </c>
      <c r="B204">
        <f t="shared" si="56"/>
        <v>11</v>
      </c>
      <c r="C204">
        <v>1</v>
      </c>
      <c r="D204" t="s">
        <v>28</v>
      </c>
      <c r="E204" t="s">
        <v>29</v>
      </c>
      <c r="F204">
        <v>2</v>
      </c>
      <c r="G204">
        <v>1</v>
      </c>
      <c r="H204" s="12">
        <v>1.31</v>
      </c>
      <c r="I204" s="12">
        <v>5.64</v>
      </c>
      <c r="J204" s="12">
        <v>10.75</v>
      </c>
      <c r="K204" t="str">
        <f t="shared" si="53"/>
        <v>Argentina</v>
      </c>
      <c r="L204">
        <f t="shared" si="57"/>
        <v>1.31</v>
      </c>
      <c r="M204" t="str">
        <f t="shared" si="54"/>
        <v>Bosnia &amp; Herzegovina</v>
      </c>
      <c r="N204">
        <f t="shared" si="58"/>
        <v>10.75</v>
      </c>
      <c r="O204" t="str">
        <f t="shared" si="59"/>
        <v>home</v>
      </c>
      <c r="P204" t="str">
        <f t="shared" si="60"/>
        <v>favourite</v>
      </c>
      <c r="Q204" t="str">
        <f t="shared" si="61"/>
        <v>Argentina</v>
      </c>
      <c r="R204">
        <f t="shared" si="62"/>
        <v>1.31</v>
      </c>
      <c r="S204" t="str">
        <f t="shared" si="55"/>
        <v>TRUE</v>
      </c>
    </row>
    <row r="205" spans="1:19" hidden="1" x14ac:dyDescent="0.2">
      <c r="A205">
        <v>2014</v>
      </c>
      <c r="B205">
        <f t="shared" si="56"/>
        <v>12</v>
      </c>
      <c r="C205">
        <v>1</v>
      </c>
      <c r="D205" t="s">
        <v>30</v>
      </c>
      <c r="E205" t="s">
        <v>31</v>
      </c>
      <c r="F205">
        <v>4</v>
      </c>
      <c r="G205">
        <v>0</v>
      </c>
      <c r="H205" s="12">
        <v>2.1</v>
      </c>
      <c r="I205" s="12">
        <v>3.53</v>
      </c>
      <c r="J205" s="12">
        <v>3.66</v>
      </c>
      <c r="K205" t="str">
        <f t="shared" si="53"/>
        <v>Germany</v>
      </c>
      <c r="L205">
        <f t="shared" si="57"/>
        <v>2.1</v>
      </c>
      <c r="M205" t="str">
        <f t="shared" si="54"/>
        <v>Portugal</v>
      </c>
      <c r="N205">
        <f t="shared" si="58"/>
        <v>3.66</v>
      </c>
      <c r="O205" t="str">
        <f t="shared" si="59"/>
        <v>home</v>
      </c>
      <c r="P205" t="str">
        <f t="shared" si="60"/>
        <v>favourite</v>
      </c>
      <c r="Q205" t="str">
        <f t="shared" si="61"/>
        <v>Germany</v>
      </c>
      <c r="R205">
        <f t="shared" si="62"/>
        <v>2.1</v>
      </c>
      <c r="S205" t="str">
        <f t="shared" si="55"/>
        <v>TRUE</v>
      </c>
    </row>
    <row r="206" spans="1:19" hidden="1" x14ac:dyDescent="0.2">
      <c r="A206">
        <v>2014</v>
      </c>
      <c r="B206">
        <f t="shared" si="56"/>
        <v>13</v>
      </c>
      <c r="C206">
        <v>1</v>
      </c>
      <c r="D206" t="s">
        <v>32</v>
      </c>
      <c r="E206" t="s">
        <v>33</v>
      </c>
      <c r="F206">
        <v>0</v>
      </c>
      <c r="G206">
        <v>0</v>
      </c>
      <c r="H206" s="12">
        <v>4.8600000000000003</v>
      </c>
      <c r="I206" s="12">
        <v>3.51</v>
      </c>
      <c r="J206" s="12">
        <v>1.83</v>
      </c>
      <c r="K206" t="str">
        <f t="shared" si="53"/>
        <v>Nigeria</v>
      </c>
      <c r="L206">
        <f t="shared" si="57"/>
        <v>1.83</v>
      </c>
      <c r="M206" t="str">
        <f t="shared" si="54"/>
        <v>Iran</v>
      </c>
      <c r="N206">
        <f t="shared" si="58"/>
        <v>4.8600000000000003</v>
      </c>
      <c r="O206" t="str">
        <f t="shared" si="59"/>
        <v>draw</v>
      </c>
      <c r="P206" t="str">
        <f t="shared" si="60"/>
        <v>draw</v>
      </c>
      <c r="Q206" t="str">
        <f t="shared" si="61"/>
        <v>Draw</v>
      </c>
      <c r="R206">
        <f t="shared" si="62"/>
        <v>3.51</v>
      </c>
      <c r="S206" t="str">
        <f t="shared" si="55"/>
        <v>FALSE</v>
      </c>
    </row>
    <row r="207" spans="1:19" hidden="1" x14ac:dyDescent="0.2">
      <c r="A207">
        <v>2014</v>
      </c>
      <c r="B207">
        <f t="shared" si="56"/>
        <v>14</v>
      </c>
      <c r="C207">
        <v>1</v>
      </c>
      <c r="D207" t="s">
        <v>34</v>
      </c>
      <c r="E207" t="s">
        <v>35</v>
      </c>
      <c r="F207">
        <v>1</v>
      </c>
      <c r="G207">
        <v>2</v>
      </c>
      <c r="H207" s="12">
        <v>2.41</v>
      </c>
      <c r="I207" s="12">
        <v>3.46</v>
      </c>
      <c r="J207" s="12">
        <v>2.99</v>
      </c>
      <c r="K207" t="str">
        <f t="shared" si="53"/>
        <v>Ghana</v>
      </c>
      <c r="L207">
        <f t="shared" si="57"/>
        <v>2.41</v>
      </c>
      <c r="M207" t="str">
        <f t="shared" si="54"/>
        <v>USA</v>
      </c>
      <c r="N207">
        <f t="shared" si="58"/>
        <v>2.99</v>
      </c>
      <c r="O207" t="str">
        <f t="shared" si="59"/>
        <v>away</v>
      </c>
      <c r="P207" t="str">
        <f t="shared" si="60"/>
        <v>outsider</v>
      </c>
      <c r="Q207" t="str">
        <f t="shared" si="61"/>
        <v>USA</v>
      </c>
      <c r="R207">
        <f t="shared" si="62"/>
        <v>2.99</v>
      </c>
      <c r="S207" t="str">
        <f t="shared" si="55"/>
        <v>FALSE</v>
      </c>
    </row>
    <row r="208" spans="1:19" hidden="1" x14ac:dyDescent="0.2">
      <c r="A208">
        <v>2014</v>
      </c>
      <c r="B208">
        <f t="shared" si="56"/>
        <v>15</v>
      </c>
      <c r="C208">
        <v>1</v>
      </c>
      <c r="D208" t="s">
        <v>36</v>
      </c>
      <c r="E208" t="s">
        <v>37</v>
      </c>
      <c r="F208">
        <v>2</v>
      </c>
      <c r="G208">
        <v>1</v>
      </c>
      <c r="H208" s="12">
        <v>1.33</v>
      </c>
      <c r="I208" s="12">
        <v>5.31</v>
      </c>
      <c r="J208" s="12">
        <v>10.6</v>
      </c>
      <c r="K208" t="str">
        <f t="shared" si="53"/>
        <v>Belgium</v>
      </c>
      <c r="L208">
        <f t="shared" si="57"/>
        <v>1.33</v>
      </c>
      <c r="M208" t="str">
        <f t="shared" si="54"/>
        <v>Algeria</v>
      </c>
      <c r="N208">
        <f t="shared" si="58"/>
        <v>10.6</v>
      </c>
      <c r="O208" t="str">
        <f t="shared" si="59"/>
        <v>home</v>
      </c>
      <c r="P208" t="str">
        <f t="shared" si="60"/>
        <v>favourite</v>
      </c>
      <c r="Q208" t="str">
        <f t="shared" si="61"/>
        <v>Belgium</v>
      </c>
      <c r="R208">
        <f t="shared" si="62"/>
        <v>1.33</v>
      </c>
      <c r="S208" t="str">
        <f t="shared" si="55"/>
        <v>TRUE</v>
      </c>
    </row>
    <row r="209" spans="1:19" hidden="1" x14ac:dyDescent="0.2">
      <c r="A209">
        <v>2014</v>
      </c>
      <c r="B209">
        <f t="shared" si="56"/>
        <v>16</v>
      </c>
      <c r="C209">
        <v>1</v>
      </c>
      <c r="D209" t="s">
        <v>38</v>
      </c>
      <c r="E209" t="s">
        <v>39</v>
      </c>
      <c r="F209">
        <v>1</v>
      </c>
      <c r="G209">
        <v>1</v>
      </c>
      <c r="H209" s="12">
        <v>1.81</v>
      </c>
      <c r="I209" s="12">
        <v>3.64</v>
      </c>
      <c r="J209" s="12">
        <v>4.72</v>
      </c>
      <c r="K209" t="str">
        <f t="shared" si="53"/>
        <v>Russia</v>
      </c>
      <c r="L209">
        <f t="shared" si="57"/>
        <v>1.81</v>
      </c>
      <c r="M209" t="str">
        <f t="shared" si="54"/>
        <v>South Korea</v>
      </c>
      <c r="N209">
        <f t="shared" si="58"/>
        <v>4.72</v>
      </c>
      <c r="O209" t="str">
        <f t="shared" si="59"/>
        <v>draw</v>
      </c>
      <c r="P209" t="str">
        <f t="shared" si="60"/>
        <v>draw</v>
      </c>
      <c r="Q209" t="str">
        <f t="shared" si="61"/>
        <v>Draw</v>
      </c>
      <c r="R209">
        <f t="shared" si="62"/>
        <v>3.64</v>
      </c>
      <c r="S209" t="str">
        <f t="shared" si="55"/>
        <v>FALSE</v>
      </c>
    </row>
    <row r="210" spans="1:19" hidden="1" x14ac:dyDescent="0.2">
      <c r="A210">
        <v>2014</v>
      </c>
      <c r="B210">
        <f t="shared" ref="B210:B225" si="63">B209+1</f>
        <v>17</v>
      </c>
      <c r="C210">
        <v>2</v>
      </c>
      <c r="D210" t="s">
        <v>8</v>
      </c>
      <c r="E210" t="s">
        <v>10</v>
      </c>
      <c r="F210">
        <v>0</v>
      </c>
      <c r="G210">
        <v>0</v>
      </c>
      <c r="H210" s="12">
        <v>1.35</v>
      </c>
      <c r="I210" s="12">
        <v>5.37</v>
      </c>
      <c r="J210" s="12">
        <v>9.3800000000000008</v>
      </c>
      <c r="K210" t="str">
        <f t="shared" ref="K210:K225" si="64">IF($H210&lt;$J210,$D210,$E210)</f>
        <v>Brazil</v>
      </c>
      <c r="L210">
        <f t="shared" ref="L210:L225" si="65">IF($H210&lt;$J210,$H210,$J210)</f>
        <v>1.35</v>
      </c>
      <c r="M210" t="str">
        <f t="shared" ref="M210:M225" si="66">IF($H210&gt;$J210,$D210,$E210)</f>
        <v>Mexico</v>
      </c>
      <c r="N210">
        <f t="shared" ref="N210:N225" si="67">IF($H210&gt;$J210,$H210,$J210)</f>
        <v>9.3800000000000008</v>
      </c>
      <c r="O210" t="str">
        <f t="shared" ref="O210:O225" si="68">IF(F210="","",IF(F210&gt;G210,"home",IF(G210&gt;F210,"away","draw")))</f>
        <v>draw</v>
      </c>
      <c r="P210" t="str">
        <f t="shared" ref="P210:P225" si="69">IF(O210="","",IF(O210="home",IF(H210&lt;J210,"favourite","outsider"),IF(O210="away",IF(J210&lt;H210,"favourite","outsider"),"draw")))</f>
        <v>draw</v>
      </c>
      <c r="Q210" t="str">
        <f t="shared" ref="Q210:Q225" si="70">IF(O210="","",IF(O210="home",D210,IF(O210="away",E210,"Draw")))</f>
        <v>Draw</v>
      </c>
      <c r="R210">
        <f t="shared" ref="R210" si="71">IF(O210="","",IF(O210="home",H210,IF(O210="away",J210,I210)))</f>
        <v>5.37</v>
      </c>
      <c r="S210" t="str">
        <f t="shared" si="55"/>
        <v>FALSE</v>
      </c>
    </row>
    <row r="211" spans="1:19" hidden="1" x14ac:dyDescent="0.2">
      <c r="A211">
        <v>2014</v>
      </c>
      <c r="B211">
        <f t="shared" si="63"/>
        <v>18</v>
      </c>
      <c r="C211">
        <v>2</v>
      </c>
      <c r="D211" t="s">
        <v>23</v>
      </c>
      <c r="E211" t="s">
        <v>17</v>
      </c>
      <c r="F211">
        <v>0</v>
      </c>
      <c r="G211">
        <v>0</v>
      </c>
      <c r="H211" s="12">
        <v>2.41</v>
      </c>
      <c r="I211" s="12">
        <v>3.41</v>
      </c>
      <c r="J211" s="12">
        <v>3.04</v>
      </c>
      <c r="K211" t="str">
        <f t="shared" si="64"/>
        <v>Japan</v>
      </c>
      <c r="L211">
        <f t="shared" si="65"/>
        <v>2.41</v>
      </c>
      <c r="M211" t="str">
        <f t="shared" si="66"/>
        <v>Greece</v>
      </c>
      <c r="N211">
        <f t="shared" si="67"/>
        <v>3.04</v>
      </c>
      <c r="O211" t="str">
        <f t="shared" si="68"/>
        <v>draw</v>
      </c>
      <c r="P211" t="str">
        <f t="shared" si="69"/>
        <v>draw</v>
      </c>
      <c r="Q211" t="str">
        <f t="shared" si="70"/>
        <v>Draw</v>
      </c>
      <c r="R211">
        <f t="shared" ref="R211:R241" si="72">IF(O211="","",IF(O211="home",H211,IF(O211="away",J211,I211)))</f>
        <v>3.41</v>
      </c>
      <c r="S211" t="str">
        <f t="shared" si="55"/>
        <v>FALSE</v>
      </c>
    </row>
    <row r="212" spans="1:19" hidden="1" x14ac:dyDescent="0.2">
      <c r="A212">
        <v>2014</v>
      </c>
      <c r="B212">
        <f t="shared" si="63"/>
        <v>19</v>
      </c>
      <c r="C212">
        <v>2</v>
      </c>
      <c r="D212" t="s">
        <v>30</v>
      </c>
      <c r="E212" t="s">
        <v>34</v>
      </c>
      <c r="F212">
        <v>2</v>
      </c>
      <c r="G212">
        <v>2</v>
      </c>
      <c r="H212" s="12">
        <v>1.33</v>
      </c>
      <c r="I212" s="12">
        <v>5.66</v>
      </c>
      <c r="J212" s="12">
        <v>9.3699999999999992</v>
      </c>
      <c r="K212" t="str">
        <f t="shared" si="64"/>
        <v>Germany</v>
      </c>
      <c r="L212">
        <f t="shared" si="65"/>
        <v>1.33</v>
      </c>
      <c r="M212" t="str">
        <f t="shared" si="66"/>
        <v>Ghana</v>
      </c>
      <c r="N212">
        <f t="shared" si="67"/>
        <v>9.3699999999999992</v>
      </c>
      <c r="O212" t="str">
        <f t="shared" si="68"/>
        <v>draw</v>
      </c>
      <c r="P212" t="str">
        <f t="shared" si="69"/>
        <v>draw</v>
      </c>
      <c r="Q212" t="str">
        <f t="shared" si="70"/>
        <v>Draw</v>
      </c>
      <c r="R212">
        <f t="shared" si="72"/>
        <v>5.66</v>
      </c>
      <c r="S212" t="str">
        <f t="shared" si="55"/>
        <v>FALSE</v>
      </c>
    </row>
    <row r="213" spans="1:19" hidden="1" x14ac:dyDescent="0.2">
      <c r="A213">
        <v>2014</v>
      </c>
      <c r="B213">
        <f t="shared" si="63"/>
        <v>20</v>
      </c>
      <c r="C213">
        <v>2</v>
      </c>
      <c r="D213" t="s">
        <v>35</v>
      </c>
      <c r="E213" t="s">
        <v>31</v>
      </c>
      <c r="F213">
        <v>2</v>
      </c>
      <c r="G213">
        <v>2</v>
      </c>
      <c r="H213" s="12">
        <v>4.57</v>
      </c>
      <c r="I213" s="12">
        <v>4.17</v>
      </c>
      <c r="J213" s="12">
        <v>1.74</v>
      </c>
      <c r="K213" t="str">
        <f t="shared" si="64"/>
        <v>Portugal</v>
      </c>
      <c r="L213">
        <f t="shared" si="65"/>
        <v>1.74</v>
      </c>
      <c r="M213" t="str">
        <f t="shared" si="66"/>
        <v>USA</v>
      </c>
      <c r="N213">
        <f t="shared" si="67"/>
        <v>4.57</v>
      </c>
      <c r="O213" t="str">
        <f t="shared" si="68"/>
        <v>draw</v>
      </c>
      <c r="P213" t="str">
        <f t="shared" si="69"/>
        <v>draw</v>
      </c>
      <c r="Q213" t="str">
        <f t="shared" si="70"/>
        <v>Draw</v>
      </c>
      <c r="R213">
        <f t="shared" si="72"/>
        <v>4.17</v>
      </c>
      <c r="S213" t="str">
        <f t="shared" si="55"/>
        <v>FALSE</v>
      </c>
    </row>
    <row r="214" spans="1:19" hidden="1" x14ac:dyDescent="0.2">
      <c r="A214">
        <v>2014</v>
      </c>
      <c r="B214">
        <f t="shared" si="63"/>
        <v>21</v>
      </c>
      <c r="C214">
        <v>2</v>
      </c>
      <c r="D214" t="s">
        <v>15</v>
      </c>
      <c r="E214" t="s">
        <v>13</v>
      </c>
      <c r="F214">
        <v>2</v>
      </c>
      <c r="G214">
        <v>3</v>
      </c>
      <c r="H214" s="12">
        <v>13.27</v>
      </c>
      <c r="I214" s="12">
        <v>6.67</v>
      </c>
      <c r="J214" s="12">
        <v>1.23</v>
      </c>
      <c r="K214" t="str">
        <f t="shared" si="64"/>
        <v>Netherlands</v>
      </c>
      <c r="L214">
        <f t="shared" si="65"/>
        <v>1.23</v>
      </c>
      <c r="M214" t="str">
        <f t="shared" si="66"/>
        <v>Australia</v>
      </c>
      <c r="N214">
        <f t="shared" si="67"/>
        <v>13.27</v>
      </c>
      <c r="O214" t="str">
        <f t="shared" si="68"/>
        <v>away</v>
      </c>
      <c r="P214" t="str">
        <f t="shared" si="69"/>
        <v>favourite</v>
      </c>
      <c r="Q214" t="str">
        <f t="shared" si="70"/>
        <v>Netherlands</v>
      </c>
      <c r="R214">
        <f t="shared" si="72"/>
        <v>1.23</v>
      </c>
      <c r="S214" t="str">
        <f t="shared" si="55"/>
        <v>TRUE</v>
      </c>
    </row>
    <row r="215" spans="1:19" hidden="1" x14ac:dyDescent="0.2">
      <c r="A215">
        <v>2014</v>
      </c>
      <c r="B215">
        <f t="shared" si="63"/>
        <v>22</v>
      </c>
      <c r="C215">
        <v>2</v>
      </c>
      <c r="D215" t="s">
        <v>11</v>
      </c>
      <c r="E215" t="s">
        <v>9</v>
      </c>
      <c r="F215">
        <v>0</v>
      </c>
      <c r="G215">
        <v>4</v>
      </c>
      <c r="H215" s="12">
        <v>5.55</v>
      </c>
      <c r="I215" s="12">
        <v>3.95</v>
      </c>
      <c r="J215" s="12">
        <v>1.66</v>
      </c>
      <c r="K215" t="str">
        <f t="shared" si="64"/>
        <v>Croatia</v>
      </c>
      <c r="L215">
        <f t="shared" si="65"/>
        <v>1.66</v>
      </c>
      <c r="M215" t="str">
        <f t="shared" si="66"/>
        <v>Cameroon</v>
      </c>
      <c r="N215">
        <f t="shared" si="67"/>
        <v>5.55</v>
      </c>
      <c r="O215" t="str">
        <f t="shared" si="68"/>
        <v>away</v>
      </c>
      <c r="P215" t="str">
        <f t="shared" si="69"/>
        <v>favourite</v>
      </c>
      <c r="Q215" t="str">
        <f t="shared" si="70"/>
        <v>Croatia</v>
      </c>
      <c r="R215">
        <f t="shared" si="72"/>
        <v>1.66</v>
      </c>
      <c r="S215" t="str">
        <f t="shared" si="55"/>
        <v>TRUE</v>
      </c>
    </row>
    <row r="216" spans="1:19" hidden="1" x14ac:dyDescent="0.2">
      <c r="A216">
        <v>2014</v>
      </c>
      <c r="B216">
        <f t="shared" si="63"/>
        <v>23</v>
      </c>
      <c r="C216">
        <v>2</v>
      </c>
      <c r="D216" t="s">
        <v>16</v>
      </c>
      <c r="E216" t="s">
        <v>22</v>
      </c>
      <c r="F216">
        <v>2</v>
      </c>
      <c r="G216">
        <v>1</v>
      </c>
      <c r="H216" s="12">
        <v>2.0299999999999998</v>
      </c>
      <c r="I216" s="12">
        <v>3.56</v>
      </c>
      <c r="J216" s="12">
        <v>3.79</v>
      </c>
      <c r="K216" t="str">
        <f t="shared" si="64"/>
        <v>Colombia</v>
      </c>
      <c r="L216">
        <f t="shared" si="65"/>
        <v>2.0299999999999998</v>
      </c>
      <c r="M216" t="str">
        <f t="shared" si="66"/>
        <v>Ivory Coast</v>
      </c>
      <c r="N216">
        <f t="shared" si="67"/>
        <v>3.79</v>
      </c>
      <c r="O216" t="str">
        <f t="shared" si="68"/>
        <v>home</v>
      </c>
      <c r="P216" t="str">
        <f t="shared" si="69"/>
        <v>favourite</v>
      </c>
      <c r="Q216" t="str">
        <f t="shared" si="70"/>
        <v>Colombia</v>
      </c>
      <c r="R216">
        <f t="shared" si="72"/>
        <v>2.0299999999999998</v>
      </c>
      <c r="S216" t="str">
        <f t="shared" si="55"/>
        <v>TRUE</v>
      </c>
    </row>
    <row r="217" spans="1:19" hidden="1" x14ac:dyDescent="0.2">
      <c r="A217">
        <v>2014</v>
      </c>
      <c r="B217">
        <f t="shared" si="63"/>
        <v>24</v>
      </c>
      <c r="C217">
        <v>2</v>
      </c>
      <c r="D217" t="s">
        <v>24</v>
      </c>
      <c r="E217" t="s">
        <v>26</v>
      </c>
      <c r="F217">
        <v>2</v>
      </c>
      <c r="G217">
        <v>5</v>
      </c>
      <c r="H217" s="12">
        <v>4.6100000000000003</v>
      </c>
      <c r="I217" s="12">
        <v>3.54</v>
      </c>
      <c r="J217" s="12">
        <v>1.86</v>
      </c>
      <c r="K217" t="str">
        <f t="shared" si="64"/>
        <v>France</v>
      </c>
      <c r="L217">
        <f t="shared" si="65"/>
        <v>1.86</v>
      </c>
      <c r="M217" t="str">
        <f t="shared" si="66"/>
        <v>Switzerland</v>
      </c>
      <c r="N217">
        <f t="shared" si="67"/>
        <v>4.6100000000000003</v>
      </c>
      <c r="O217" t="str">
        <f t="shared" si="68"/>
        <v>away</v>
      </c>
      <c r="P217" t="str">
        <f t="shared" si="69"/>
        <v>favourite</v>
      </c>
      <c r="Q217" t="str">
        <f t="shared" si="70"/>
        <v>France</v>
      </c>
      <c r="R217">
        <f t="shared" si="72"/>
        <v>1.86</v>
      </c>
      <c r="S217" t="str">
        <f t="shared" si="55"/>
        <v>TRUE</v>
      </c>
    </row>
    <row r="218" spans="1:19" hidden="1" x14ac:dyDescent="0.2">
      <c r="A218">
        <v>2014</v>
      </c>
      <c r="B218">
        <f t="shared" si="63"/>
        <v>25</v>
      </c>
      <c r="C218">
        <v>2</v>
      </c>
      <c r="D218" t="s">
        <v>27</v>
      </c>
      <c r="E218" t="s">
        <v>25</v>
      </c>
      <c r="F218">
        <v>1</v>
      </c>
      <c r="G218">
        <v>2</v>
      </c>
      <c r="H218" s="12">
        <v>5.77</v>
      </c>
      <c r="I218" s="12">
        <v>4.25</v>
      </c>
      <c r="J218" s="12">
        <v>1.6</v>
      </c>
      <c r="K218" t="str">
        <f t="shared" si="64"/>
        <v>Ecuador</v>
      </c>
      <c r="L218">
        <f t="shared" si="65"/>
        <v>1.6</v>
      </c>
      <c r="M218" t="str">
        <f t="shared" si="66"/>
        <v>Honduras</v>
      </c>
      <c r="N218">
        <f t="shared" si="67"/>
        <v>5.77</v>
      </c>
      <c r="O218" t="str">
        <f t="shared" si="68"/>
        <v>away</v>
      </c>
      <c r="P218" t="str">
        <f t="shared" si="69"/>
        <v>favourite</v>
      </c>
      <c r="Q218" t="str">
        <f t="shared" si="70"/>
        <v>Ecuador</v>
      </c>
      <c r="R218">
        <f t="shared" si="72"/>
        <v>1.6</v>
      </c>
      <c r="S218" t="str">
        <f t="shared" si="55"/>
        <v>TRUE</v>
      </c>
    </row>
    <row r="219" spans="1:19" hidden="1" x14ac:dyDescent="0.2">
      <c r="A219">
        <v>2014</v>
      </c>
      <c r="B219">
        <f t="shared" si="63"/>
        <v>26</v>
      </c>
      <c r="C219">
        <v>2</v>
      </c>
      <c r="D219" t="s">
        <v>28</v>
      </c>
      <c r="E219" t="s">
        <v>32</v>
      </c>
      <c r="F219">
        <v>1</v>
      </c>
      <c r="G219">
        <v>0</v>
      </c>
      <c r="H219" s="12">
        <v>1.1399999999999999</v>
      </c>
      <c r="I219" s="12">
        <v>8.7799999999999994</v>
      </c>
      <c r="J219" s="12">
        <v>21.82</v>
      </c>
      <c r="K219" t="str">
        <f t="shared" si="64"/>
        <v>Argentina</v>
      </c>
      <c r="L219">
        <f t="shared" si="65"/>
        <v>1.1399999999999999</v>
      </c>
      <c r="M219" t="str">
        <f t="shared" si="66"/>
        <v>Iran</v>
      </c>
      <c r="N219">
        <f t="shared" si="67"/>
        <v>21.82</v>
      </c>
      <c r="O219" t="str">
        <f t="shared" si="68"/>
        <v>home</v>
      </c>
      <c r="P219" t="str">
        <f t="shared" si="69"/>
        <v>favourite</v>
      </c>
      <c r="Q219" t="str">
        <f t="shared" si="70"/>
        <v>Argentina</v>
      </c>
      <c r="R219">
        <f t="shared" si="72"/>
        <v>1.1399999999999999</v>
      </c>
      <c r="S219" t="str">
        <f t="shared" si="55"/>
        <v>TRUE</v>
      </c>
    </row>
    <row r="220" spans="1:19" hidden="1" x14ac:dyDescent="0.2">
      <c r="A220">
        <v>2014</v>
      </c>
      <c r="B220">
        <f t="shared" si="63"/>
        <v>27</v>
      </c>
      <c r="C220">
        <v>2</v>
      </c>
      <c r="D220" t="s">
        <v>36</v>
      </c>
      <c r="E220" t="s">
        <v>38</v>
      </c>
      <c r="F220">
        <v>1</v>
      </c>
      <c r="G220">
        <v>0</v>
      </c>
      <c r="H220" s="12">
        <v>2.23</v>
      </c>
      <c r="I220" s="12">
        <v>3.39</v>
      </c>
      <c r="J220" s="12">
        <v>3.42</v>
      </c>
      <c r="K220" t="str">
        <f t="shared" si="64"/>
        <v>Belgium</v>
      </c>
      <c r="L220">
        <f t="shared" si="65"/>
        <v>2.23</v>
      </c>
      <c r="M220" t="str">
        <f t="shared" si="66"/>
        <v>Russia</v>
      </c>
      <c r="N220">
        <f t="shared" si="67"/>
        <v>3.42</v>
      </c>
      <c r="O220" t="str">
        <f t="shared" si="68"/>
        <v>home</v>
      </c>
      <c r="P220" t="str">
        <f t="shared" si="69"/>
        <v>favourite</v>
      </c>
      <c r="Q220" t="str">
        <f t="shared" si="70"/>
        <v>Belgium</v>
      </c>
      <c r="R220">
        <f t="shared" si="72"/>
        <v>2.23</v>
      </c>
      <c r="S220" t="str">
        <f t="shared" si="55"/>
        <v>TRUE</v>
      </c>
    </row>
    <row r="221" spans="1:19" hidden="1" x14ac:dyDescent="0.2">
      <c r="A221">
        <v>2014</v>
      </c>
      <c r="B221">
        <f t="shared" si="63"/>
        <v>28</v>
      </c>
      <c r="C221">
        <v>2</v>
      </c>
      <c r="D221" t="s">
        <v>12</v>
      </c>
      <c r="E221" t="s">
        <v>14</v>
      </c>
      <c r="F221">
        <v>0</v>
      </c>
      <c r="G221">
        <v>2</v>
      </c>
      <c r="H221" s="12">
        <v>1.57</v>
      </c>
      <c r="I221" s="12">
        <v>4.5199999999999996</v>
      </c>
      <c r="J221" s="12">
        <v>5.62</v>
      </c>
      <c r="K221" t="str">
        <f t="shared" si="64"/>
        <v>Spain</v>
      </c>
      <c r="L221">
        <f t="shared" si="65"/>
        <v>1.57</v>
      </c>
      <c r="M221" t="str">
        <f t="shared" si="66"/>
        <v>Chile</v>
      </c>
      <c r="N221">
        <f t="shared" si="67"/>
        <v>5.62</v>
      </c>
      <c r="O221" t="str">
        <f t="shared" si="68"/>
        <v>away</v>
      </c>
      <c r="P221" t="str">
        <f t="shared" si="69"/>
        <v>outsider</v>
      </c>
      <c r="Q221" t="str">
        <f t="shared" si="70"/>
        <v>Chile</v>
      </c>
      <c r="R221">
        <f t="shared" si="72"/>
        <v>5.62</v>
      </c>
      <c r="S221" t="str">
        <f t="shared" si="55"/>
        <v>FALSE</v>
      </c>
    </row>
    <row r="222" spans="1:19" hidden="1" x14ac:dyDescent="0.2">
      <c r="A222">
        <v>2014</v>
      </c>
      <c r="B222">
        <f t="shared" si="63"/>
        <v>29</v>
      </c>
      <c r="C222">
        <v>2</v>
      </c>
      <c r="D222" t="s">
        <v>18</v>
      </c>
      <c r="E222" t="s">
        <v>20</v>
      </c>
      <c r="F222">
        <v>2</v>
      </c>
      <c r="G222">
        <v>1</v>
      </c>
      <c r="H222" s="12">
        <v>3.82</v>
      </c>
      <c r="I222" s="12">
        <v>3.84</v>
      </c>
      <c r="J222" s="12">
        <v>1.94</v>
      </c>
      <c r="K222" t="str">
        <f t="shared" si="64"/>
        <v>England</v>
      </c>
      <c r="L222">
        <f t="shared" si="65"/>
        <v>1.94</v>
      </c>
      <c r="M222" t="str">
        <f t="shared" si="66"/>
        <v>Uruguay</v>
      </c>
      <c r="N222">
        <f t="shared" si="67"/>
        <v>3.82</v>
      </c>
      <c r="O222" t="str">
        <f t="shared" si="68"/>
        <v>home</v>
      </c>
      <c r="P222" t="str">
        <f t="shared" si="69"/>
        <v>outsider</v>
      </c>
      <c r="Q222" t="str">
        <f t="shared" si="70"/>
        <v>Uruguay</v>
      </c>
      <c r="R222">
        <f t="shared" si="72"/>
        <v>3.82</v>
      </c>
      <c r="S222" t="str">
        <f t="shared" si="55"/>
        <v>FALSE</v>
      </c>
    </row>
    <row r="223" spans="1:19" hidden="1" x14ac:dyDescent="0.2">
      <c r="A223">
        <v>2014</v>
      </c>
      <c r="B223">
        <f t="shared" si="63"/>
        <v>30</v>
      </c>
      <c r="C223">
        <v>2</v>
      </c>
      <c r="D223" t="s">
        <v>21</v>
      </c>
      <c r="E223" t="s">
        <v>19</v>
      </c>
      <c r="F223">
        <v>0</v>
      </c>
      <c r="G223">
        <v>1</v>
      </c>
      <c r="H223" s="12">
        <v>1.58</v>
      </c>
      <c r="I223" s="12">
        <v>4.05</v>
      </c>
      <c r="J223" s="12">
        <v>6.53</v>
      </c>
      <c r="K223" t="str">
        <f t="shared" si="64"/>
        <v>Italy</v>
      </c>
      <c r="L223">
        <f t="shared" si="65"/>
        <v>1.58</v>
      </c>
      <c r="M223" t="str">
        <f t="shared" si="66"/>
        <v>Costa Rica</v>
      </c>
      <c r="N223">
        <f t="shared" si="67"/>
        <v>6.53</v>
      </c>
      <c r="O223" t="str">
        <f t="shared" si="68"/>
        <v>away</v>
      </c>
      <c r="P223" t="str">
        <f t="shared" si="69"/>
        <v>outsider</v>
      </c>
      <c r="Q223" t="str">
        <f t="shared" si="70"/>
        <v>Costa Rica</v>
      </c>
      <c r="R223">
        <f t="shared" si="72"/>
        <v>6.53</v>
      </c>
      <c r="S223" t="str">
        <f t="shared" si="55"/>
        <v>FALSE</v>
      </c>
    </row>
    <row r="224" spans="1:19" hidden="1" x14ac:dyDescent="0.2">
      <c r="A224">
        <v>2014</v>
      </c>
      <c r="B224">
        <f t="shared" si="63"/>
        <v>31</v>
      </c>
      <c r="C224">
        <v>2</v>
      </c>
      <c r="D224" t="s">
        <v>33</v>
      </c>
      <c r="E224" t="s">
        <v>29</v>
      </c>
      <c r="F224">
        <v>1</v>
      </c>
      <c r="G224">
        <v>0</v>
      </c>
      <c r="H224" s="12">
        <v>4.3099999999999996</v>
      </c>
      <c r="I224" s="12">
        <v>3.69</v>
      </c>
      <c r="J224" s="12">
        <v>1.88</v>
      </c>
      <c r="K224" t="str">
        <f t="shared" si="64"/>
        <v>Bosnia &amp; Herzegovina</v>
      </c>
      <c r="L224">
        <f t="shared" si="65"/>
        <v>1.88</v>
      </c>
      <c r="M224" t="str">
        <f t="shared" si="66"/>
        <v>Nigeria</v>
      </c>
      <c r="N224">
        <f t="shared" si="67"/>
        <v>4.3099999999999996</v>
      </c>
      <c r="O224" t="str">
        <f t="shared" si="68"/>
        <v>home</v>
      </c>
      <c r="P224" t="str">
        <f t="shared" si="69"/>
        <v>outsider</v>
      </c>
      <c r="Q224" t="str">
        <f t="shared" si="70"/>
        <v>Nigeria</v>
      </c>
      <c r="R224">
        <f t="shared" si="72"/>
        <v>4.3099999999999996</v>
      </c>
      <c r="S224" t="str">
        <f t="shared" si="55"/>
        <v>FALSE</v>
      </c>
    </row>
    <row r="225" spans="1:19" hidden="1" x14ac:dyDescent="0.2">
      <c r="A225">
        <v>2014</v>
      </c>
      <c r="B225">
        <f t="shared" si="63"/>
        <v>32</v>
      </c>
      <c r="C225">
        <v>2</v>
      </c>
      <c r="D225" t="s">
        <v>39</v>
      </c>
      <c r="E225" t="s">
        <v>37</v>
      </c>
      <c r="F225">
        <v>2</v>
      </c>
      <c r="G225">
        <v>4</v>
      </c>
      <c r="H225" s="12">
        <v>2.5099999999999998</v>
      </c>
      <c r="I225" s="12">
        <v>3.31</v>
      </c>
      <c r="J225" s="12">
        <v>2.96</v>
      </c>
      <c r="K225" t="str">
        <f t="shared" si="64"/>
        <v>South Korea</v>
      </c>
      <c r="L225">
        <f t="shared" si="65"/>
        <v>2.5099999999999998</v>
      </c>
      <c r="M225" t="str">
        <f t="shared" si="66"/>
        <v>Algeria</v>
      </c>
      <c r="N225">
        <f t="shared" si="67"/>
        <v>2.96</v>
      </c>
      <c r="O225" t="str">
        <f t="shared" si="68"/>
        <v>away</v>
      </c>
      <c r="P225" t="str">
        <f t="shared" si="69"/>
        <v>outsider</v>
      </c>
      <c r="Q225" t="str">
        <f t="shared" si="70"/>
        <v>Algeria</v>
      </c>
      <c r="R225">
        <f t="shared" si="72"/>
        <v>2.96</v>
      </c>
      <c r="S225" t="str">
        <f t="shared" si="55"/>
        <v>FALSE</v>
      </c>
    </row>
    <row r="226" spans="1:19" hidden="1" x14ac:dyDescent="0.2">
      <c r="A226">
        <v>2014</v>
      </c>
      <c r="B226">
        <f t="shared" si="56"/>
        <v>33</v>
      </c>
      <c r="C226">
        <v>3</v>
      </c>
      <c r="D226" t="s">
        <v>13</v>
      </c>
      <c r="E226" t="s">
        <v>14</v>
      </c>
      <c r="F226">
        <v>2</v>
      </c>
      <c r="G226">
        <v>0</v>
      </c>
      <c r="H226" s="12">
        <v>2.69</v>
      </c>
      <c r="I226" s="12">
        <v>3.56</v>
      </c>
      <c r="J226" s="12">
        <v>2.61</v>
      </c>
      <c r="K226" t="str">
        <f t="shared" si="53"/>
        <v>Chile</v>
      </c>
      <c r="L226">
        <f t="shared" si="57"/>
        <v>2.61</v>
      </c>
      <c r="M226" t="str">
        <f t="shared" si="54"/>
        <v>Netherlands</v>
      </c>
      <c r="N226">
        <f t="shared" si="58"/>
        <v>2.69</v>
      </c>
      <c r="O226" t="str">
        <f t="shared" si="59"/>
        <v>home</v>
      </c>
      <c r="P226" t="str">
        <f t="shared" si="60"/>
        <v>outsider</v>
      </c>
      <c r="Q226" t="str">
        <f t="shared" si="61"/>
        <v>Netherlands</v>
      </c>
      <c r="R226">
        <f t="shared" si="72"/>
        <v>2.69</v>
      </c>
      <c r="S226" t="str">
        <f t="shared" si="55"/>
        <v>FALSE</v>
      </c>
    </row>
    <row r="227" spans="1:19" hidden="1" x14ac:dyDescent="0.2">
      <c r="A227">
        <v>2014</v>
      </c>
      <c r="B227">
        <f t="shared" si="56"/>
        <v>34</v>
      </c>
      <c r="C227">
        <v>3</v>
      </c>
      <c r="D227" t="s">
        <v>15</v>
      </c>
      <c r="E227" t="s">
        <v>12</v>
      </c>
      <c r="F227">
        <v>0</v>
      </c>
      <c r="G227">
        <v>3</v>
      </c>
      <c r="H227" s="12">
        <v>8.0399999999999991</v>
      </c>
      <c r="I227" s="12">
        <v>5.37</v>
      </c>
      <c r="J227" s="12">
        <v>1.38</v>
      </c>
      <c r="K227" t="str">
        <f t="shared" si="53"/>
        <v>Spain</v>
      </c>
      <c r="L227">
        <f t="shared" si="57"/>
        <v>1.38</v>
      </c>
      <c r="M227" t="str">
        <f t="shared" si="54"/>
        <v>Australia</v>
      </c>
      <c r="N227">
        <f t="shared" si="58"/>
        <v>8.0399999999999991</v>
      </c>
      <c r="O227" t="str">
        <f t="shared" ref="O227:O249" si="73">IF(F227="","",IF(F227&gt;G227,"home",IF(G227&gt;F227,"away","draw")))</f>
        <v>away</v>
      </c>
      <c r="P227" t="str">
        <f t="shared" ref="P227:P249" si="74">IF(O227="","",IF(O227="home",IF(H227&lt;J227,"favourite","outsider"),IF(O227="away",IF(J227&lt;H227,"favourite","outsider"),"draw")))</f>
        <v>favourite</v>
      </c>
      <c r="Q227" t="str">
        <f t="shared" ref="Q227:Q249" si="75">IF(O227="","",IF(O227="home",D227,IF(O227="away",E227,"Draw")))</f>
        <v>Spain</v>
      </c>
      <c r="R227">
        <f t="shared" si="72"/>
        <v>1.38</v>
      </c>
      <c r="S227" t="str">
        <f t="shared" si="55"/>
        <v>TRUE</v>
      </c>
    </row>
    <row r="228" spans="1:19" hidden="1" x14ac:dyDescent="0.2">
      <c r="A228">
        <v>2014</v>
      </c>
      <c r="B228">
        <f t="shared" si="56"/>
        <v>35</v>
      </c>
      <c r="C228">
        <v>3</v>
      </c>
      <c r="D228" t="s">
        <v>9</v>
      </c>
      <c r="E228" t="s">
        <v>10</v>
      </c>
      <c r="F228">
        <v>1</v>
      </c>
      <c r="G228">
        <v>3</v>
      </c>
      <c r="H228" s="12">
        <v>2.7</v>
      </c>
      <c r="I228" s="12">
        <v>3.51</v>
      </c>
      <c r="J228" s="12">
        <v>2.64</v>
      </c>
      <c r="K228" t="str">
        <f t="shared" si="53"/>
        <v>Mexico</v>
      </c>
      <c r="L228">
        <f t="shared" si="57"/>
        <v>2.64</v>
      </c>
      <c r="M228" t="str">
        <f t="shared" si="54"/>
        <v>Croatia</v>
      </c>
      <c r="N228">
        <f t="shared" si="58"/>
        <v>2.7</v>
      </c>
      <c r="O228" t="str">
        <f t="shared" si="73"/>
        <v>away</v>
      </c>
      <c r="P228" t="str">
        <f t="shared" si="74"/>
        <v>favourite</v>
      </c>
      <c r="Q228" t="str">
        <f t="shared" si="75"/>
        <v>Mexico</v>
      </c>
      <c r="R228">
        <f t="shared" si="72"/>
        <v>2.64</v>
      </c>
      <c r="S228" t="str">
        <f t="shared" si="55"/>
        <v>TRUE</v>
      </c>
    </row>
    <row r="229" spans="1:19" hidden="1" x14ac:dyDescent="0.2">
      <c r="A229">
        <v>2014</v>
      </c>
      <c r="B229">
        <f t="shared" si="56"/>
        <v>36</v>
      </c>
      <c r="C229">
        <v>3</v>
      </c>
      <c r="D229" t="s">
        <v>11</v>
      </c>
      <c r="E229" t="s">
        <v>8</v>
      </c>
      <c r="F229">
        <v>1</v>
      </c>
      <c r="G229">
        <v>4</v>
      </c>
      <c r="H229" s="12">
        <v>22.79</v>
      </c>
      <c r="I229" s="12">
        <v>9.67</v>
      </c>
      <c r="J229" s="12">
        <v>1.1299999999999999</v>
      </c>
      <c r="K229" t="str">
        <f t="shared" si="53"/>
        <v>Brazil</v>
      </c>
      <c r="L229">
        <f t="shared" si="57"/>
        <v>1.1299999999999999</v>
      </c>
      <c r="M229" t="str">
        <f t="shared" si="54"/>
        <v>Cameroon</v>
      </c>
      <c r="N229">
        <f t="shared" si="58"/>
        <v>22.79</v>
      </c>
      <c r="O229" t="str">
        <f t="shared" si="73"/>
        <v>away</v>
      </c>
      <c r="P229" t="str">
        <f t="shared" si="74"/>
        <v>favourite</v>
      </c>
      <c r="Q229" t="str">
        <f t="shared" si="75"/>
        <v>Brazil</v>
      </c>
      <c r="R229">
        <f t="shared" si="72"/>
        <v>1.1299999999999999</v>
      </c>
      <c r="S229" t="str">
        <f t="shared" si="55"/>
        <v>TRUE</v>
      </c>
    </row>
    <row r="230" spans="1:19" hidden="1" x14ac:dyDescent="0.2">
      <c r="A230">
        <v>2014</v>
      </c>
      <c r="B230">
        <f t="shared" si="56"/>
        <v>37</v>
      </c>
      <c r="C230">
        <v>3</v>
      </c>
      <c r="D230" t="s">
        <v>21</v>
      </c>
      <c r="E230" t="s">
        <v>18</v>
      </c>
      <c r="F230">
        <v>0</v>
      </c>
      <c r="G230">
        <v>1</v>
      </c>
      <c r="H230" s="12">
        <v>2.5499999999999998</v>
      </c>
      <c r="I230" s="12">
        <v>3.52</v>
      </c>
      <c r="J230" s="12">
        <v>2.78</v>
      </c>
      <c r="K230" t="str">
        <f t="shared" si="53"/>
        <v>Italy</v>
      </c>
      <c r="L230">
        <f t="shared" si="57"/>
        <v>2.5499999999999998</v>
      </c>
      <c r="M230" t="str">
        <f t="shared" si="54"/>
        <v>Uruguay</v>
      </c>
      <c r="N230">
        <f t="shared" si="58"/>
        <v>2.78</v>
      </c>
      <c r="O230" t="str">
        <f t="shared" si="73"/>
        <v>away</v>
      </c>
      <c r="P230" t="str">
        <f t="shared" si="74"/>
        <v>outsider</v>
      </c>
      <c r="Q230" t="str">
        <f t="shared" si="75"/>
        <v>Uruguay</v>
      </c>
      <c r="R230">
        <f t="shared" si="72"/>
        <v>2.78</v>
      </c>
      <c r="S230" t="str">
        <f t="shared" si="55"/>
        <v>FALSE</v>
      </c>
    </row>
    <row r="231" spans="1:19" hidden="1" x14ac:dyDescent="0.2">
      <c r="A231">
        <v>2014</v>
      </c>
      <c r="B231">
        <f t="shared" si="56"/>
        <v>38</v>
      </c>
      <c r="C231">
        <v>3</v>
      </c>
      <c r="D231" t="s">
        <v>19</v>
      </c>
      <c r="E231" t="s">
        <v>20</v>
      </c>
      <c r="F231">
        <v>0</v>
      </c>
      <c r="G231">
        <v>0</v>
      </c>
      <c r="H231" s="12">
        <v>4.46</v>
      </c>
      <c r="I231" s="12">
        <v>4.03</v>
      </c>
      <c r="J231" s="12">
        <v>1.78</v>
      </c>
      <c r="K231" t="str">
        <f t="shared" si="53"/>
        <v>England</v>
      </c>
      <c r="L231">
        <f t="shared" si="57"/>
        <v>1.78</v>
      </c>
      <c r="M231" t="str">
        <f t="shared" si="54"/>
        <v>Costa Rica</v>
      </c>
      <c r="N231">
        <f t="shared" si="58"/>
        <v>4.46</v>
      </c>
      <c r="O231" t="str">
        <f t="shared" si="73"/>
        <v>draw</v>
      </c>
      <c r="P231" t="str">
        <f t="shared" si="74"/>
        <v>draw</v>
      </c>
      <c r="Q231" t="str">
        <f t="shared" si="75"/>
        <v>Draw</v>
      </c>
      <c r="R231">
        <f t="shared" si="72"/>
        <v>4.03</v>
      </c>
      <c r="S231" t="str">
        <f t="shared" si="55"/>
        <v>FALSE</v>
      </c>
    </row>
    <row r="232" spans="1:19" hidden="1" x14ac:dyDescent="0.2">
      <c r="A232">
        <v>2014</v>
      </c>
      <c r="B232">
        <f t="shared" si="56"/>
        <v>39</v>
      </c>
      <c r="C232">
        <v>3</v>
      </c>
      <c r="D232" t="s">
        <v>23</v>
      </c>
      <c r="E232" t="s">
        <v>16</v>
      </c>
      <c r="F232">
        <v>1</v>
      </c>
      <c r="G232">
        <v>4</v>
      </c>
      <c r="H232" s="12">
        <v>3.52</v>
      </c>
      <c r="I232" s="12">
        <v>3.75</v>
      </c>
      <c r="J232" s="12">
        <v>2.06</v>
      </c>
      <c r="K232" t="str">
        <f t="shared" si="53"/>
        <v>Colombia</v>
      </c>
      <c r="L232">
        <f t="shared" si="57"/>
        <v>2.06</v>
      </c>
      <c r="M232" t="str">
        <f t="shared" si="54"/>
        <v>Japan</v>
      </c>
      <c r="N232">
        <f t="shared" si="58"/>
        <v>3.52</v>
      </c>
      <c r="O232" t="str">
        <f t="shared" si="73"/>
        <v>away</v>
      </c>
      <c r="P232" t="str">
        <f t="shared" si="74"/>
        <v>favourite</v>
      </c>
      <c r="Q232" t="str">
        <f t="shared" si="75"/>
        <v>Colombia</v>
      </c>
      <c r="R232">
        <f t="shared" si="72"/>
        <v>2.06</v>
      </c>
      <c r="S232" t="str">
        <f t="shared" si="55"/>
        <v>TRUE</v>
      </c>
    </row>
    <row r="233" spans="1:19" hidden="1" x14ac:dyDescent="0.2">
      <c r="A233">
        <v>2014</v>
      </c>
      <c r="B233">
        <f t="shared" si="56"/>
        <v>40</v>
      </c>
      <c r="C233">
        <v>3</v>
      </c>
      <c r="D233" t="s">
        <v>17</v>
      </c>
      <c r="E233" t="s">
        <v>22</v>
      </c>
      <c r="F233">
        <v>2</v>
      </c>
      <c r="G233">
        <v>1</v>
      </c>
      <c r="H233" s="12">
        <v>4.0599999999999996</v>
      </c>
      <c r="I233" s="12">
        <v>3.61</v>
      </c>
      <c r="J233" s="12">
        <v>1.95</v>
      </c>
      <c r="K233" t="str">
        <f t="shared" si="53"/>
        <v>Ivory Coast</v>
      </c>
      <c r="L233">
        <f t="shared" si="57"/>
        <v>1.95</v>
      </c>
      <c r="M233" t="str">
        <f t="shared" si="54"/>
        <v>Greece</v>
      </c>
      <c r="N233">
        <f t="shared" si="58"/>
        <v>4.0599999999999996</v>
      </c>
      <c r="O233" t="str">
        <f t="shared" si="73"/>
        <v>home</v>
      </c>
      <c r="P233" t="str">
        <f t="shared" si="74"/>
        <v>outsider</v>
      </c>
      <c r="Q233" t="str">
        <f t="shared" si="75"/>
        <v>Greece</v>
      </c>
      <c r="R233">
        <f t="shared" si="72"/>
        <v>4.0599999999999996</v>
      </c>
      <c r="S233" t="str">
        <f t="shared" si="55"/>
        <v>FALSE</v>
      </c>
    </row>
    <row r="234" spans="1:19" hidden="1" x14ac:dyDescent="0.2">
      <c r="A234">
        <v>2014</v>
      </c>
      <c r="B234">
        <f t="shared" si="56"/>
        <v>41</v>
      </c>
      <c r="C234">
        <v>3</v>
      </c>
      <c r="D234" t="s">
        <v>33</v>
      </c>
      <c r="E234" t="s">
        <v>28</v>
      </c>
      <c r="F234">
        <v>2</v>
      </c>
      <c r="G234">
        <v>3</v>
      </c>
      <c r="H234" s="12">
        <v>9.44</v>
      </c>
      <c r="I234" s="12">
        <v>4.2699999999999996</v>
      </c>
      <c r="J234" s="12">
        <v>1.44</v>
      </c>
      <c r="K234" t="str">
        <f t="shared" si="53"/>
        <v>Argentina</v>
      </c>
      <c r="L234">
        <f t="shared" si="57"/>
        <v>1.44</v>
      </c>
      <c r="M234" t="str">
        <f t="shared" si="54"/>
        <v>Nigeria</v>
      </c>
      <c r="N234">
        <f t="shared" si="58"/>
        <v>9.44</v>
      </c>
      <c r="O234" t="str">
        <f t="shared" si="73"/>
        <v>away</v>
      </c>
      <c r="P234" t="str">
        <f t="shared" si="74"/>
        <v>favourite</v>
      </c>
      <c r="Q234" t="str">
        <f t="shared" si="75"/>
        <v>Argentina</v>
      </c>
      <c r="R234">
        <f t="shared" si="72"/>
        <v>1.44</v>
      </c>
      <c r="S234" t="str">
        <f t="shared" si="55"/>
        <v>TRUE</v>
      </c>
    </row>
    <row r="235" spans="1:19" hidden="1" x14ac:dyDescent="0.2">
      <c r="A235">
        <v>2014</v>
      </c>
      <c r="B235">
        <f t="shared" si="56"/>
        <v>42</v>
      </c>
      <c r="C235">
        <v>3</v>
      </c>
      <c r="D235" t="s">
        <v>29</v>
      </c>
      <c r="E235" t="s">
        <v>32</v>
      </c>
      <c r="F235">
        <v>3</v>
      </c>
      <c r="G235">
        <v>1</v>
      </c>
      <c r="H235" s="12">
        <v>2.21</v>
      </c>
      <c r="I235" s="12">
        <v>3.58</v>
      </c>
      <c r="J235" s="12">
        <v>3.29</v>
      </c>
      <c r="K235" t="str">
        <f t="shared" si="53"/>
        <v>Bosnia &amp; Herzegovina</v>
      </c>
      <c r="L235">
        <f t="shared" si="57"/>
        <v>2.21</v>
      </c>
      <c r="M235" t="str">
        <f t="shared" si="54"/>
        <v>Iran</v>
      </c>
      <c r="N235">
        <f t="shared" si="58"/>
        <v>3.29</v>
      </c>
      <c r="O235" t="str">
        <f t="shared" si="73"/>
        <v>home</v>
      </c>
      <c r="P235" t="str">
        <f t="shared" si="74"/>
        <v>favourite</v>
      </c>
      <c r="Q235" t="str">
        <f t="shared" si="75"/>
        <v>Bosnia &amp; Herzegovina</v>
      </c>
      <c r="R235">
        <f t="shared" si="72"/>
        <v>2.21</v>
      </c>
      <c r="S235" t="str">
        <f t="shared" si="55"/>
        <v>TRUE</v>
      </c>
    </row>
    <row r="236" spans="1:19" hidden="1" x14ac:dyDescent="0.2">
      <c r="A236">
        <v>2014</v>
      </c>
      <c r="B236">
        <f t="shared" si="56"/>
        <v>43</v>
      </c>
      <c r="C236">
        <v>3</v>
      </c>
      <c r="D236" t="s">
        <v>27</v>
      </c>
      <c r="E236" t="s">
        <v>24</v>
      </c>
      <c r="F236">
        <v>0</v>
      </c>
      <c r="G236">
        <v>3</v>
      </c>
      <c r="H236" s="12">
        <v>7.16</v>
      </c>
      <c r="I236" s="12">
        <v>4.51</v>
      </c>
      <c r="J236" s="12">
        <v>1.48</v>
      </c>
      <c r="K236" t="str">
        <f t="shared" si="53"/>
        <v>Switzerland</v>
      </c>
      <c r="L236">
        <f t="shared" si="57"/>
        <v>1.48</v>
      </c>
      <c r="M236" t="str">
        <f t="shared" si="54"/>
        <v>Honduras</v>
      </c>
      <c r="N236">
        <f t="shared" si="58"/>
        <v>7.16</v>
      </c>
      <c r="O236" t="str">
        <f t="shared" si="73"/>
        <v>away</v>
      </c>
      <c r="P236" t="str">
        <f t="shared" si="74"/>
        <v>favourite</v>
      </c>
      <c r="Q236" t="str">
        <f t="shared" si="75"/>
        <v>Switzerland</v>
      </c>
      <c r="R236">
        <f t="shared" si="72"/>
        <v>1.48</v>
      </c>
      <c r="S236" t="str">
        <f t="shared" si="55"/>
        <v>TRUE</v>
      </c>
    </row>
    <row r="237" spans="1:19" hidden="1" x14ac:dyDescent="0.2">
      <c r="A237">
        <v>2014</v>
      </c>
      <c r="B237">
        <f t="shared" si="56"/>
        <v>44</v>
      </c>
      <c r="C237">
        <v>3</v>
      </c>
      <c r="D237" t="s">
        <v>25</v>
      </c>
      <c r="E237" t="s">
        <v>26</v>
      </c>
      <c r="F237">
        <v>0</v>
      </c>
      <c r="G237">
        <v>0</v>
      </c>
      <c r="H237" s="12">
        <v>5.58</v>
      </c>
      <c r="I237" s="12">
        <v>4.18</v>
      </c>
      <c r="J237" s="12">
        <v>1.62</v>
      </c>
      <c r="K237" t="str">
        <f t="shared" si="53"/>
        <v>France</v>
      </c>
      <c r="L237">
        <f t="shared" si="57"/>
        <v>1.62</v>
      </c>
      <c r="M237" t="str">
        <f t="shared" si="54"/>
        <v>Ecuador</v>
      </c>
      <c r="N237">
        <f t="shared" si="58"/>
        <v>5.58</v>
      </c>
      <c r="O237" t="str">
        <f t="shared" si="73"/>
        <v>draw</v>
      </c>
      <c r="P237" t="str">
        <f t="shared" si="74"/>
        <v>draw</v>
      </c>
      <c r="Q237" t="str">
        <f t="shared" si="75"/>
        <v>Draw</v>
      </c>
      <c r="R237">
        <f t="shared" si="72"/>
        <v>4.18</v>
      </c>
      <c r="S237" t="str">
        <f t="shared" si="55"/>
        <v>FALSE</v>
      </c>
    </row>
    <row r="238" spans="1:19" hidden="1" x14ac:dyDescent="0.2">
      <c r="A238">
        <v>2014</v>
      </c>
      <c r="B238">
        <f t="shared" si="56"/>
        <v>45</v>
      </c>
      <c r="C238">
        <v>3</v>
      </c>
      <c r="D238" t="s">
        <v>35</v>
      </c>
      <c r="E238" t="s">
        <v>30</v>
      </c>
      <c r="F238">
        <v>0</v>
      </c>
      <c r="G238">
        <v>1</v>
      </c>
      <c r="H238" s="12">
        <v>8.31</v>
      </c>
      <c r="I238" s="12">
        <v>3.15</v>
      </c>
      <c r="J238" s="12">
        <v>1.68</v>
      </c>
      <c r="K238" t="str">
        <f t="shared" si="53"/>
        <v>Germany</v>
      </c>
      <c r="L238">
        <f t="shared" si="57"/>
        <v>1.68</v>
      </c>
      <c r="M238" t="str">
        <f t="shared" si="54"/>
        <v>USA</v>
      </c>
      <c r="N238">
        <f t="shared" si="58"/>
        <v>8.31</v>
      </c>
      <c r="O238" t="str">
        <f t="shared" si="73"/>
        <v>away</v>
      </c>
      <c r="P238" t="str">
        <f t="shared" si="74"/>
        <v>favourite</v>
      </c>
      <c r="Q238" t="str">
        <f t="shared" si="75"/>
        <v>Germany</v>
      </c>
      <c r="R238">
        <f t="shared" si="72"/>
        <v>1.68</v>
      </c>
      <c r="S238" t="str">
        <f t="shared" si="55"/>
        <v>TRUE</v>
      </c>
    </row>
    <row r="239" spans="1:19" hidden="1" x14ac:dyDescent="0.2">
      <c r="A239">
        <v>2014</v>
      </c>
      <c r="B239">
        <f t="shared" si="56"/>
        <v>46</v>
      </c>
      <c r="C239">
        <v>3</v>
      </c>
      <c r="D239" t="s">
        <v>31</v>
      </c>
      <c r="E239" t="s">
        <v>34</v>
      </c>
      <c r="F239">
        <v>2</v>
      </c>
      <c r="G239">
        <v>1</v>
      </c>
      <c r="H239" s="12">
        <v>1.76</v>
      </c>
      <c r="I239" s="12">
        <v>4.8499999999999996</v>
      </c>
      <c r="J239" s="12">
        <v>3.81</v>
      </c>
      <c r="K239" t="str">
        <f t="shared" si="53"/>
        <v>Portugal</v>
      </c>
      <c r="L239">
        <f t="shared" si="57"/>
        <v>1.76</v>
      </c>
      <c r="M239" t="str">
        <f t="shared" si="54"/>
        <v>Ghana</v>
      </c>
      <c r="N239">
        <f t="shared" si="58"/>
        <v>3.81</v>
      </c>
      <c r="O239" t="str">
        <f t="shared" si="73"/>
        <v>home</v>
      </c>
      <c r="P239" t="str">
        <f t="shared" si="74"/>
        <v>favourite</v>
      </c>
      <c r="Q239" t="str">
        <f t="shared" si="75"/>
        <v>Portugal</v>
      </c>
      <c r="R239">
        <f t="shared" si="72"/>
        <v>1.76</v>
      </c>
      <c r="S239" t="str">
        <f t="shared" si="55"/>
        <v>TRUE</v>
      </c>
    </row>
    <row r="240" spans="1:19" hidden="1" x14ac:dyDescent="0.2">
      <c r="A240">
        <v>2014</v>
      </c>
      <c r="B240">
        <f t="shared" si="56"/>
        <v>47</v>
      </c>
      <c r="C240">
        <v>3</v>
      </c>
      <c r="D240" t="s">
        <v>39</v>
      </c>
      <c r="E240" t="s">
        <v>36</v>
      </c>
      <c r="F240">
        <v>0</v>
      </c>
      <c r="G240">
        <v>1</v>
      </c>
      <c r="H240" s="12">
        <v>4.7</v>
      </c>
      <c r="I240" s="12">
        <v>3.56</v>
      </c>
      <c r="J240" s="12">
        <v>1.84</v>
      </c>
      <c r="K240" t="str">
        <f t="shared" si="53"/>
        <v>Belgium</v>
      </c>
      <c r="L240">
        <f t="shared" si="57"/>
        <v>1.84</v>
      </c>
      <c r="M240" t="str">
        <f t="shared" si="54"/>
        <v>South Korea</v>
      </c>
      <c r="N240">
        <f t="shared" si="58"/>
        <v>4.7</v>
      </c>
      <c r="O240" t="str">
        <f t="shared" si="73"/>
        <v>away</v>
      </c>
      <c r="P240" t="str">
        <f t="shared" si="74"/>
        <v>favourite</v>
      </c>
      <c r="Q240" t="str">
        <f t="shared" si="75"/>
        <v>Belgium</v>
      </c>
      <c r="R240">
        <f t="shared" si="72"/>
        <v>1.84</v>
      </c>
      <c r="S240" t="str">
        <f t="shared" si="55"/>
        <v>TRUE</v>
      </c>
    </row>
    <row r="241" spans="1:19" hidden="1" x14ac:dyDescent="0.2">
      <c r="A241">
        <v>2014</v>
      </c>
      <c r="B241">
        <f t="shared" si="56"/>
        <v>48</v>
      </c>
      <c r="C241">
        <v>3</v>
      </c>
      <c r="D241" t="s">
        <v>37</v>
      </c>
      <c r="E241" t="s">
        <v>38</v>
      </c>
      <c r="F241">
        <v>1</v>
      </c>
      <c r="G241">
        <v>1</v>
      </c>
      <c r="H241" s="12">
        <v>3.71</v>
      </c>
      <c r="I241" s="12">
        <v>3.72</v>
      </c>
      <c r="J241" s="12">
        <v>2.0099999999999998</v>
      </c>
      <c r="K241" t="str">
        <f t="shared" si="53"/>
        <v>Russia</v>
      </c>
      <c r="L241">
        <f t="shared" si="57"/>
        <v>2.0099999999999998</v>
      </c>
      <c r="M241" t="str">
        <f t="shared" si="54"/>
        <v>Algeria</v>
      </c>
      <c r="N241">
        <f t="shared" si="58"/>
        <v>3.71</v>
      </c>
      <c r="O241" t="str">
        <f t="shared" si="73"/>
        <v>draw</v>
      </c>
      <c r="P241" t="str">
        <f t="shared" si="74"/>
        <v>draw</v>
      </c>
      <c r="Q241" t="str">
        <f t="shared" si="75"/>
        <v>Draw</v>
      </c>
      <c r="R241">
        <f t="shared" si="72"/>
        <v>3.72</v>
      </c>
      <c r="S241" t="str">
        <f>IF(P241="","",IF(P241="favourite","TRUE","FALSE"))</f>
        <v>FALSE</v>
      </c>
    </row>
    <row r="242" spans="1:19" hidden="1" x14ac:dyDescent="0.2">
      <c r="A242">
        <v>2018</v>
      </c>
      <c r="B242">
        <v>1</v>
      </c>
      <c r="C242">
        <v>1</v>
      </c>
      <c r="D242" s="23" t="s">
        <v>38</v>
      </c>
      <c r="E242" s="23" t="s">
        <v>86</v>
      </c>
      <c r="F242" s="23">
        <v>5</v>
      </c>
      <c r="G242" s="23">
        <v>0</v>
      </c>
      <c r="H242" s="25">
        <v>1.4</v>
      </c>
      <c r="I242" s="25">
        <v>4</v>
      </c>
      <c r="J242" s="25">
        <v>9</v>
      </c>
      <c r="K242" t="str">
        <f t="shared" si="53"/>
        <v>Russia</v>
      </c>
      <c r="L242">
        <f t="shared" si="57"/>
        <v>1.4</v>
      </c>
      <c r="M242" t="str">
        <f t="shared" si="54"/>
        <v>Saudi Arabia</v>
      </c>
      <c r="N242">
        <f t="shared" si="58"/>
        <v>9</v>
      </c>
      <c r="O242" t="str">
        <f t="shared" si="73"/>
        <v>home</v>
      </c>
      <c r="P242" t="str">
        <f t="shared" si="74"/>
        <v>favourite</v>
      </c>
      <c r="Q242" t="str">
        <f t="shared" si="75"/>
        <v>Russia</v>
      </c>
      <c r="R242">
        <f t="shared" ref="R242:R249" si="76">IF(O242="","",IF(O242="home",H242,IF(O242="away",J242,I242)))</f>
        <v>1.4</v>
      </c>
      <c r="S242" t="str">
        <f t="shared" ref="S242:S249" si="77">IF(P242="","",IF(P242="favourite","TRUE","FALSE"))</f>
        <v>TRUE</v>
      </c>
    </row>
    <row r="243" spans="1:19" hidden="1" x14ac:dyDescent="0.2">
      <c r="A243">
        <v>2018</v>
      </c>
      <c r="B243">
        <f t="shared" ref="B243:B289" si="78">B242+1</f>
        <v>2</v>
      </c>
      <c r="C243">
        <v>1</v>
      </c>
      <c r="D243" s="23" t="s">
        <v>87</v>
      </c>
      <c r="E243" s="23" t="s">
        <v>18</v>
      </c>
      <c r="F243" s="23">
        <v>0</v>
      </c>
      <c r="G243" s="23">
        <v>1</v>
      </c>
      <c r="H243" s="25">
        <v>7</v>
      </c>
      <c r="I243" s="25">
        <v>3.5</v>
      </c>
      <c r="J243" s="25">
        <v>1.57</v>
      </c>
      <c r="K243" t="str">
        <f t="shared" si="53"/>
        <v>Uruguay</v>
      </c>
      <c r="L243">
        <f t="shared" si="57"/>
        <v>1.57</v>
      </c>
      <c r="M243" t="str">
        <f t="shared" si="54"/>
        <v>Egypt</v>
      </c>
      <c r="N243">
        <f t="shared" si="58"/>
        <v>7</v>
      </c>
      <c r="O243" t="str">
        <f t="shared" si="73"/>
        <v>away</v>
      </c>
      <c r="P243" t="str">
        <f t="shared" si="74"/>
        <v>favourite</v>
      </c>
      <c r="Q243" t="str">
        <f t="shared" si="75"/>
        <v>Uruguay</v>
      </c>
      <c r="R243">
        <f t="shared" si="76"/>
        <v>1.57</v>
      </c>
      <c r="S243" t="str">
        <f t="shared" si="77"/>
        <v>TRUE</v>
      </c>
    </row>
    <row r="244" spans="1:19" hidden="1" x14ac:dyDescent="0.2">
      <c r="A244">
        <v>2018</v>
      </c>
      <c r="B244">
        <f t="shared" si="78"/>
        <v>3</v>
      </c>
      <c r="C244">
        <v>1</v>
      </c>
      <c r="D244" s="23" t="s">
        <v>88</v>
      </c>
      <c r="E244" s="23" t="s">
        <v>32</v>
      </c>
      <c r="F244" s="23">
        <v>0</v>
      </c>
      <c r="G244" s="23">
        <v>1</v>
      </c>
      <c r="H244" s="25">
        <v>2.25</v>
      </c>
      <c r="I244" s="25">
        <v>2.88</v>
      </c>
      <c r="J244" s="25">
        <v>3.75</v>
      </c>
      <c r="K244" t="str">
        <f t="shared" si="53"/>
        <v>Morocco</v>
      </c>
      <c r="L244">
        <f t="shared" si="57"/>
        <v>2.25</v>
      </c>
      <c r="M244" t="str">
        <f t="shared" si="54"/>
        <v>Iran</v>
      </c>
      <c r="N244">
        <f t="shared" si="58"/>
        <v>3.75</v>
      </c>
      <c r="O244" t="str">
        <f t="shared" si="73"/>
        <v>away</v>
      </c>
      <c r="P244" t="str">
        <f t="shared" si="74"/>
        <v>outsider</v>
      </c>
      <c r="Q244" t="str">
        <f t="shared" si="75"/>
        <v>Iran</v>
      </c>
      <c r="R244">
        <f t="shared" si="76"/>
        <v>3.75</v>
      </c>
      <c r="S244" t="str">
        <f t="shared" si="77"/>
        <v>FALSE</v>
      </c>
    </row>
    <row r="245" spans="1:19" hidden="1" x14ac:dyDescent="0.2">
      <c r="A245">
        <v>2018</v>
      </c>
      <c r="B245">
        <f t="shared" si="78"/>
        <v>4</v>
      </c>
      <c r="C245">
        <v>1</v>
      </c>
      <c r="D245" s="23" t="s">
        <v>31</v>
      </c>
      <c r="E245" s="23" t="s">
        <v>12</v>
      </c>
      <c r="F245" s="23">
        <v>3</v>
      </c>
      <c r="G245" s="23">
        <v>3</v>
      </c>
      <c r="H245" s="25">
        <v>4.33</v>
      </c>
      <c r="I245" s="25">
        <v>3.25</v>
      </c>
      <c r="J245" s="25">
        <v>1.91</v>
      </c>
      <c r="K245" t="str">
        <f t="shared" si="53"/>
        <v>Spain</v>
      </c>
      <c r="L245">
        <f t="shared" si="57"/>
        <v>1.91</v>
      </c>
      <c r="M245" t="str">
        <f t="shared" si="54"/>
        <v>Portugal</v>
      </c>
      <c r="N245">
        <f t="shared" si="58"/>
        <v>4.33</v>
      </c>
      <c r="O245" t="str">
        <f t="shared" si="73"/>
        <v>draw</v>
      </c>
      <c r="P245" t="str">
        <f t="shared" si="74"/>
        <v>draw</v>
      </c>
      <c r="Q245" t="str">
        <f t="shared" si="75"/>
        <v>Draw</v>
      </c>
      <c r="R245">
        <f t="shared" si="76"/>
        <v>3.25</v>
      </c>
      <c r="S245" t="str">
        <f t="shared" si="77"/>
        <v>FALSE</v>
      </c>
    </row>
    <row r="246" spans="1:19" hidden="1" x14ac:dyDescent="0.2">
      <c r="A246">
        <v>2018</v>
      </c>
      <c r="B246">
        <f t="shared" si="78"/>
        <v>5</v>
      </c>
      <c r="C246">
        <v>1</v>
      </c>
      <c r="D246" s="23" t="s">
        <v>26</v>
      </c>
      <c r="E246" s="23" t="s">
        <v>15</v>
      </c>
      <c r="F246" s="23">
        <v>2</v>
      </c>
      <c r="G246" s="23">
        <v>1</v>
      </c>
      <c r="H246" s="25">
        <v>1.2</v>
      </c>
      <c r="I246" s="25">
        <v>6</v>
      </c>
      <c r="J246" s="25">
        <v>14</v>
      </c>
      <c r="K246" t="str">
        <f t="shared" si="53"/>
        <v>France</v>
      </c>
      <c r="L246">
        <f t="shared" si="57"/>
        <v>1.2</v>
      </c>
      <c r="M246" t="str">
        <f t="shared" si="54"/>
        <v>Australia</v>
      </c>
      <c r="N246">
        <f t="shared" si="58"/>
        <v>14</v>
      </c>
      <c r="O246" t="str">
        <f t="shared" si="73"/>
        <v>home</v>
      </c>
      <c r="P246" t="str">
        <f t="shared" si="74"/>
        <v>favourite</v>
      </c>
      <c r="Q246" t="str">
        <f t="shared" si="75"/>
        <v>France</v>
      </c>
      <c r="R246">
        <f t="shared" si="76"/>
        <v>1.2</v>
      </c>
      <c r="S246" t="str">
        <f t="shared" si="77"/>
        <v>TRUE</v>
      </c>
    </row>
    <row r="247" spans="1:19" hidden="1" x14ac:dyDescent="0.2">
      <c r="A247">
        <v>2018</v>
      </c>
      <c r="B247">
        <f t="shared" si="78"/>
        <v>6</v>
      </c>
      <c r="C247">
        <v>1</v>
      </c>
      <c r="D247" s="23" t="s">
        <v>28</v>
      </c>
      <c r="E247" s="23" t="s">
        <v>90</v>
      </c>
      <c r="F247" s="23">
        <v>1</v>
      </c>
      <c r="G247" s="23">
        <v>1</v>
      </c>
      <c r="H247" s="25">
        <v>1.28</v>
      </c>
      <c r="I247" s="25">
        <v>4.5</v>
      </c>
      <c r="J247" s="25">
        <v>13</v>
      </c>
      <c r="K247" t="str">
        <f t="shared" si="53"/>
        <v>Argentina</v>
      </c>
      <c r="L247">
        <f t="shared" si="57"/>
        <v>1.28</v>
      </c>
      <c r="M247" t="str">
        <f t="shared" si="54"/>
        <v>Iceland</v>
      </c>
      <c r="N247">
        <f t="shared" si="58"/>
        <v>13</v>
      </c>
      <c r="O247" t="str">
        <f t="shared" si="73"/>
        <v>draw</v>
      </c>
      <c r="P247" t="str">
        <f t="shared" si="74"/>
        <v>draw</v>
      </c>
      <c r="Q247" t="str">
        <f t="shared" si="75"/>
        <v>Draw</v>
      </c>
      <c r="R247">
        <f t="shared" si="76"/>
        <v>4.5</v>
      </c>
      <c r="S247" t="str">
        <f t="shared" si="77"/>
        <v>FALSE</v>
      </c>
    </row>
    <row r="248" spans="1:19" hidden="1" x14ac:dyDescent="0.2">
      <c r="A248">
        <v>2018</v>
      </c>
      <c r="B248">
        <f t="shared" si="78"/>
        <v>7</v>
      </c>
      <c r="C248">
        <v>1</v>
      </c>
      <c r="D248" s="23" t="s">
        <v>89</v>
      </c>
      <c r="E248" s="23" t="s">
        <v>74</v>
      </c>
      <c r="F248" s="23">
        <v>0</v>
      </c>
      <c r="G248" s="23">
        <v>1</v>
      </c>
      <c r="H248" s="25">
        <v>3.1</v>
      </c>
      <c r="I248" s="25">
        <v>3.1</v>
      </c>
      <c r="J248" s="25">
        <v>2.37</v>
      </c>
      <c r="K248" t="str">
        <f t="shared" si="53"/>
        <v>Denmark</v>
      </c>
      <c r="L248">
        <f t="shared" si="57"/>
        <v>2.37</v>
      </c>
      <c r="M248" t="str">
        <f t="shared" si="54"/>
        <v>Peru</v>
      </c>
      <c r="N248">
        <f t="shared" si="58"/>
        <v>3.1</v>
      </c>
      <c r="O248" t="str">
        <f t="shared" si="73"/>
        <v>away</v>
      </c>
      <c r="P248" t="str">
        <f t="shared" si="74"/>
        <v>favourite</v>
      </c>
      <c r="Q248" t="str">
        <f t="shared" si="75"/>
        <v>Denmark</v>
      </c>
      <c r="R248">
        <f t="shared" si="76"/>
        <v>2.37</v>
      </c>
      <c r="S248" t="str">
        <f t="shared" si="77"/>
        <v>TRUE</v>
      </c>
    </row>
    <row r="249" spans="1:19" hidden="1" x14ac:dyDescent="0.2">
      <c r="A249">
        <v>2018</v>
      </c>
      <c r="B249">
        <f t="shared" si="78"/>
        <v>8</v>
      </c>
      <c r="C249">
        <v>1</v>
      </c>
      <c r="D249" s="23" t="s">
        <v>9</v>
      </c>
      <c r="E249" s="23" t="s">
        <v>33</v>
      </c>
      <c r="F249" s="23">
        <v>2</v>
      </c>
      <c r="G249" s="23">
        <v>0</v>
      </c>
      <c r="H249" s="25">
        <v>1.67</v>
      </c>
      <c r="I249" s="25">
        <v>3.5</v>
      </c>
      <c r="J249" s="25">
        <v>5.5</v>
      </c>
      <c r="K249" t="str">
        <f t="shared" si="53"/>
        <v>Croatia</v>
      </c>
      <c r="L249">
        <f t="shared" si="57"/>
        <v>1.67</v>
      </c>
      <c r="M249" t="str">
        <f t="shared" si="54"/>
        <v>Nigeria</v>
      </c>
      <c r="N249">
        <f t="shared" si="58"/>
        <v>5.5</v>
      </c>
      <c r="O249" t="str">
        <f t="shared" si="73"/>
        <v>home</v>
      </c>
      <c r="P249" t="str">
        <f t="shared" si="74"/>
        <v>favourite</v>
      </c>
      <c r="Q249" t="str">
        <f t="shared" si="75"/>
        <v>Croatia</v>
      </c>
      <c r="R249">
        <f t="shared" si="76"/>
        <v>1.67</v>
      </c>
      <c r="S249" t="str">
        <f t="shared" si="77"/>
        <v>TRUE</v>
      </c>
    </row>
    <row r="250" spans="1:19" hidden="1" x14ac:dyDescent="0.2">
      <c r="A250">
        <v>2018</v>
      </c>
      <c r="B250">
        <f t="shared" si="78"/>
        <v>9</v>
      </c>
      <c r="C250">
        <v>1</v>
      </c>
      <c r="D250" s="23" t="s">
        <v>19</v>
      </c>
      <c r="E250" s="23" t="s">
        <v>73</v>
      </c>
      <c r="F250" s="23">
        <v>0</v>
      </c>
      <c r="G250" s="23">
        <v>1</v>
      </c>
      <c r="H250" s="25">
        <v>4.5</v>
      </c>
      <c r="I250" s="25">
        <v>3.1</v>
      </c>
      <c r="J250" s="25">
        <v>1.91</v>
      </c>
      <c r="K250" t="str">
        <f t="shared" si="53"/>
        <v>Serbia</v>
      </c>
      <c r="L250">
        <f t="shared" si="57"/>
        <v>1.91</v>
      </c>
      <c r="M250" t="str">
        <f t="shared" si="54"/>
        <v>Costa Rica</v>
      </c>
      <c r="N250">
        <f t="shared" si="58"/>
        <v>4.5</v>
      </c>
      <c r="O250" t="str">
        <f t="shared" ref="O250:O289" si="79">IF(F250="","",IF(F250&gt;G250,"home",IF(G250&gt;F250,"away","draw")))</f>
        <v>away</v>
      </c>
      <c r="P250" t="str">
        <f t="shared" ref="P250:P289" si="80">IF(O250="","",IF(O250="home",IF(H250&lt;J250,"favourite","outsider"),IF(O250="away",IF(J250&lt;H250,"favourite","outsider"),"draw")))</f>
        <v>favourite</v>
      </c>
      <c r="Q250" t="str">
        <f t="shared" ref="Q250:Q289" si="81">IF(O250="","",IF(O250="home",D250,IF(O250="away",E250,"Draw")))</f>
        <v>Serbia</v>
      </c>
      <c r="R250">
        <f t="shared" ref="R250:R289" si="82">IF(O250="","",IF(O250="home",H250,IF(O250="away",J250,I250)))</f>
        <v>1.91</v>
      </c>
      <c r="S250" t="str">
        <f t="shared" ref="S250:S289" si="83">IF(P250="","",IF(P250="favourite","TRUE","FALSE"))</f>
        <v>TRUE</v>
      </c>
    </row>
    <row r="251" spans="1:19" hidden="1" x14ac:dyDescent="0.2">
      <c r="A251">
        <v>2018</v>
      </c>
      <c r="B251">
        <f t="shared" si="78"/>
        <v>10</v>
      </c>
      <c r="C251">
        <v>1</v>
      </c>
      <c r="D251" s="23" t="s">
        <v>30</v>
      </c>
      <c r="E251" s="23" t="s">
        <v>10</v>
      </c>
      <c r="F251" s="23">
        <v>0</v>
      </c>
      <c r="G251" s="23">
        <v>1</v>
      </c>
      <c r="H251" s="25">
        <v>1.4</v>
      </c>
      <c r="I251" s="25">
        <v>4.2</v>
      </c>
      <c r="J251" s="25">
        <v>7.5</v>
      </c>
      <c r="K251" t="str">
        <f t="shared" si="53"/>
        <v>Germany</v>
      </c>
      <c r="L251">
        <f t="shared" si="57"/>
        <v>1.4</v>
      </c>
      <c r="M251" t="str">
        <f t="shared" si="54"/>
        <v>Mexico</v>
      </c>
      <c r="N251">
        <f t="shared" si="58"/>
        <v>7.5</v>
      </c>
      <c r="O251" t="str">
        <f t="shared" si="79"/>
        <v>away</v>
      </c>
      <c r="P251" t="str">
        <f t="shared" si="80"/>
        <v>outsider</v>
      </c>
      <c r="Q251" t="str">
        <f t="shared" si="81"/>
        <v>Mexico</v>
      </c>
      <c r="R251">
        <f t="shared" si="82"/>
        <v>7.5</v>
      </c>
      <c r="S251" t="str">
        <f t="shared" si="83"/>
        <v>FALSE</v>
      </c>
    </row>
    <row r="252" spans="1:19" hidden="1" x14ac:dyDescent="0.2">
      <c r="A252">
        <v>2018</v>
      </c>
      <c r="B252">
        <f t="shared" si="78"/>
        <v>11</v>
      </c>
      <c r="C252">
        <v>1</v>
      </c>
      <c r="D252" s="23" t="s">
        <v>8</v>
      </c>
      <c r="E252" s="23" t="s">
        <v>24</v>
      </c>
      <c r="F252" s="23">
        <v>1</v>
      </c>
      <c r="G252" s="23">
        <v>1</v>
      </c>
      <c r="H252" s="25">
        <v>1.36</v>
      </c>
      <c r="I252" s="25">
        <v>4.5</v>
      </c>
      <c r="J252" s="25">
        <v>8.5</v>
      </c>
      <c r="K252" t="str">
        <f t="shared" si="53"/>
        <v>Brazil</v>
      </c>
      <c r="L252">
        <f t="shared" si="57"/>
        <v>1.36</v>
      </c>
      <c r="M252" t="str">
        <f t="shared" si="54"/>
        <v>Switzerland</v>
      </c>
      <c r="N252">
        <f t="shared" si="58"/>
        <v>8.5</v>
      </c>
      <c r="O252" t="str">
        <f t="shared" si="79"/>
        <v>draw</v>
      </c>
      <c r="P252" t="str">
        <f t="shared" si="80"/>
        <v>draw</v>
      </c>
      <c r="Q252" t="str">
        <f t="shared" si="81"/>
        <v>Draw</v>
      </c>
      <c r="R252">
        <f t="shared" si="82"/>
        <v>4.5</v>
      </c>
      <c r="S252" t="str">
        <f t="shared" si="83"/>
        <v>FALSE</v>
      </c>
    </row>
    <row r="253" spans="1:19" hidden="1" x14ac:dyDescent="0.2">
      <c r="A253">
        <v>2018</v>
      </c>
      <c r="B253">
        <f t="shared" si="78"/>
        <v>12</v>
      </c>
      <c r="C253">
        <v>1</v>
      </c>
      <c r="D253" s="23" t="s">
        <v>91</v>
      </c>
      <c r="E253" s="23" t="s">
        <v>98</v>
      </c>
      <c r="F253" s="23"/>
      <c r="G253" s="23"/>
      <c r="H253" s="25">
        <v>2</v>
      </c>
      <c r="I253" s="25">
        <v>3.1</v>
      </c>
      <c r="J253" s="25">
        <v>4</v>
      </c>
      <c r="K253" t="str">
        <f t="shared" si="53"/>
        <v>Sweden</v>
      </c>
      <c r="L253">
        <f t="shared" si="57"/>
        <v>2</v>
      </c>
      <c r="M253" t="str">
        <f t="shared" si="54"/>
        <v>Korea Republic</v>
      </c>
      <c r="N253">
        <f t="shared" si="58"/>
        <v>4</v>
      </c>
      <c r="O253" t="str">
        <f t="shared" si="79"/>
        <v/>
      </c>
      <c r="P253" t="str">
        <f t="shared" si="80"/>
        <v/>
      </c>
      <c r="Q253" t="str">
        <f t="shared" si="81"/>
        <v/>
      </c>
      <c r="R253" t="str">
        <f t="shared" si="82"/>
        <v/>
      </c>
      <c r="S253" t="str">
        <f t="shared" si="83"/>
        <v/>
      </c>
    </row>
    <row r="254" spans="1:19" hidden="1" x14ac:dyDescent="0.2">
      <c r="A254">
        <v>2018</v>
      </c>
      <c r="B254">
        <f t="shared" si="78"/>
        <v>13</v>
      </c>
      <c r="C254">
        <v>1</v>
      </c>
      <c r="D254" s="23" t="s">
        <v>36</v>
      </c>
      <c r="E254" s="23" t="s">
        <v>92</v>
      </c>
      <c r="F254" s="23"/>
      <c r="G254" s="23"/>
      <c r="H254" s="25">
        <v>1.1399999999999999</v>
      </c>
      <c r="I254" s="25">
        <v>7</v>
      </c>
      <c r="J254" s="25">
        <v>23</v>
      </c>
      <c r="K254" t="str">
        <f t="shared" si="53"/>
        <v>Belgium</v>
      </c>
      <c r="L254">
        <f t="shared" si="57"/>
        <v>1.1399999999999999</v>
      </c>
      <c r="M254" t="str">
        <f t="shared" si="54"/>
        <v>Panama</v>
      </c>
      <c r="N254">
        <f t="shared" si="58"/>
        <v>23</v>
      </c>
      <c r="O254" t="str">
        <f t="shared" si="79"/>
        <v/>
      </c>
      <c r="P254" t="str">
        <f t="shared" si="80"/>
        <v/>
      </c>
      <c r="Q254" t="str">
        <f t="shared" si="81"/>
        <v/>
      </c>
      <c r="R254" t="str">
        <f t="shared" si="82"/>
        <v/>
      </c>
      <c r="S254" t="str">
        <f t="shared" si="83"/>
        <v/>
      </c>
    </row>
    <row r="255" spans="1:19" hidden="1" x14ac:dyDescent="0.2">
      <c r="A255">
        <v>2018</v>
      </c>
      <c r="B255">
        <f t="shared" si="78"/>
        <v>14</v>
      </c>
      <c r="C255">
        <v>1</v>
      </c>
      <c r="D255" s="23" t="s">
        <v>93</v>
      </c>
      <c r="E255" s="23" t="s">
        <v>20</v>
      </c>
      <c r="F255" s="23"/>
      <c r="G255" s="23"/>
      <c r="H255" s="25">
        <v>10</v>
      </c>
      <c r="I255" s="25">
        <v>4.33</v>
      </c>
      <c r="J255" s="25">
        <v>1.36</v>
      </c>
      <c r="K255" t="str">
        <f t="shared" si="53"/>
        <v>England</v>
      </c>
      <c r="L255">
        <f t="shared" si="57"/>
        <v>1.36</v>
      </c>
      <c r="M255" t="str">
        <f t="shared" si="54"/>
        <v>Tunisia</v>
      </c>
      <c r="N255">
        <f t="shared" si="58"/>
        <v>10</v>
      </c>
      <c r="O255" t="str">
        <f t="shared" si="79"/>
        <v/>
      </c>
      <c r="P255" t="str">
        <f t="shared" si="80"/>
        <v/>
      </c>
      <c r="Q255" t="str">
        <f t="shared" si="81"/>
        <v/>
      </c>
      <c r="R255" t="str">
        <f t="shared" si="82"/>
        <v/>
      </c>
      <c r="S255" t="str">
        <f t="shared" si="83"/>
        <v/>
      </c>
    </row>
    <row r="256" spans="1:19" hidden="1" x14ac:dyDescent="0.2">
      <c r="A256">
        <v>2018</v>
      </c>
      <c r="B256">
        <f t="shared" si="78"/>
        <v>15</v>
      </c>
      <c r="C256">
        <v>1</v>
      </c>
      <c r="D256" s="23" t="s">
        <v>16</v>
      </c>
      <c r="E256" s="23" t="s">
        <v>23</v>
      </c>
      <c r="F256" s="23"/>
      <c r="G256" s="23"/>
      <c r="H256" s="25">
        <v>1.67</v>
      </c>
      <c r="I256" s="25">
        <v>3.5</v>
      </c>
      <c r="J256" s="25">
        <v>5.5</v>
      </c>
      <c r="K256" t="str">
        <f t="shared" si="53"/>
        <v>Colombia</v>
      </c>
      <c r="L256">
        <f t="shared" si="57"/>
        <v>1.67</v>
      </c>
      <c r="M256" t="str">
        <f t="shared" si="54"/>
        <v>Japan</v>
      </c>
      <c r="N256">
        <f t="shared" si="58"/>
        <v>5.5</v>
      </c>
      <c r="O256" t="str">
        <f t="shared" si="79"/>
        <v/>
      </c>
      <c r="P256" t="str">
        <f t="shared" si="80"/>
        <v/>
      </c>
      <c r="Q256" t="str">
        <f t="shared" si="81"/>
        <v/>
      </c>
      <c r="R256" t="str">
        <f t="shared" si="82"/>
        <v/>
      </c>
      <c r="S256" t="str">
        <f t="shared" si="83"/>
        <v/>
      </c>
    </row>
    <row r="257" spans="1:19" hidden="1" x14ac:dyDescent="0.2">
      <c r="A257">
        <v>2018</v>
      </c>
      <c r="B257">
        <f t="shared" si="78"/>
        <v>16</v>
      </c>
      <c r="C257">
        <v>1</v>
      </c>
      <c r="D257" s="23" t="s">
        <v>94</v>
      </c>
      <c r="E257" s="23" t="s">
        <v>95</v>
      </c>
      <c r="F257" s="23"/>
      <c r="G257" s="23"/>
      <c r="H257" s="25">
        <v>2.25</v>
      </c>
      <c r="I257" s="25">
        <v>3.1</v>
      </c>
      <c r="J257" s="25">
        <v>3.3</v>
      </c>
      <c r="K257" t="str">
        <f t="shared" si="53"/>
        <v>Poland</v>
      </c>
      <c r="L257">
        <f t="shared" si="57"/>
        <v>2.25</v>
      </c>
      <c r="M257" t="str">
        <f t="shared" si="54"/>
        <v>Senegal</v>
      </c>
      <c r="N257">
        <f t="shared" si="58"/>
        <v>3.3</v>
      </c>
      <c r="O257" t="str">
        <f t="shared" si="79"/>
        <v/>
      </c>
      <c r="P257" t="str">
        <f t="shared" si="80"/>
        <v/>
      </c>
      <c r="Q257" t="str">
        <f t="shared" si="81"/>
        <v/>
      </c>
      <c r="R257" t="str">
        <f t="shared" si="82"/>
        <v/>
      </c>
      <c r="S257" t="str">
        <f t="shared" si="83"/>
        <v/>
      </c>
    </row>
    <row r="258" spans="1:19" x14ac:dyDescent="0.2">
      <c r="A258">
        <v>2018</v>
      </c>
      <c r="B258">
        <f t="shared" si="78"/>
        <v>17</v>
      </c>
      <c r="C258">
        <v>2</v>
      </c>
      <c r="D258" s="23" t="s">
        <v>38</v>
      </c>
      <c r="E258" s="23" t="s">
        <v>87</v>
      </c>
      <c r="F258" s="23"/>
      <c r="G258" s="23"/>
      <c r="H258" s="25">
        <v>2.1</v>
      </c>
      <c r="I258" s="25">
        <v>3.1</v>
      </c>
      <c r="J258" s="25">
        <v>3.75</v>
      </c>
      <c r="K258" t="str">
        <f t="shared" ref="K258:K289" si="84">IF($H258&lt;$J258,$D258,$E258)</f>
        <v>Russia</v>
      </c>
      <c r="L258">
        <f t="shared" si="57"/>
        <v>2.1</v>
      </c>
      <c r="M258" t="str">
        <f t="shared" ref="M258:M289" si="85">IF($H258&gt;$J258,$D258,$E258)</f>
        <v>Egypt</v>
      </c>
      <c r="N258">
        <f t="shared" si="58"/>
        <v>3.75</v>
      </c>
      <c r="O258" t="str">
        <f t="shared" si="79"/>
        <v/>
      </c>
      <c r="P258" t="str">
        <f t="shared" si="80"/>
        <v/>
      </c>
      <c r="Q258" t="str">
        <f t="shared" si="81"/>
        <v/>
      </c>
      <c r="R258" t="str">
        <f t="shared" si="82"/>
        <v/>
      </c>
      <c r="S258" t="str">
        <f t="shared" si="83"/>
        <v/>
      </c>
    </row>
    <row r="259" spans="1:19" x14ac:dyDescent="0.2">
      <c r="A259">
        <v>2018</v>
      </c>
      <c r="B259">
        <f t="shared" si="78"/>
        <v>18</v>
      </c>
      <c r="C259">
        <v>2</v>
      </c>
      <c r="D259" s="23" t="s">
        <v>31</v>
      </c>
      <c r="E259" s="23" t="s">
        <v>88</v>
      </c>
      <c r="F259" s="23"/>
      <c r="G259" s="23"/>
      <c r="H259" s="25">
        <v>1.57</v>
      </c>
      <c r="I259" s="25">
        <v>3.75</v>
      </c>
      <c r="J259" s="25">
        <v>6.5</v>
      </c>
      <c r="K259" t="str">
        <f t="shared" si="84"/>
        <v>Portugal</v>
      </c>
      <c r="L259">
        <f t="shared" ref="L259:L289" si="86">IF($H259&lt;$J259,$H259,$J259)</f>
        <v>1.57</v>
      </c>
      <c r="M259" t="str">
        <f t="shared" si="85"/>
        <v>Morocco</v>
      </c>
      <c r="N259">
        <f t="shared" ref="N259:N289" si="87">IF($H259&gt;$J259,$H259,$J259)</f>
        <v>6.5</v>
      </c>
      <c r="O259" t="str">
        <f t="shared" si="79"/>
        <v/>
      </c>
      <c r="P259" t="str">
        <f t="shared" si="80"/>
        <v/>
      </c>
      <c r="Q259" t="str">
        <f t="shared" si="81"/>
        <v/>
      </c>
      <c r="R259" t="str">
        <f t="shared" si="82"/>
        <v/>
      </c>
      <c r="S259" t="str">
        <f t="shared" si="83"/>
        <v/>
      </c>
    </row>
    <row r="260" spans="1:19" x14ac:dyDescent="0.2">
      <c r="A260">
        <v>2018</v>
      </c>
      <c r="B260">
        <f t="shared" si="78"/>
        <v>19</v>
      </c>
      <c r="C260">
        <v>2</v>
      </c>
      <c r="D260" s="23" t="s">
        <v>18</v>
      </c>
      <c r="E260" s="23" t="s">
        <v>86</v>
      </c>
      <c r="F260" s="23"/>
      <c r="G260" s="23"/>
      <c r="H260" s="25">
        <v>1.1399999999999999</v>
      </c>
      <c r="I260" s="25">
        <v>8.5</v>
      </c>
      <c r="J260" s="25">
        <v>20</v>
      </c>
      <c r="K260" t="str">
        <f t="shared" si="84"/>
        <v>Uruguay</v>
      </c>
      <c r="L260">
        <f t="shared" si="86"/>
        <v>1.1399999999999999</v>
      </c>
      <c r="M260" t="str">
        <f t="shared" si="85"/>
        <v>Saudi Arabia</v>
      </c>
      <c r="N260">
        <f t="shared" si="87"/>
        <v>20</v>
      </c>
      <c r="O260" t="str">
        <f t="shared" si="79"/>
        <v/>
      </c>
      <c r="P260" t="str">
        <f t="shared" si="80"/>
        <v/>
      </c>
      <c r="Q260" t="str">
        <f t="shared" si="81"/>
        <v/>
      </c>
      <c r="R260" t="str">
        <f t="shared" si="82"/>
        <v/>
      </c>
      <c r="S260" t="str">
        <f t="shared" si="83"/>
        <v/>
      </c>
    </row>
    <row r="261" spans="1:19" x14ac:dyDescent="0.2">
      <c r="A261">
        <v>2018</v>
      </c>
      <c r="B261">
        <f t="shared" si="78"/>
        <v>20</v>
      </c>
      <c r="C261">
        <v>2</v>
      </c>
      <c r="D261" s="23" t="s">
        <v>32</v>
      </c>
      <c r="E261" s="23" t="s">
        <v>12</v>
      </c>
      <c r="F261" s="23"/>
      <c r="G261" s="23"/>
      <c r="H261" s="25">
        <v>23</v>
      </c>
      <c r="I261" s="25">
        <v>8</v>
      </c>
      <c r="J261" s="25">
        <v>1.1399999999999999</v>
      </c>
      <c r="K261" t="str">
        <f t="shared" si="84"/>
        <v>Spain</v>
      </c>
      <c r="L261">
        <f t="shared" si="86"/>
        <v>1.1399999999999999</v>
      </c>
      <c r="M261" t="str">
        <f t="shared" si="85"/>
        <v>Iran</v>
      </c>
      <c r="N261">
        <f t="shared" si="87"/>
        <v>23</v>
      </c>
      <c r="O261" t="str">
        <f t="shared" si="79"/>
        <v/>
      </c>
      <c r="P261" t="str">
        <f t="shared" si="80"/>
        <v/>
      </c>
      <c r="Q261" t="str">
        <f t="shared" si="81"/>
        <v/>
      </c>
      <c r="R261" t="str">
        <f t="shared" si="82"/>
        <v/>
      </c>
      <c r="S261" t="str">
        <f t="shared" si="83"/>
        <v/>
      </c>
    </row>
    <row r="262" spans="1:19" x14ac:dyDescent="0.2">
      <c r="A262">
        <v>2018</v>
      </c>
      <c r="B262">
        <f t="shared" si="78"/>
        <v>21</v>
      </c>
      <c r="C262">
        <v>2</v>
      </c>
      <c r="D262" s="23" t="s">
        <v>74</v>
      </c>
      <c r="E262" s="23" t="s">
        <v>15</v>
      </c>
      <c r="F262" s="23"/>
      <c r="G262" s="23"/>
      <c r="H262" s="25">
        <v>1.83</v>
      </c>
      <c r="I262" s="25">
        <v>3.5</v>
      </c>
      <c r="J262" s="25">
        <v>4.5</v>
      </c>
      <c r="K262" t="str">
        <f t="shared" si="84"/>
        <v>Denmark</v>
      </c>
      <c r="L262">
        <f t="shared" si="86"/>
        <v>1.83</v>
      </c>
      <c r="M262" t="str">
        <f t="shared" si="85"/>
        <v>Australia</v>
      </c>
      <c r="N262">
        <f t="shared" si="87"/>
        <v>4.5</v>
      </c>
      <c r="O262" t="str">
        <f t="shared" si="79"/>
        <v/>
      </c>
      <c r="P262" t="str">
        <f t="shared" si="80"/>
        <v/>
      </c>
      <c r="Q262" t="str">
        <f t="shared" si="81"/>
        <v/>
      </c>
      <c r="R262" t="str">
        <f t="shared" si="82"/>
        <v/>
      </c>
      <c r="S262" t="str">
        <f t="shared" si="83"/>
        <v/>
      </c>
    </row>
    <row r="263" spans="1:19" x14ac:dyDescent="0.2">
      <c r="A263">
        <v>2018</v>
      </c>
      <c r="B263">
        <f t="shared" si="78"/>
        <v>22</v>
      </c>
      <c r="C263">
        <v>2</v>
      </c>
      <c r="D263" s="23" t="s">
        <v>26</v>
      </c>
      <c r="E263" s="23" t="s">
        <v>89</v>
      </c>
      <c r="F263" s="23"/>
      <c r="G263" s="23"/>
      <c r="H263" s="25">
        <v>1.45</v>
      </c>
      <c r="I263" s="25">
        <v>4.33</v>
      </c>
      <c r="J263" s="25">
        <v>7</v>
      </c>
      <c r="K263" t="str">
        <f t="shared" si="84"/>
        <v>France</v>
      </c>
      <c r="L263">
        <f t="shared" si="86"/>
        <v>1.45</v>
      </c>
      <c r="M263" t="str">
        <f t="shared" si="85"/>
        <v>Peru</v>
      </c>
      <c r="N263">
        <f t="shared" si="87"/>
        <v>7</v>
      </c>
      <c r="O263" t="str">
        <f t="shared" si="79"/>
        <v/>
      </c>
      <c r="P263" t="str">
        <f t="shared" si="80"/>
        <v/>
      </c>
      <c r="Q263" t="str">
        <f t="shared" si="81"/>
        <v/>
      </c>
      <c r="R263" t="str">
        <f t="shared" si="82"/>
        <v/>
      </c>
      <c r="S263" t="str">
        <f t="shared" si="83"/>
        <v/>
      </c>
    </row>
    <row r="264" spans="1:19" x14ac:dyDescent="0.2">
      <c r="A264">
        <v>2018</v>
      </c>
      <c r="B264">
        <f t="shared" si="78"/>
        <v>23</v>
      </c>
      <c r="C264">
        <v>2</v>
      </c>
      <c r="D264" s="23" t="s">
        <v>28</v>
      </c>
      <c r="E264" s="23" t="s">
        <v>9</v>
      </c>
      <c r="F264" s="23"/>
      <c r="G264" s="23"/>
      <c r="H264" s="25">
        <v>2</v>
      </c>
      <c r="I264" s="25">
        <v>3.3</v>
      </c>
      <c r="J264" s="25">
        <v>4</v>
      </c>
      <c r="K264" t="str">
        <f t="shared" si="84"/>
        <v>Argentina</v>
      </c>
      <c r="L264">
        <f t="shared" si="86"/>
        <v>2</v>
      </c>
      <c r="M264" t="str">
        <f t="shared" si="85"/>
        <v>Croatia</v>
      </c>
      <c r="N264">
        <f t="shared" si="87"/>
        <v>4</v>
      </c>
      <c r="O264" t="str">
        <f t="shared" si="79"/>
        <v/>
      </c>
      <c r="P264" t="str">
        <f t="shared" si="80"/>
        <v/>
      </c>
      <c r="Q264" t="str">
        <f t="shared" si="81"/>
        <v/>
      </c>
      <c r="R264" t="str">
        <f t="shared" si="82"/>
        <v/>
      </c>
      <c r="S264" t="str">
        <f t="shared" si="83"/>
        <v/>
      </c>
    </row>
    <row r="265" spans="1:19" x14ac:dyDescent="0.2">
      <c r="A265">
        <v>2018</v>
      </c>
      <c r="B265">
        <f t="shared" si="78"/>
        <v>24</v>
      </c>
      <c r="C265">
        <v>2</v>
      </c>
      <c r="D265" s="23" t="s">
        <v>8</v>
      </c>
      <c r="E265" s="23" t="s">
        <v>19</v>
      </c>
      <c r="F265" s="23"/>
      <c r="G265" s="23"/>
      <c r="H265" s="25">
        <v>1.1399999999999999</v>
      </c>
      <c r="I265" s="25">
        <v>7</v>
      </c>
      <c r="J265" s="25">
        <v>26</v>
      </c>
      <c r="K265" t="str">
        <f t="shared" si="84"/>
        <v>Brazil</v>
      </c>
      <c r="L265">
        <f t="shared" si="86"/>
        <v>1.1399999999999999</v>
      </c>
      <c r="M265" t="str">
        <f t="shared" si="85"/>
        <v>Costa Rica</v>
      </c>
      <c r="N265">
        <f t="shared" si="87"/>
        <v>26</v>
      </c>
      <c r="O265" t="str">
        <f t="shared" si="79"/>
        <v/>
      </c>
      <c r="P265" t="str">
        <f t="shared" si="80"/>
        <v/>
      </c>
      <c r="Q265" t="str">
        <f t="shared" si="81"/>
        <v/>
      </c>
      <c r="R265" t="str">
        <f t="shared" si="82"/>
        <v/>
      </c>
      <c r="S265" t="str">
        <f t="shared" si="83"/>
        <v/>
      </c>
    </row>
    <row r="266" spans="1:19" x14ac:dyDescent="0.2">
      <c r="A266">
        <v>2018</v>
      </c>
      <c r="B266">
        <f t="shared" si="78"/>
        <v>25</v>
      </c>
      <c r="C266">
        <v>2</v>
      </c>
      <c r="D266" s="23" t="s">
        <v>33</v>
      </c>
      <c r="E266" s="23" t="s">
        <v>90</v>
      </c>
      <c r="F266" s="23"/>
      <c r="G266" s="23"/>
      <c r="H266" s="25">
        <v>2.8</v>
      </c>
      <c r="I266" s="25">
        <v>3.1</v>
      </c>
      <c r="J266" s="25">
        <v>2.63</v>
      </c>
      <c r="K266" t="str">
        <f t="shared" si="84"/>
        <v>Iceland</v>
      </c>
      <c r="L266">
        <f t="shared" si="86"/>
        <v>2.63</v>
      </c>
      <c r="M266" t="str">
        <f t="shared" si="85"/>
        <v>Nigeria</v>
      </c>
      <c r="N266">
        <f t="shared" si="87"/>
        <v>2.8</v>
      </c>
      <c r="O266" t="str">
        <f t="shared" si="79"/>
        <v/>
      </c>
      <c r="P266" t="str">
        <f t="shared" si="80"/>
        <v/>
      </c>
      <c r="Q266" t="str">
        <f t="shared" si="81"/>
        <v/>
      </c>
      <c r="R266" t="str">
        <f t="shared" si="82"/>
        <v/>
      </c>
      <c r="S266" t="str">
        <f t="shared" si="83"/>
        <v/>
      </c>
    </row>
    <row r="267" spans="1:19" x14ac:dyDescent="0.2">
      <c r="A267">
        <v>2018</v>
      </c>
      <c r="B267">
        <f t="shared" si="78"/>
        <v>26</v>
      </c>
      <c r="C267">
        <v>2</v>
      </c>
      <c r="D267" s="23" t="s">
        <v>73</v>
      </c>
      <c r="E267" s="23" t="s">
        <v>24</v>
      </c>
      <c r="F267" s="23"/>
      <c r="G267" s="23"/>
      <c r="H267" s="25">
        <v>3</v>
      </c>
      <c r="I267" s="25">
        <v>3</v>
      </c>
      <c r="J267" s="25">
        <v>2.5</v>
      </c>
      <c r="K267" t="str">
        <f t="shared" si="84"/>
        <v>Switzerland</v>
      </c>
      <c r="L267">
        <f t="shared" si="86"/>
        <v>2.5</v>
      </c>
      <c r="M267" t="str">
        <f t="shared" si="85"/>
        <v>Serbia</v>
      </c>
      <c r="N267">
        <f t="shared" si="87"/>
        <v>3</v>
      </c>
      <c r="O267" t="str">
        <f t="shared" si="79"/>
        <v/>
      </c>
      <c r="P267" t="str">
        <f t="shared" si="80"/>
        <v/>
      </c>
      <c r="Q267" t="str">
        <f t="shared" si="81"/>
        <v/>
      </c>
      <c r="R267" t="str">
        <f t="shared" si="82"/>
        <v/>
      </c>
      <c r="S267" t="str">
        <f t="shared" si="83"/>
        <v/>
      </c>
    </row>
    <row r="268" spans="1:19" x14ac:dyDescent="0.2">
      <c r="A268">
        <v>2018</v>
      </c>
      <c r="B268">
        <f t="shared" si="78"/>
        <v>27</v>
      </c>
      <c r="C268">
        <v>2</v>
      </c>
      <c r="D268" s="23" t="s">
        <v>36</v>
      </c>
      <c r="E268" s="23" t="s">
        <v>93</v>
      </c>
      <c r="F268" s="23"/>
      <c r="G268" s="23"/>
      <c r="H268" s="25">
        <v>1.28</v>
      </c>
      <c r="I268" s="25">
        <v>5</v>
      </c>
      <c r="J268" s="25">
        <v>11</v>
      </c>
      <c r="K268" t="str">
        <f t="shared" si="84"/>
        <v>Belgium</v>
      </c>
      <c r="L268">
        <f t="shared" si="86"/>
        <v>1.28</v>
      </c>
      <c r="M268" t="str">
        <f t="shared" si="85"/>
        <v>Tunisia</v>
      </c>
      <c r="N268">
        <f t="shared" si="87"/>
        <v>11</v>
      </c>
      <c r="O268" t="str">
        <f t="shared" si="79"/>
        <v/>
      </c>
      <c r="P268" t="str">
        <f t="shared" si="80"/>
        <v/>
      </c>
      <c r="Q268" t="str">
        <f t="shared" si="81"/>
        <v/>
      </c>
      <c r="R268" t="str">
        <f t="shared" si="82"/>
        <v/>
      </c>
      <c r="S268" t="str">
        <f t="shared" si="83"/>
        <v/>
      </c>
    </row>
    <row r="269" spans="1:19" x14ac:dyDescent="0.2">
      <c r="A269">
        <v>2018</v>
      </c>
      <c r="B269">
        <f t="shared" si="78"/>
        <v>28</v>
      </c>
      <c r="C269">
        <v>2</v>
      </c>
      <c r="D269" s="23" t="s">
        <v>98</v>
      </c>
      <c r="E269" s="23" t="s">
        <v>10</v>
      </c>
      <c r="F269" s="23"/>
      <c r="G269" s="23"/>
      <c r="H269" s="25">
        <v>7.5</v>
      </c>
      <c r="I269" s="25">
        <v>4</v>
      </c>
      <c r="J269" s="25">
        <v>1.5</v>
      </c>
      <c r="K269" t="str">
        <f t="shared" si="84"/>
        <v>Mexico</v>
      </c>
      <c r="L269">
        <f t="shared" si="86"/>
        <v>1.5</v>
      </c>
      <c r="M269" t="str">
        <f t="shared" si="85"/>
        <v>Korea Republic</v>
      </c>
      <c r="N269">
        <f t="shared" si="87"/>
        <v>7.5</v>
      </c>
      <c r="O269" t="str">
        <f t="shared" si="79"/>
        <v/>
      </c>
      <c r="P269" t="str">
        <f t="shared" si="80"/>
        <v/>
      </c>
      <c r="Q269" t="str">
        <f t="shared" si="81"/>
        <v/>
      </c>
      <c r="R269" t="str">
        <f t="shared" si="82"/>
        <v/>
      </c>
      <c r="S269" t="str">
        <f t="shared" si="83"/>
        <v/>
      </c>
    </row>
    <row r="270" spans="1:19" x14ac:dyDescent="0.2">
      <c r="A270">
        <v>2018</v>
      </c>
      <c r="B270">
        <f t="shared" si="78"/>
        <v>29</v>
      </c>
      <c r="C270">
        <v>2</v>
      </c>
      <c r="D270" s="23" t="s">
        <v>30</v>
      </c>
      <c r="E270" s="23" t="s">
        <v>91</v>
      </c>
      <c r="F270" s="23"/>
      <c r="G270" s="23"/>
      <c r="H270" s="25">
        <v>1.36</v>
      </c>
      <c r="I270" s="25">
        <v>4.5</v>
      </c>
      <c r="J270" s="25">
        <v>8.5</v>
      </c>
      <c r="K270" t="str">
        <f t="shared" si="84"/>
        <v>Germany</v>
      </c>
      <c r="L270">
        <f t="shared" si="86"/>
        <v>1.36</v>
      </c>
      <c r="M270" t="str">
        <f t="shared" si="85"/>
        <v>Sweden</v>
      </c>
      <c r="N270">
        <f t="shared" si="87"/>
        <v>8.5</v>
      </c>
      <c r="O270" t="str">
        <f t="shared" si="79"/>
        <v/>
      </c>
      <c r="P270" t="str">
        <f t="shared" si="80"/>
        <v/>
      </c>
      <c r="Q270" t="str">
        <f t="shared" si="81"/>
        <v/>
      </c>
      <c r="R270" t="str">
        <f t="shared" si="82"/>
        <v/>
      </c>
      <c r="S270" t="str">
        <f t="shared" si="83"/>
        <v/>
      </c>
    </row>
    <row r="271" spans="1:19" x14ac:dyDescent="0.2">
      <c r="A271">
        <v>2018</v>
      </c>
      <c r="B271">
        <f t="shared" si="78"/>
        <v>30</v>
      </c>
      <c r="C271">
        <v>2</v>
      </c>
      <c r="D271" s="23" t="s">
        <v>20</v>
      </c>
      <c r="E271" s="23" t="s">
        <v>92</v>
      </c>
      <c r="F271" s="23"/>
      <c r="G271" s="23"/>
      <c r="H271" s="25">
        <v>1.17</v>
      </c>
      <c r="I271" s="25">
        <v>6</v>
      </c>
      <c r="J271" s="25">
        <v>21</v>
      </c>
      <c r="K271" t="str">
        <f t="shared" si="84"/>
        <v>England</v>
      </c>
      <c r="L271">
        <f t="shared" si="86"/>
        <v>1.17</v>
      </c>
      <c r="M271" t="str">
        <f t="shared" si="85"/>
        <v>Panama</v>
      </c>
      <c r="N271">
        <f t="shared" si="87"/>
        <v>21</v>
      </c>
      <c r="O271" t="str">
        <f t="shared" si="79"/>
        <v/>
      </c>
      <c r="P271" t="str">
        <f t="shared" si="80"/>
        <v/>
      </c>
      <c r="Q271" t="str">
        <f t="shared" si="81"/>
        <v/>
      </c>
      <c r="R271" t="str">
        <f t="shared" si="82"/>
        <v/>
      </c>
      <c r="S271" t="str">
        <f t="shared" si="83"/>
        <v/>
      </c>
    </row>
    <row r="272" spans="1:19" x14ac:dyDescent="0.2">
      <c r="A272">
        <v>2018</v>
      </c>
      <c r="B272">
        <f t="shared" si="78"/>
        <v>31</v>
      </c>
      <c r="C272">
        <v>2</v>
      </c>
      <c r="D272" s="23" t="s">
        <v>23</v>
      </c>
      <c r="E272" s="23" t="s">
        <v>95</v>
      </c>
      <c r="F272" s="23"/>
      <c r="G272" s="23"/>
      <c r="H272" s="25">
        <v>3.5</v>
      </c>
      <c r="I272" s="25">
        <v>3.25</v>
      </c>
      <c r="J272" s="25">
        <v>2.1</v>
      </c>
      <c r="K272" t="str">
        <f t="shared" si="84"/>
        <v>Senegal</v>
      </c>
      <c r="L272">
        <f t="shared" si="86"/>
        <v>2.1</v>
      </c>
      <c r="M272" t="str">
        <f t="shared" si="85"/>
        <v>Japan</v>
      </c>
      <c r="N272">
        <f t="shared" si="87"/>
        <v>3.5</v>
      </c>
      <c r="O272" t="str">
        <f t="shared" si="79"/>
        <v/>
      </c>
      <c r="P272" t="str">
        <f t="shared" si="80"/>
        <v/>
      </c>
      <c r="Q272" t="str">
        <f t="shared" si="81"/>
        <v/>
      </c>
      <c r="R272" t="str">
        <f t="shared" si="82"/>
        <v/>
      </c>
      <c r="S272" t="str">
        <f t="shared" si="83"/>
        <v/>
      </c>
    </row>
    <row r="273" spans="1:19" x14ac:dyDescent="0.2">
      <c r="A273">
        <v>2018</v>
      </c>
      <c r="B273">
        <f t="shared" si="78"/>
        <v>32</v>
      </c>
      <c r="C273">
        <v>2</v>
      </c>
      <c r="D273" s="23" t="s">
        <v>94</v>
      </c>
      <c r="E273" s="23" t="s">
        <v>16</v>
      </c>
      <c r="F273" s="23"/>
      <c r="G273" s="23"/>
      <c r="H273" s="25">
        <v>3.2</v>
      </c>
      <c r="I273" s="25">
        <v>3.2</v>
      </c>
      <c r="J273" s="25">
        <v>2.25</v>
      </c>
      <c r="K273" t="str">
        <f t="shared" si="84"/>
        <v>Colombia</v>
      </c>
      <c r="L273">
        <f t="shared" si="86"/>
        <v>2.25</v>
      </c>
      <c r="M273" t="str">
        <f t="shared" si="85"/>
        <v>Poland</v>
      </c>
      <c r="N273">
        <f t="shared" si="87"/>
        <v>3.2</v>
      </c>
      <c r="O273" t="str">
        <f t="shared" si="79"/>
        <v/>
      </c>
      <c r="P273" t="str">
        <f t="shared" si="80"/>
        <v/>
      </c>
      <c r="Q273" t="str">
        <f t="shared" si="81"/>
        <v/>
      </c>
      <c r="R273" t="str">
        <f t="shared" si="82"/>
        <v/>
      </c>
      <c r="S273" t="str">
        <f t="shared" si="83"/>
        <v/>
      </c>
    </row>
    <row r="274" spans="1:19" hidden="1" x14ac:dyDescent="0.2">
      <c r="A274">
        <v>2018</v>
      </c>
      <c r="B274">
        <f t="shared" si="78"/>
        <v>33</v>
      </c>
      <c r="C274">
        <v>3</v>
      </c>
      <c r="D274" s="23" t="s">
        <v>18</v>
      </c>
      <c r="E274" s="23" t="s">
        <v>38</v>
      </c>
      <c r="F274" s="23"/>
      <c r="G274" s="23"/>
      <c r="H274" s="25">
        <v>2.2999999999999998</v>
      </c>
      <c r="I274" s="25">
        <v>3</v>
      </c>
      <c r="J274" s="25">
        <v>3.3</v>
      </c>
      <c r="K274" t="str">
        <f t="shared" si="84"/>
        <v>Uruguay</v>
      </c>
      <c r="L274">
        <f t="shared" si="86"/>
        <v>2.2999999999999998</v>
      </c>
      <c r="M274" t="str">
        <f t="shared" si="85"/>
        <v>Russia</v>
      </c>
      <c r="N274">
        <f t="shared" si="87"/>
        <v>3.3</v>
      </c>
      <c r="O274" t="str">
        <f t="shared" si="79"/>
        <v/>
      </c>
      <c r="P274" t="str">
        <f t="shared" si="80"/>
        <v/>
      </c>
      <c r="Q274" t="str">
        <f t="shared" si="81"/>
        <v/>
      </c>
      <c r="R274" t="str">
        <f t="shared" si="82"/>
        <v/>
      </c>
      <c r="S274" t="str">
        <f t="shared" si="83"/>
        <v/>
      </c>
    </row>
    <row r="275" spans="1:19" hidden="1" x14ac:dyDescent="0.2">
      <c r="A275">
        <v>2018</v>
      </c>
      <c r="B275">
        <f t="shared" si="78"/>
        <v>34</v>
      </c>
      <c r="C275">
        <v>3</v>
      </c>
      <c r="D275" s="23" t="s">
        <v>86</v>
      </c>
      <c r="E275" s="23" t="s">
        <v>87</v>
      </c>
      <c r="F275" s="23"/>
      <c r="G275" s="23"/>
      <c r="H275" s="25">
        <v>5</v>
      </c>
      <c r="I275" s="25">
        <v>3.4</v>
      </c>
      <c r="J275" s="25">
        <v>1.67</v>
      </c>
      <c r="K275" t="str">
        <f t="shared" si="84"/>
        <v>Egypt</v>
      </c>
      <c r="L275">
        <f t="shared" si="86"/>
        <v>1.67</v>
      </c>
      <c r="M275" t="str">
        <f t="shared" si="85"/>
        <v>Saudi Arabia</v>
      </c>
      <c r="N275">
        <f t="shared" si="87"/>
        <v>5</v>
      </c>
      <c r="O275" t="str">
        <f t="shared" si="79"/>
        <v/>
      </c>
      <c r="P275" t="str">
        <f t="shared" si="80"/>
        <v/>
      </c>
      <c r="Q275" t="str">
        <f t="shared" si="81"/>
        <v/>
      </c>
      <c r="R275" t="str">
        <f t="shared" si="82"/>
        <v/>
      </c>
      <c r="S275" t="str">
        <f t="shared" si="83"/>
        <v/>
      </c>
    </row>
    <row r="276" spans="1:19" hidden="1" x14ac:dyDescent="0.2">
      <c r="A276">
        <v>2018</v>
      </c>
      <c r="B276">
        <f t="shared" si="78"/>
        <v>35</v>
      </c>
      <c r="C276">
        <v>3</v>
      </c>
      <c r="D276" s="23" t="s">
        <v>32</v>
      </c>
      <c r="E276" s="23" t="s">
        <v>31</v>
      </c>
      <c r="F276" s="23"/>
      <c r="G276" s="23"/>
      <c r="H276" s="25">
        <v>9.5</v>
      </c>
      <c r="I276" s="25">
        <v>4.5</v>
      </c>
      <c r="J276" s="25">
        <v>1.33</v>
      </c>
      <c r="K276" t="str">
        <f t="shared" si="84"/>
        <v>Portugal</v>
      </c>
      <c r="L276">
        <f t="shared" si="86"/>
        <v>1.33</v>
      </c>
      <c r="M276" t="str">
        <f t="shared" si="85"/>
        <v>Iran</v>
      </c>
      <c r="N276">
        <f t="shared" si="87"/>
        <v>9.5</v>
      </c>
      <c r="O276" t="str">
        <f t="shared" si="79"/>
        <v/>
      </c>
      <c r="P276" t="str">
        <f t="shared" si="80"/>
        <v/>
      </c>
      <c r="Q276" t="str">
        <f t="shared" si="81"/>
        <v/>
      </c>
      <c r="R276" t="str">
        <f t="shared" si="82"/>
        <v/>
      </c>
      <c r="S276" t="str">
        <f t="shared" si="83"/>
        <v/>
      </c>
    </row>
    <row r="277" spans="1:19" hidden="1" x14ac:dyDescent="0.2">
      <c r="A277">
        <v>2018</v>
      </c>
      <c r="B277">
        <f t="shared" si="78"/>
        <v>36</v>
      </c>
      <c r="C277">
        <v>3</v>
      </c>
      <c r="D277" s="23" t="s">
        <v>12</v>
      </c>
      <c r="E277" s="23" t="s">
        <v>88</v>
      </c>
      <c r="F277" s="23"/>
      <c r="G277" s="23"/>
      <c r="H277" s="25">
        <v>1.33</v>
      </c>
      <c r="I277" s="25">
        <v>4.5</v>
      </c>
      <c r="J277" s="25">
        <v>9</v>
      </c>
      <c r="K277" t="str">
        <f t="shared" si="84"/>
        <v>Spain</v>
      </c>
      <c r="L277">
        <f t="shared" si="86"/>
        <v>1.33</v>
      </c>
      <c r="M277" t="str">
        <f t="shared" si="85"/>
        <v>Morocco</v>
      </c>
      <c r="N277">
        <f t="shared" si="87"/>
        <v>9</v>
      </c>
      <c r="O277" t="str">
        <f t="shared" si="79"/>
        <v/>
      </c>
      <c r="P277" t="str">
        <f t="shared" si="80"/>
        <v/>
      </c>
      <c r="Q277" t="str">
        <f t="shared" si="81"/>
        <v/>
      </c>
      <c r="R277" t="str">
        <f t="shared" si="82"/>
        <v/>
      </c>
      <c r="S277" t="str">
        <f t="shared" si="83"/>
        <v/>
      </c>
    </row>
    <row r="278" spans="1:19" hidden="1" x14ac:dyDescent="0.2">
      <c r="A278">
        <v>2018</v>
      </c>
      <c r="B278">
        <f t="shared" si="78"/>
        <v>37</v>
      </c>
      <c r="C278">
        <v>3</v>
      </c>
      <c r="D278" s="23" t="s">
        <v>74</v>
      </c>
      <c r="E278" s="23" t="s">
        <v>26</v>
      </c>
      <c r="F278" s="23"/>
      <c r="G278" s="23"/>
      <c r="H278" s="25">
        <v>5.5</v>
      </c>
      <c r="I278" s="25">
        <v>3.6</v>
      </c>
      <c r="J278" s="25">
        <v>1.62</v>
      </c>
      <c r="K278" t="str">
        <f t="shared" si="84"/>
        <v>France</v>
      </c>
      <c r="L278">
        <f t="shared" si="86"/>
        <v>1.62</v>
      </c>
      <c r="M278" t="str">
        <f t="shared" si="85"/>
        <v>Denmark</v>
      </c>
      <c r="N278">
        <f t="shared" si="87"/>
        <v>5.5</v>
      </c>
      <c r="O278" t="str">
        <f t="shared" si="79"/>
        <v/>
      </c>
      <c r="P278" t="str">
        <f t="shared" si="80"/>
        <v/>
      </c>
      <c r="Q278" t="str">
        <f t="shared" si="81"/>
        <v/>
      </c>
      <c r="R278" t="str">
        <f t="shared" si="82"/>
        <v/>
      </c>
      <c r="S278" t="str">
        <f t="shared" si="83"/>
        <v/>
      </c>
    </row>
    <row r="279" spans="1:19" hidden="1" x14ac:dyDescent="0.2">
      <c r="A279">
        <v>2018</v>
      </c>
      <c r="B279">
        <f t="shared" si="78"/>
        <v>38</v>
      </c>
      <c r="C279">
        <v>3</v>
      </c>
      <c r="D279" s="23" t="s">
        <v>15</v>
      </c>
      <c r="E279" s="23" t="s">
        <v>89</v>
      </c>
      <c r="F279" s="23"/>
      <c r="G279" s="23"/>
      <c r="H279" s="25">
        <v>3.5</v>
      </c>
      <c r="I279" s="25">
        <v>3.25</v>
      </c>
      <c r="J279" s="25">
        <v>2.1</v>
      </c>
      <c r="K279" t="str">
        <f t="shared" si="84"/>
        <v>Peru</v>
      </c>
      <c r="L279">
        <f t="shared" si="86"/>
        <v>2.1</v>
      </c>
      <c r="M279" t="str">
        <f t="shared" si="85"/>
        <v>Australia</v>
      </c>
      <c r="N279">
        <f t="shared" si="87"/>
        <v>3.5</v>
      </c>
      <c r="O279" t="str">
        <f t="shared" si="79"/>
        <v/>
      </c>
      <c r="P279" t="str">
        <f t="shared" si="80"/>
        <v/>
      </c>
      <c r="Q279" t="str">
        <f t="shared" si="81"/>
        <v/>
      </c>
      <c r="R279" t="str">
        <f t="shared" si="82"/>
        <v/>
      </c>
      <c r="S279" t="str">
        <f t="shared" si="83"/>
        <v/>
      </c>
    </row>
    <row r="280" spans="1:19" hidden="1" x14ac:dyDescent="0.2">
      <c r="A280">
        <v>2018</v>
      </c>
      <c r="B280">
        <f t="shared" si="78"/>
        <v>39</v>
      </c>
      <c r="C280">
        <v>3</v>
      </c>
      <c r="D280" s="23" t="s">
        <v>90</v>
      </c>
      <c r="E280" s="23" t="s">
        <v>9</v>
      </c>
      <c r="F280" s="23"/>
      <c r="G280" s="23"/>
      <c r="H280" s="25">
        <v>4.5</v>
      </c>
      <c r="I280" s="25">
        <v>3.5</v>
      </c>
      <c r="J280" s="25">
        <v>1.72</v>
      </c>
      <c r="K280" t="str">
        <f t="shared" si="84"/>
        <v>Croatia</v>
      </c>
      <c r="L280">
        <f t="shared" si="86"/>
        <v>1.72</v>
      </c>
      <c r="M280" t="str">
        <f t="shared" si="85"/>
        <v>Iceland</v>
      </c>
      <c r="N280">
        <f t="shared" si="87"/>
        <v>4.5</v>
      </c>
      <c r="O280" t="str">
        <f t="shared" si="79"/>
        <v/>
      </c>
      <c r="P280" t="str">
        <f t="shared" si="80"/>
        <v/>
      </c>
      <c r="Q280" t="str">
        <f t="shared" si="81"/>
        <v/>
      </c>
      <c r="R280" t="str">
        <f t="shared" si="82"/>
        <v/>
      </c>
      <c r="S280" t="str">
        <f t="shared" si="83"/>
        <v/>
      </c>
    </row>
    <row r="281" spans="1:19" hidden="1" x14ac:dyDescent="0.2">
      <c r="A281">
        <v>2018</v>
      </c>
      <c r="B281">
        <f t="shared" si="78"/>
        <v>40</v>
      </c>
      <c r="C281">
        <v>3</v>
      </c>
      <c r="D281" s="23" t="s">
        <v>33</v>
      </c>
      <c r="E281" s="23" t="s">
        <v>28</v>
      </c>
      <c r="F281" s="23"/>
      <c r="G281" s="23"/>
      <c r="H281" s="25">
        <v>7.5</v>
      </c>
      <c r="I281" s="25">
        <v>4.2</v>
      </c>
      <c r="J281" s="25">
        <v>1.45</v>
      </c>
      <c r="K281" t="str">
        <f t="shared" si="84"/>
        <v>Argentina</v>
      </c>
      <c r="L281">
        <f t="shared" si="86"/>
        <v>1.45</v>
      </c>
      <c r="M281" t="str">
        <f t="shared" si="85"/>
        <v>Nigeria</v>
      </c>
      <c r="N281">
        <f t="shared" si="87"/>
        <v>7.5</v>
      </c>
      <c r="O281" t="str">
        <f t="shared" si="79"/>
        <v/>
      </c>
      <c r="P281" t="str">
        <f t="shared" si="80"/>
        <v/>
      </c>
      <c r="Q281" t="str">
        <f t="shared" si="81"/>
        <v/>
      </c>
      <c r="R281" t="str">
        <f t="shared" si="82"/>
        <v/>
      </c>
      <c r="S281" t="str">
        <f t="shared" si="83"/>
        <v/>
      </c>
    </row>
    <row r="282" spans="1:19" hidden="1" x14ac:dyDescent="0.2">
      <c r="A282">
        <v>2018</v>
      </c>
      <c r="B282">
        <f t="shared" si="78"/>
        <v>41</v>
      </c>
      <c r="C282">
        <v>3</v>
      </c>
      <c r="D282" s="23" t="s">
        <v>10</v>
      </c>
      <c r="E282" s="23" t="s">
        <v>91</v>
      </c>
      <c r="F282" s="23"/>
      <c r="G282" s="23"/>
      <c r="H282" s="25">
        <v>2.4</v>
      </c>
      <c r="I282" s="25">
        <v>3.1</v>
      </c>
      <c r="J282" s="25">
        <v>2.88</v>
      </c>
      <c r="K282" t="str">
        <f t="shared" si="84"/>
        <v>Mexico</v>
      </c>
      <c r="L282">
        <f t="shared" si="86"/>
        <v>2.4</v>
      </c>
      <c r="M282" t="str">
        <f t="shared" si="85"/>
        <v>Sweden</v>
      </c>
      <c r="N282">
        <f t="shared" si="87"/>
        <v>2.88</v>
      </c>
      <c r="O282" t="str">
        <f t="shared" si="79"/>
        <v/>
      </c>
      <c r="P282" t="str">
        <f t="shared" si="80"/>
        <v/>
      </c>
      <c r="Q282" t="str">
        <f t="shared" si="81"/>
        <v/>
      </c>
      <c r="R282" t="str">
        <f t="shared" si="82"/>
        <v/>
      </c>
      <c r="S282" t="str">
        <f t="shared" si="83"/>
        <v/>
      </c>
    </row>
    <row r="283" spans="1:19" hidden="1" x14ac:dyDescent="0.2">
      <c r="A283">
        <v>2018</v>
      </c>
      <c r="B283">
        <f t="shared" si="78"/>
        <v>42</v>
      </c>
      <c r="C283">
        <v>3</v>
      </c>
      <c r="D283" s="23" t="s">
        <v>98</v>
      </c>
      <c r="E283" s="23" t="s">
        <v>30</v>
      </c>
      <c r="F283" s="23"/>
      <c r="G283" s="23"/>
      <c r="H283" s="25">
        <v>11</v>
      </c>
      <c r="I283" s="25">
        <v>5</v>
      </c>
      <c r="J283" s="25">
        <v>1.25</v>
      </c>
      <c r="K283" t="str">
        <f t="shared" si="84"/>
        <v>Germany</v>
      </c>
      <c r="L283">
        <f t="shared" si="86"/>
        <v>1.25</v>
      </c>
      <c r="M283" t="str">
        <f t="shared" si="85"/>
        <v>Korea Republic</v>
      </c>
      <c r="N283">
        <f t="shared" si="87"/>
        <v>11</v>
      </c>
      <c r="O283" t="str">
        <f t="shared" si="79"/>
        <v/>
      </c>
      <c r="P283" t="str">
        <f t="shared" si="80"/>
        <v/>
      </c>
      <c r="Q283" t="str">
        <f t="shared" si="81"/>
        <v/>
      </c>
      <c r="R283" t="str">
        <f t="shared" si="82"/>
        <v/>
      </c>
      <c r="S283" t="str">
        <f t="shared" si="83"/>
        <v/>
      </c>
    </row>
    <row r="284" spans="1:19" hidden="1" x14ac:dyDescent="0.2">
      <c r="A284">
        <v>2018</v>
      </c>
      <c r="B284">
        <f t="shared" si="78"/>
        <v>43</v>
      </c>
      <c r="C284">
        <v>3</v>
      </c>
      <c r="D284" s="23" t="s">
        <v>73</v>
      </c>
      <c r="E284" s="23" t="s">
        <v>8</v>
      </c>
      <c r="F284" s="23"/>
      <c r="G284" s="23"/>
      <c r="H284" s="25">
        <v>9</v>
      </c>
      <c r="I284" s="25">
        <v>4.5</v>
      </c>
      <c r="J284" s="25">
        <v>1.36</v>
      </c>
      <c r="K284" t="str">
        <f t="shared" si="84"/>
        <v>Brazil</v>
      </c>
      <c r="L284">
        <f t="shared" si="86"/>
        <v>1.36</v>
      </c>
      <c r="M284" t="str">
        <f t="shared" si="85"/>
        <v>Serbia</v>
      </c>
      <c r="N284">
        <f t="shared" si="87"/>
        <v>9</v>
      </c>
      <c r="O284" t="str">
        <f t="shared" si="79"/>
        <v/>
      </c>
      <c r="P284" t="str">
        <f t="shared" si="80"/>
        <v/>
      </c>
      <c r="Q284" t="str">
        <f t="shared" si="81"/>
        <v/>
      </c>
      <c r="R284" t="str">
        <f t="shared" si="82"/>
        <v/>
      </c>
      <c r="S284" t="str">
        <f t="shared" si="83"/>
        <v/>
      </c>
    </row>
    <row r="285" spans="1:19" hidden="1" x14ac:dyDescent="0.2">
      <c r="A285">
        <v>2018</v>
      </c>
      <c r="B285">
        <f t="shared" si="78"/>
        <v>44</v>
      </c>
      <c r="C285">
        <v>3</v>
      </c>
      <c r="D285" s="23" t="s">
        <v>24</v>
      </c>
      <c r="E285" s="23" t="s">
        <v>19</v>
      </c>
      <c r="F285" s="23"/>
      <c r="G285" s="23"/>
      <c r="H285" s="25">
        <v>1.83</v>
      </c>
      <c r="I285" s="25">
        <v>3.3</v>
      </c>
      <c r="J285" s="25">
        <v>4.33</v>
      </c>
      <c r="K285" t="str">
        <f t="shared" si="84"/>
        <v>Switzerland</v>
      </c>
      <c r="L285">
        <f t="shared" si="86"/>
        <v>1.83</v>
      </c>
      <c r="M285" t="str">
        <f t="shared" si="85"/>
        <v>Costa Rica</v>
      </c>
      <c r="N285">
        <f t="shared" si="87"/>
        <v>4.33</v>
      </c>
      <c r="O285" t="str">
        <f t="shared" si="79"/>
        <v/>
      </c>
      <c r="P285" t="str">
        <f t="shared" si="80"/>
        <v/>
      </c>
      <c r="Q285" t="str">
        <f t="shared" si="81"/>
        <v/>
      </c>
      <c r="R285" t="str">
        <f t="shared" si="82"/>
        <v/>
      </c>
      <c r="S285" t="str">
        <f t="shared" si="83"/>
        <v/>
      </c>
    </row>
    <row r="286" spans="1:19" hidden="1" x14ac:dyDescent="0.2">
      <c r="A286">
        <v>2018</v>
      </c>
      <c r="B286">
        <f t="shared" si="78"/>
        <v>45</v>
      </c>
      <c r="C286">
        <v>3</v>
      </c>
      <c r="D286" s="23" t="s">
        <v>23</v>
      </c>
      <c r="E286" s="23" t="s">
        <v>94</v>
      </c>
      <c r="F286" s="23"/>
      <c r="G286" s="23"/>
      <c r="H286" s="25">
        <v>4.33</v>
      </c>
      <c r="I286" s="25">
        <v>3.4</v>
      </c>
      <c r="J286" s="25">
        <v>1.83</v>
      </c>
      <c r="K286" t="str">
        <f t="shared" si="84"/>
        <v>Poland</v>
      </c>
      <c r="L286">
        <f t="shared" si="86"/>
        <v>1.83</v>
      </c>
      <c r="M286" t="str">
        <f t="shared" si="85"/>
        <v>Japan</v>
      </c>
      <c r="N286">
        <f t="shared" si="87"/>
        <v>4.33</v>
      </c>
      <c r="O286" t="str">
        <f t="shared" si="79"/>
        <v/>
      </c>
      <c r="P286" t="str">
        <f t="shared" si="80"/>
        <v/>
      </c>
      <c r="Q286" t="str">
        <f t="shared" si="81"/>
        <v/>
      </c>
      <c r="R286" t="str">
        <f t="shared" si="82"/>
        <v/>
      </c>
      <c r="S286" t="str">
        <f t="shared" si="83"/>
        <v/>
      </c>
    </row>
    <row r="287" spans="1:19" hidden="1" x14ac:dyDescent="0.2">
      <c r="A287">
        <v>2018</v>
      </c>
      <c r="B287">
        <f t="shared" si="78"/>
        <v>46</v>
      </c>
      <c r="C287">
        <v>3</v>
      </c>
      <c r="D287" s="23" t="s">
        <v>95</v>
      </c>
      <c r="E287" s="23" t="s">
        <v>16</v>
      </c>
      <c r="F287" s="23"/>
      <c r="G287" s="23"/>
      <c r="H287" s="25">
        <v>4</v>
      </c>
      <c r="I287" s="25">
        <v>3.25</v>
      </c>
      <c r="J287" s="25">
        <v>2</v>
      </c>
      <c r="K287" t="str">
        <f t="shared" si="84"/>
        <v>Colombia</v>
      </c>
      <c r="L287">
        <f t="shared" si="86"/>
        <v>2</v>
      </c>
      <c r="M287" t="str">
        <f t="shared" si="85"/>
        <v>Senegal</v>
      </c>
      <c r="N287">
        <f t="shared" si="87"/>
        <v>4</v>
      </c>
      <c r="O287" t="str">
        <f t="shared" si="79"/>
        <v/>
      </c>
      <c r="P287" t="str">
        <f t="shared" si="80"/>
        <v/>
      </c>
      <c r="Q287" t="str">
        <f t="shared" si="81"/>
        <v/>
      </c>
      <c r="R287" t="str">
        <f t="shared" si="82"/>
        <v/>
      </c>
      <c r="S287" t="str">
        <f t="shared" si="83"/>
        <v/>
      </c>
    </row>
    <row r="288" spans="1:19" hidden="1" x14ac:dyDescent="0.2">
      <c r="A288">
        <v>2018</v>
      </c>
      <c r="B288">
        <f t="shared" si="78"/>
        <v>47</v>
      </c>
      <c r="C288">
        <v>3</v>
      </c>
      <c r="D288" s="23" t="s">
        <v>20</v>
      </c>
      <c r="E288" s="23" t="s">
        <v>36</v>
      </c>
      <c r="F288" s="23"/>
      <c r="G288" s="23"/>
      <c r="H288" s="25">
        <v>2.88</v>
      </c>
      <c r="I288" s="25">
        <v>3.3</v>
      </c>
      <c r="J288" s="25">
        <v>2.4</v>
      </c>
      <c r="K288" t="str">
        <f t="shared" si="84"/>
        <v>Belgium</v>
      </c>
      <c r="L288">
        <f t="shared" si="86"/>
        <v>2.4</v>
      </c>
      <c r="M288" t="str">
        <f t="shared" si="85"/>
        <v>England</v>
      </c>
      <c r="N288">
        <f t="shared" si="87"/>
        <v>2.88</v>
      </c>
      <c r="O288" t="str">
        <f t="shared" si="79"/>
        <v/>
      </c>
      <c r="P288" t="str">
        <f t="shared" si="80"/>
        <v/>
      </c>
      <c r="Q288" t="str">
        <f t="shared" si="81"/>
        <v/>
      </c>
      <c r="R288" t="str">
        <f t="shared" si="82"/>
        <v/>
      </c>
      <c r="S288" t="str">
        <f t="shared" si="83"/>
        <v/>
      </c>
    </row>
    <row r="289" spans="1:19" hidden="1" x14ac:dyDescent="0.2">
      <c r="A289">
        <v>2018</v>
      </c>
      <c r="B289">
        <f t="shared" si="78"/>
        <v>48</v>
      </c>
      <c r="C289">
        <v>3</v>
      </c>
      <c r="D289" s="23" t="s">
        <v>92</v>
      </c>
      <c r="E289" s="23" t="s">
        <v>93</v>
      </c>
      <c r="F289" s="23"/>
      <c r="G289" s="23"/>
      <c r="H289" s="25">
        <v>3.5</v>
      </c>
      <c r="I289" s="25">
        <v>3.1</v>
      </c>
      <c r="J289" s="25">
        <v>2.1</v>
      </c>
      <c r="K289" t="str">
        <f t="shared" si="84"/>
        <v>Tunisia</v>
      </c>
      <c r="L289">
        <f t="shared" si="86"/>
        <v>2.1</v>
      </c>
      <c r="M289" t="str">
        <f t="shared" si="85"/>
        <v>Panama</v>
      </c>
      <c r="N289">
        <f t="shared" si="87"/>
        <v>3.5</v>
      </c>
      <c r="O289" t="str">
        <f t="shared" si="79"/>
        <v/>
      </c>
      <c r="P289" t="str">
        <f t="shared" si="80"/>
        <v/>
      </c>
      <c r="Q289" t="str">
        <f t="shared" si="81"/>
        <v/>
      </c>
      <c r="R289" t="str">
        <f t="shared" si="82"/>
        <v/>
      </c>
      <c r="S289" t="str">
        <f t="shared" si="83"/>
        <v/>
      </c>
    </row>
  </sheetData>
  <autoFilter ref="A1:Q289" xr:uid="{00BF30CD-A7C7-B04A-9275-F487B1D3189F}">
    <filterColumn colId="0">
      <filters>
        <filter val="2018"/>
      </filters>
    </filterColumn>
    <filterColumn colId="2">
      <filters>
        <filter val="2"/>
      </filters>
    </filterColumn>
    <filterColumn colId="15">
      <filters blank="1"/>
    </filterColumn>
    <sortState ref="A210:Q225">
      <sortCondition ref="P1:P28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C4EC-1CD4-A44F-B471-9D96A8B7E9F2}">
  <dimension ref="A1:T289"/>
  <sheetViews>
    <sheetView workbookViewId="0">
      <selection activeCell="A3" sqref="A3"/>
    </sheetView>
  </sheetViews>
  <sheetFormatPr baseColWidth="10" defaultRowHeight="16" x14ac:dyDescent="0.2"/>
  <cols>
    <col min="4" max="5" width="22.83203125" customWidth="1"/>
    <col min="8" max="8" width="13.83203125" bestFit="1" customWidth="1"/>
    <col min="9" max="9" width="13.6640625" bestFit="1" customWidth="1"/>
    <col min="10" max="10" width="15.1640625" bestFit="1" customWidth="1"/>
    <col min="11" max="11" width="15" bestFit="1" customWidth="1"/>
    <col min="12" max="12" width="16" style="12" bestFit="1" customWidth="1"/>
    <col min="13" max="13" width="10.1640625" style="12" bestFit="1" customWidth="1"/>
    <col min="14" max="14" width="15.83203125" style="12" bestFit="1" customWidth="1"/>
    <col min="15" max="16" width="22.83203125" customWidth="1"/>
    <col min="19" max="19" width="22.83203125" customWidth="1"/>
  </cols>
  <sheetData>
    <row r="1" spans="1:20" x14ac:dyDescent="0.2">
      <c r="A1" s="1" t="s">
        <v>96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116</v>
      </c>
      <c r="I1" s="1" t="s">
        <v>117</v>
      </c>
      <c r="J1" s="1" t="s">
        <v>118</v>
      </c>
      <c r="K1" s="1" t="s">
        <v>119</v>
      </c>
      <c r="L1" s="24" t="s">
        <v>2</v>
      </c>
      <c r="M1" s="24" t="s">
        <v>3</v>
      </c>
      <c r="N1" s="24" t="s">
        <v>4</v>
      </c>
      <c r="O1" s="1" t="s">
        <v>66</v>
      </c>
      <c r="P1" s="1" t="s">
        <v>65</v>
      </c>
      <c r="Q1" s="1" t="s">
        <v>7</v>
      </c>
      <c r="R1" s="1" t="s">
        <v>105</v>
      </c>
      <c r="S1" s="1" t="s">
        <v>41</v>
      </c>
      <c r="T1" s="1" t="s">
        <v>40</v>
      </c>
    </row>
    <row r="2" spans="1:20" x14ac:dyDescent="0.2">
      <c r="A2">
        <v>1998</v>
      </c>
      <c r="F2" s="33"/>
      <c r="G2" s="33"/>
      <c r="H2" s="33"/>
      <c r="I2" s="33"/>
      <c r="J2" s="33"/>
      <c r="K2" s="33"/>
      <c r="L2"/>
      <c r="M2"/>
      <c r="N2"/>
    </row>
    <row r="3" spans="1:20" x14ac:dyDescent="0.2">
      <c r="F3" s="33"/>
      <c r="G3" s="33"/>
      <c r="H3" s="33"/>
      <c r="I3" s="33"/>
      <c r="J3" s="33"/>
      <c r="K3" s="33"/>
      <c r="L3"/>
      <c r="M3"/>
      <c r="N3"/>
    </row>
    <row r="4" spans="1:20" x14ac:dyDescent="0.2">
      <c r="F4" s="33"/>
      <c r="G4" s="33"/>
      <c r="H4" s="33"/>
      <c r="I4" s="33"/>
      <c r="J4" s="33"/>
      <c r="K4" s="33"/>
      <c r="L4"/>
      <c r="M4"/>
      <c r="N4"/>
    </row>
    <row r="5" spans="1:20" x14ac:dyDescent="0.2">
      <c r="F5" s="33"/>
      <c r="G5" s="33"/>
      <c r="H5" s="33"/>
      <c r="I5" s="33"/>
      <c r="J5" s="33"/>
      <c r="K5" s="33"/>
      <c r="L5"/>
      <c r="M5"/>
      <c r="N5"/>
    </row>
    <row r="6" spans="1:20" x14ac:dyDescent="0.2">
      <c r="F6" s="33"/>
      <c r="G6" s="33"/>
      <c r="H6" s="33"/>
      <c r="I6" s="33"/>
      <c r="J6" s="33"/>
      <c r="K6" s="33"/>
      <c r="L6"/>
      <c r="M6"/>
      <c r="N6"/>
    </row>
    <row r="7" spans="1:20" x14ac:dyDescent="0.2">
      <c r="F7" s="33"/>
      <c r="G7" s="33"/>
      <c r="H7" s="33"/>
      <c r="I7" s="33"/>
      <c r="J7" s="33"/>
      <c r="K7" s="33"/>
      <c r="L7"/>
      <c r="M7"/>
      <c r="N7"/>
    </row>
    <row r="8" spans="1:20" x14ac:dyDescent="0.2">
      <c r="F8" s="33"/>
      <c r="G8" s="33"/>
      <c r="H8" s="33"/>
      <c r="I8" s="33"/>
      <c r="J8" s="33"/>
      <c r="K8" s="33"/>
      <c r="L8"/>
      <c r="M8"/>
      <c r="N8"/>
    </row>
    <row r="9" spans="1:20" x14ac:dyDescent="0.2">
      <c r="F9" s="33"/>
      <c r="G9" s="33"/>
      <c r="H9" s="33"/>
      <c r="I9" s="33"/>
      <c r="J9" s="33"/>
      <c r="K9" s="33"/>
      <c r="L9"/>
      <c r="M9"/>
      <c r="N9"/>
    </row>
    <row r="10" spans="1:20" x14ac:dyDescent="0.2">
      <c r="F10" s="33"/>
      <c r="G10" s="33"/>
      <c r="H10" s="33"/>
      <c r="I10" s="33"/>
      <c r="J10" s="33"/>
      <c r="K10" s="33"/>
      <c r="L10"/>
      <c r="M10"/>
      <c r="N10"/>
    </row>
    <row r="11" spans="1:20" x14ac:dyDescent="0.2">
      <c r="F11" s="33"/>
      <c r="G11" s="33"/>
      <c r="H11" s="33"/>
      <c r="I11" s="33"/>
      <c r="J11" s="33"/>
      <c r="K11" s="33"/>
      <c r="L11"/>
      <c r="M11"/>
      <c r="N11"/>
    </row>
    <row r="12" spans="1:20" x14ac:dyDescent="0.2">
      <c r="F12" s="33"/>
      <c r="G12" s="33"/>
      <c r="H12" s="33"/>
      <c r="I12" s="33"/>
      <c r="J12" s="33"/>
      <c r="K12" s="33"/>
      <c r="L12"/>
      <c r="M12"/>
      <c r="N12"/>
    </row>
    <row r="13" spans="1:20" x14ac:dyDescent="0.2">
      <c r="F13" s="33"/>
      <c r="G13" s="33"/>
      <c r="H13" s="33"/>
      <c r="I13" s="33"/>
      <c r="J13" s="33"/>
      <c r="K13" s="33"/>
      <c r="L13"/>
      <c r="M13"/>
      <c r="N13"/>
    </row>
    <row r="14" spans="1:20" x14ac:dyDescent="0.2">
      <c r="F14" s="33"/>
      <c r="G14" s="33"/>
      <c r="H14" s="33"/>
      <c r="I14" s="33"/>
      <c r="J14" s="33"/>
      <c r="K14" s="33"/>
      <c r="L14"/>
      <c r="M14"/>
      <c r="N14"/>
    </row>
    <row r="15" spans="1:20" x14ac:dyDescent="0.2">
      <c r="F15" s="33"/>
      <c r="G15" s="33"/>
      <c r="H15" s="33"/>
      <c r="I15" s="33"/>
      <c r="J15" s="33"/>
      <c r="K15" s="33"/>
      <c r="L15"/>
      <c r="M15"/>
      <c r="N15"/>
    </row>
    <row r="16" spans="1:20" x14ac:dyDescent="0.2">
      <c r="F16" s="33"/>
      <c r="G16" s="33"/>
      <c r="H16" s="33"/>
      <c r="I16" s="33"/>
      <c r="J16" s="33"/>
      <c r="K16" s="33"/>
      <c r="L16"/>
      <c r="M16"/>
      <c r="N16"/>
    </row>
    <row r="17" spans="6:14" x14ac:dyDescent="0.2">
      <c r="F17" s="33"/>
      <c r="G17" s="33"/>
      <c r="H17" s="33"/>
      <c r="I17" s="33"/>
      <c r="J17" s="33"/>
      <c r="K17" s="33"/>
      <c r="L17"/>
      <c r="M17"/>
      <c r="N17"/>
    </row>
    <row r="18" spans="6:14" x14ac:dyDescent="0.2">
      <c r="F18" s="33"/>
      <c r="G18" s="33"/>
      <c r="H18" s="33"/>
      <c r="I18" s="33"/>
      <c r="J18" s="33"/>
      <c r="K18" s="33"/>
      <c r="L18"/>
      <c r="M18"/>
      <c r="N18"/>
    </row>
    <row r="19" spans="6:14" x14ac:dyDescent="0.2">
      <c r="F19" s="33"/>
      <c r="G19" s="33"/>
      <c r="H19" s="33"/>
      <c r="I19" s="33"/>
      <c r="J19" s="33"/>
      <c r="K19" s="33"/>
      <c r="L19"/>
      <c r="M19"/>
      <c r="N19"/>
    </row>
    <row r="20" spans="6:14" x14ac:dyDescent="0.2">
      <c r="F20" s="33"/>
      <c r="G20" s="33"/>
      <c r="H20" s="33"/>
      <c r="I20" s="33"/>
      <c r="J20" s="33"/>
      <c r="K20" s="33"/>
      <c r="L20"/>
      <c r="M20"/>
      <c r="N20"/>
    </row>
    <row r="21" spans="6:14" x14ac:dyDescent="0.2">
      <c r="F21" s="33"/>
      <c r="G21" s="33"/>
      <c r="H21" s="33"/>
      <c r="I21" s="33"/>
      <c r="J21" s="33"/>
      <c r="K21" s="33"/>
      <c r="L21"/>
      <c r="M21"/>
      <c r="N21"/>
    </row>
    <row r="22" spans="6:14" x14ac:dyDescent="0.2">
      <c r="F22" s="33"/>
      <c r="G22" s="33"/>
      <c r="H22" s="33"/>
      <c r="I22" s="33"/>
      <c r="J22" s="33"/>
      <c r="K22" s="33"/>
      <c r="L22"/>
      <c r="M22"/>
      <c r="N22"/>
    </row>
    <row r="23" spans="6:14" x14ac:dyDescent="0.2">
      <c r="F23" s="33"/>
      <c r="G23" s="33"/>
      <c r="H23" s="33"/>
      <c r="I23" s="33"/>
      <c r="J23" s="33"/>
      <c r="K23" s="33"/>
      <c r="L23"/>
      <c r="M23"/>
      <c r="N23"/>
    </row>
    <row r="24" spans="6:14" x14ac:dyDescent="0.2">
      <c r="F24" s="33"/>
      <c r="G24" s="33"/>
      <c r="H24" s="33"/>
      <c r="I24" s="33"/>
      <c r="J24" s="33"/>
      <c r="K24" s="33"/>
      <c r="L24"/>
      <c r="M24"/>
      <c r="N24"/>
    </row>
    <row r="25" spans="6:14" x14ac:dyDescent="0.2">
      <c r="F25" s="33"/>
      <c r="G25" s="33"/>
      <c r="H25" s="33"/>
      <c r="I25" s="33"/>
      <c r="J25" s="33"/>
      <c r="K25" s="33"/>
      <c r="L25"/>
      <c r="M25"/>
      <c r="N25"/>
    </row>
    <row r="26" spans="6:14" x14ac:dyDescent="0.2">
      <c r="F26" s="33"/>
      <c r="G26" s="33"/>
      <c r="H26" s="33"/>
      <c r="I26" s="33"/>
      <c r="J26" s="33"/>
      <c r="K26" s="33"/>
      <c r="L26"/>
      <c r="M26"/>
      <c r="N26"/>
    </row>
    <row r="27" spans="6:14" x14ac:dyDescent="0.2">
      <c r="F27" s="33"/>
      <c r="G27" s="33"/>
      <c r="H27" s="33"/>
      <c r="I27" s="33"/>
      <c r="J27" s="33"/>
      <c r="K27" s="33"/>
      <c r="L27"/>
      <c r="M27"/>
      <c r="N27"/>
    </row>
    <row r="28" spans="6:14" x14ac:dyDescent="0.2">
      <c r="F28" s="33"/>
      <c r="G28" s="33"/>
      <c r="H28" s="33"/>
      <c r="I28" s="33"/>
      <c r="J28" s="33"/>
      <c r="K28" s="33"/>
      <c r="L28"/>
      <c r="M28"/>
      <c r="N28"/>
    </row>
    <row r="29" spans="6:14" x14ac:dyDescent="0.2">
      <c r="F29" s="33"/>
      <c r="G29" s="33"/>
      <c r="H29" s="33"/>
      <c r="I29" s="33"/>
      <c r="J29" s="33"/>
      <c r="K29" s="33"/>
      <c r="L29"/>
      <c r="M29"/>
      <c r="N29"/>
    </row>
    <row r="30" spans="6:14" x14ac:dyDescent="0.2">
      <c r="F30" s="33"/>
      <c r="G30" s="33"/>
      <c r="H30" s="33"/>
      <c r="I30" s="33"/>
      <c r="J30" s="33"/>
      <c r="K30" s="33"/>
      <c r="L30"/>
      <c r="M30"/>
      <c r="N30"/>
    </row>
    <row r="31" spans="6:14" x14ac:dyDescent="0.2">
      <c r="F31" s="33"/>
      <c r="G31" s="33"/>
      <c r="H31" s="33"/>
      <c r="I31" s="33"/>
      <c r="J31" s="33"/>
      <c r="K31" s="33"/>
      <c r="L31"/>
      <c r="M31"/>
      <c r="N31"/>
    </row>
    <row r="32" spans="6:14" x14ac:dyDescent="0.2">
      <c r="F32" s="33"/>
      <c r="G32" s="33"/>
      <c r="H32" s="33"/>
      <c r="I32" s="33"/>
      <c r="J32" s="33"/>
      <c r="K32" s="33"/>
      <c r="L32"/>
      <c r="M32"/>
      <c r="N32"/>
    </row>
    <row r="33" spans="6:14" x14ac:dyDescent="0.2">
      <c r="F33" s="33"/>
      <c r="G33" s="33"/>
      <c r="H33" s="33"/>
      <c r="I33" s="33"/>
      <c r="J33" s="33"/>
      <c r="K33" s="33"/>
      <c r="L33"/>
      <c r="M33"/>
      <c r="N33"/>
    </row>
    <row r="34" spans="6:14" x14ac:dyDescent="0.2">
      <c r="F34" s="33"/>
      <c r="G34" s="33"/>
      <c r="H34" s="33"/>
      <c r="I34" s="33"/>
      <c r="J34" s="33"/>
      <c r="K34" s="33"/>
      <c r="L34"/>
      <c r="M34"/>
      <c r="N34"/>
    </row>
    <row r="35" spans="6:14" x14ac:dyDescent="0.2">
      <c r="F35" s="33"/>
      <c r="G35" s="33"/>
      <c r="H35" s="33"/>
      <c r="I35" s="33"/>
      <c r="J35" s="33"/>
      <c r="K35" s="33"/>
      <c r="L35"/>
      <c r="M35"/>
      <c r="N35"/>
    </row>
    <row r="36" spans="6:14" x14ac:dyDescent="0.2">
      <c r="F36" s="33"/>
      <c r="G36" s="33"/>
      <c r="H36" s="33"/>
      <c r="I36" s="33"/>
      <c r="J36" s="33"/>
      <c r="K36" s="33"/>
      <c r="L36"/>
      <c r="M36"/>
      <c r="N36"/>
    </row>
    <row r="37" spans="6:14" x14ac:dyDescent="0.2">
      <c r="F37" s="33"/>
      <c r="G37" s="33"/>
      <c r="H37" s="33"/>
      <c r="I37" s="33"/>
      <c r="J37" s="33"/>
      <c r="K37" s="33"/>
      <c r="L37"/>
      <c r="M37"/>
      <c r="N37"/>
    </row>
    <row r="38" spans="6:14" x14ac:dyDescent="0.2">
      <c r="F38" s="33"/>
      <c r="G38" s="33"/>
      <c r="H38" s="33"/>
      <c r="I38" s="33"/>
      <c r="J38" s="33"/>
      <c r="K38" s="33"/>
      <c r="L38"/>
      <c r="M38"/>
      <c r="N38"/>
    </row>
    <row r="39" spans="6:14" x14ac:dyDescent="0.2">
      <c r="F39" s="33"/>
      <c r="G39" s="33"/>
      <c r="H39" s="33"/>
      <c r="I39" s="33"/>
      <c r="J39" s="33"/>
      <c r="K39" s="33"/>
      <c r="L39"/>
      <c r="M39"/>
      <c r="N39"/>
    </row>
    <row r="40" spans="6:14" x14ac:dyDescent="0.2">
      <c r="F40" s="33"/>
      <c r="G40" s="33"/>
      <c r="H40" s="33"/>
      <c r="I40" s="33"/>
      <c r="J40" s="33"/>
      <c r="K40" s="33"/>
      <c r="L40"/>
      <c r="M40"/>
      <c r="N40"/>
    </row>
    <row r="41" spans="6:14" x14ac:dyDescent="0.2">
      <c r="F41" s="33"/>
      <c r="G41" s="33"/>
      <c r="H41" s="33"/>
      <c r="I41" s="33"/>
      <c r="J41" s="33"/>
      <c r="K41" s="33"/>
      <c r="L41"/>
      <c r="M41"/>
      <c r="N41"/>
    </row>
    <row r="42" spans="6:14" x14ac:dyDescent="0.2">
      <c r="F42" s="33"/>
      <c r="G42" s="33"/>
      <c r="H42" s="33"/>
      <c r="I42" s="33"/>
      <c r="J42" s="33"/>
      <c r="K42" s="33"/>
      <c r="L42"/>
      <c r="M42"/>
      <c r="N42"/>
    </row>
    <row r="43" spans="6:14" x14ac:dyDescent="0.2">
      <c r="F43" s="33"/>
      <c r="G43" s="33"/>
      <c r="H43" s="33"/>
      <c r="I43" s="33"/>
      <c r="J43" s="33"/>
      <c r="K43" s="33"/>
      <c r="L43"/>
      <c r="M43"/>
      <c r="N43"/>
    </row>
    <row r="44" spans="6:14" x14ac:dyDescent="0.2">
      <c r="F44" s="33"/>
      <c r="G44" s="33"/>
      <c r="H44" s="33"/>
      <c r="I44" s="33"/>
      <c r="J44" s="33"/>
      <c r="K44" s="33"/>
      <c r="L44"/>
      <c r="M44"/>
      <c r="N44"/>
    </row>
    <row r="45" spans="6:14" x14ac:dyDescent="0.2">
      <c r="F45" s="33"/>
      <c r="G45" s="33"/>
      <c r="H45" s="33"/>
      <c r="I45" s="33"/>
      <c r="J45" s="33"/>
      <c r="K45" s="33"/>
      <c r="L45"/>
      <c r="M45"/>
      <c r="N45"/>
    </row>
    <row r="46" spans="6:14" x14ac:dyDescent="0.2">
      <c r="F46" s="33"/>
      <c r="G46" s="33"/>
      <c r="H46" s="33"/>
      <c r="I46" s="33"/>
      <c r="J46" s="33"/>
      <c r="K46" s="33"/>
      <c r="L46"/>
      <c r="M46"/>
      <c r="N46"/>
    </row>
    <row r="47" spans="6:14" x14ac:dyDescent="0.2">
      <c r="F47" s="33"/>
      <c r="G47" s="33"/>
      <c r="H47" s="33"/>
      <c r="I47" s="33"/>
      <c r="J47" s="33"/>
      <c r="K47" s="33"/>
      <c r="L47"/>
      <c r="M47"/>
      <c r="N47"/>
    </row>
    <row r="48" spans="6:14" x14ac:dyDescent="0.2">
      <c r="F48" s="33"/>
      <c r="G48" s="33"/>
      <c r="H48" s="33"/>
      <c r="I48" s="33"/>
      <c r="J48" s="33"/>
      <c r="K48" s="33"/>
      <c r="L48"/>
      <c r="M48"/>
      <c r="N48"/>
    </row>
    <row r="49" spans="6:14" x14ac:dyDescent="0.2">
      <c r="F49" s="33"/>
      <c r="G49" s="33"/>
      <c r="H49" s="33"/>
      <c r="I49" s="33"/>
      <c r="J49" s="33"/>
      <c r="K49" s="33"/>
      <c r="L49"/>
      <c r="M49"/>
      <c r="N49"/>
    </row>
    <row r="50" spans="6:14" x14ac:dyDescent="0.2">
      <c r="F50" s="33"/>
      <c r="G50" s="33"/>
      <c r="H50" s="33"/>
      <c r="I50" s="33"/>
      <c r="J50" s="33"/>
      <c r="K50" s="33"/>
      <c r="L50"/>
      <c r="M50"/>
      <c r="N50"/>
    </row>
    <row r="51" spans="6:14" x14ac:dyDescent="0.2">
      <c r="F51" s="33"/>
      <c r="G51" s="33"/>
      <c r="H51" s="33"/>
      <c r="I51" s="33"/>
      <c r="J51" s="33"/>
      <c r="K51" s="33"/>
      <c r="L51"/>
      <c r="M51"/>
      <c r="N51"/>
    </row>
    <row r="52" spans="6:14" x14ac:dyDescent="0.2">
      <c r="F52" s="33"/>
      <c r="G52" s="33"/>
      <c r="H52" s="33"/>
      <c r="I52" s="33"/>
      <c r="J52" s="33"/>
      <c r="K52" s="33"/>
      <c r="L52"/>
      <c r="M52"/>
      <c r="N52"/>
    </row>
    <row r="53" spans="6:14" x14ac:dyDescent="0.2">
      <c r="F53" s="33"/>
      <c r="G53" s="33"/>
      <c r="H53" s="33"/>
      <c r="I53" s="33"/>
      <c r="J53" s="33"/>
      <c r="K53" s="33"/>
      <c r="L53"/>
      <c r="M53"/>
      <c r="N53"/>
    </row>
    <row r="54" spans="6:14" x14ac:dyDescent="0.2">
      <c r="F54" s="33"/>
      <c r="G54" s="33"/>
      <c r="H54" s="33"/>
      <c r="I54" s="33"/>
      <c r="J54" s="33"/>
      <c r="K54" s="33"/>
      <c r="L54"/>
      <c r="M54"/>
      <c r="N54"/>
    </row>
    <row r="55" spans="6:14" x14ac:dyDescent="0.2">
      <c r="F55" s="33"/>
      <c r="G55" s="33"/>
      <c r="H55" s="33"/>
      <c r="I55" s="33"/>
      <c r="J55" s="33"/>
      <c r="K55" s="33"/>
      <c r="L55"/>
      <c r="M55"/>
      <c r="N55"/>
    </row>
    <row r="56" spans="6:14" x14ac:dyDescent="0.2">
      <c r="F56" s="33"/>
      <c r="G56" s="33"/>
      <c r="H56" s="33"/>
      <c r="I56" s="33"/>
      <c r="J56" s="33"/>
      <c r="K56" s="33"/>
      <c r="L56"/>
      <c r="M56"/>
      <c r="N56"/>
    </row>
    <row r="57" spans="6:14" x14ac:dyDescent="0.2">
      <c r="F57" s="33"/>
      <c r="G57" s="33"/>
      <c r="H57" s="33"/>
      <c r="I57" s="33"/>
      <c r="J57" s="33"/>
      <c r="K57" s="33"/>
      <c r="L57"/>
      <c r="M57"/>
      <c r="N57"/>
    </row>
    <row r="58" spans="6:14" x14ac:dyDescent="0.2">
      <c r="F58" s="33"/>
      <c r="G58" s="33"/>
      <c r="H58" s="33"/>
      <c r="I58" s="33"/>
      <c r="J58" s="33"/>
      <c r="K58" s="33"/>
      <c r="L58"/>
      <c r="M58"/>
      <c r="N58"/>
    </row>
    <row r="59" spans="6:14" x14ac:dyDescent="0.2">
      <c r="F59" s="33"/>
      <c r="G59" s="33"/>
      <c r="H59" s="33"/>
      <c r="I59" s="33"/>
      <c r="J59" s="33"/>
      <c r="K59" s="33"/>
      <c r="L59"/>
      <c r="M59"/>
      <c r="N59"/>
    </row>
    <row r="60" spans="6:14" x14ac:dyDescent="0.2">
      <c r="F60" s="33"/>
      <c r="G60" s="33"/>
      <c r="H60" s="33"/>
      <c r="I60" s="33"/>
      <c r="J60" s="33"/>
      <c r="K60" s="33"/>
      <c r="L60"/>
      <c r="M60"/>
      <c r="N60"/>
    </row>
    <row r="61" spans="6:14" x14ac:dyDescent="0.2">
      <c r="F61" s="33"/>
      <c r="G61" s="33"/>
      <c r="H61" s="33"/>
      <c r="I61" s="33"/>
      <c r="J61" s="33"/>
      <c r="K61" s="33"/>
      <c r="L61"/>
      <c r="M61"/>
      <c r="N61"/>
    </row>
    <row r="62" spans="6:14" x14ac:dyDescent="0.2">
      <c r="F62" s="33"/>
      <c r="G62" s="33"/>
      <c r="H62" s="33"/>
      <c r="I62" s="33"/>
      <c r="J62" s="33"/>
      <c r="K62" s="33"/>
      <c r="L62"/>
      <c r="M62"/>
      <c r="N62"/>
    </row>
    <row r="63" spans="6:14" x14ac:dyDescent="0.2">
      <c r="F63" s="33"/>
      <c r="G63" s="33"/>
      <c r="H63" s="33"/>
      <c r="I63" s="33"/>
      <c r="J63" s="33"/>
      <c r="K63" s="33"/>
      <c r="L63"/>
      <c r="M63"/>
      <c r="N63"/>
    </row>
    <row r="64" spans="6:14" x14ac:dyDescent="0.2">
      <c r="F64" s="33"/>
      <c r="G64" s="33"/>
      <c r="H64" s="33"/>
      <c r="I64" s="33"/>
      <c r="J64" s="33"/>
      <c r="K64" s="33"/>
      <c r="L64"/>
      <c r="M64"/>
      <c r="N64"/>
    </row>
    <row r="65" spans="6:14" x14ac:dyDescent="0.2">
      <c r="F65" s="33"/>
      <c r="G65" s="33"/>
      <c r="H65" s="33"/>
      <c r="I65" s="33"/>
      <c r="J65" s="33"/>
      <c r="K65" s="33"/>
      <c r="L65"/>
      <c r="M65"/>
      <c r="N65"/>
    </row>
    <row r="66" spans="6:14" x14ac:dyDescent="0.2">
      <c r="F66" s="33"/>
      <c r="G66" s="33"/>
      <c r="H66" s="33"/>
      <c r="I66" s="33"/>
      <c r="J66" s="33"/>
      <c r="K66" s="33"/>
      <c r="L66"/>
      <c r="M66"/>
      <c r="N66"/>
    </row>
    <row r="67" spans="6:14" x14ac:dyDescent="0.2">
      <c r="F67" s="33"/>
      <c r="G67" s="33"/>
      <c r="H67" s="33"/>
      <c r="I67" s="33"/>
      <c r="J67" s="33"/>
      <c r="K67" s="33"/>
      <c r="L67"/>
      <c r="M67"/>
      <c r="N67"/>
    </row>
    <row r="68" spans="6:14" x14ac:dyDescent="0.2">
      <c r="F68" s="33"/>
      <c r="G68" s="33"/>
      <c r="H68" s="33"/>
      <c r="I68" s="33"/>
      <c r="J68" s="33"/>
      <c r="K68" s="33"/>
      <c r="L68"/>
      <c r="M68"/>
      <c r="N68"/>
    </row>
    <row r="69" spans="6:14" x14ac:dyDescent="0.2">
      <c r="F69" s="33"/>
      <c r="G69" s="33"/>
      <c r="H69" s="33"/>
      <c r="I69" s="33"/>
      <c r="J69" s="33"/>
      <c r="K69" s="33"/>
      <c r="L69"/>
      <c r="M69"/>
      <c r="N69"/>
    </row>
    <row r="70" spans="6:14" x14ac:dyDescent="0.2">
      <c r="F70" s="33"/>
      <c r="G70" s="33"/>
      <c r="H70" s="33"/>
      <c r="I70" s="33"/>
      <c r="J70" s="33"/>
      <c r="K70" s="33"/>
      <c r="L70"/>
      <c r="M70"/>
      <c r="N70"/>
    </row>
    <row r="71" spans="6:14" x14ac:dyDescent="0.2">
      <c r="F71" s="33"/>
      <c r="G71" s="33"/>
      <c r="H71" s="33"/>
      <c r="I71" s="33"/>
      <c r="J71" s="33"/>
      <c r="K71" s="33"/>
      <c r="L71"/>
      <c r="M71"/>
      <c r="N71"/>
    </row>
    <row r="72" spans="6:14" x14ac:dyDescent="0.2">
      <c r="F72" s="33"/>
      <c r="G72" s="33"/>
      <c r="H72" s="33"/>
      <c r="I72" s="33"/>
      <c r="J72" s="33"/>
      <c r="K72" s="33"/>
      <c r="L72"/>
      <c r="M72"/>
      <c r="N72"/>
    </row>
    <row r="73" spans="6:14" x14ac:dyDescent="0.2">
      <c r="F73" s="33"/>
      <c r="G73" s="33"/>
      <c r="H73" s="33"/>
      <c r="I73" s="33"/>
      <c r="J73" s="33"/>
      <c r="K73" s="33"/>
      <c r="L73"/>
      <c r="M73"/>
      <c r="N73"/>
    </row>
    <row r="74" spans="6:14" x14ac:dyDescent="0.2">
      <c r="F74" s="33"/>
      <c r="G74" s="33"/>
      <c r="H74" s="33"/>
      <c r="I74" s="33"/>
      <c r="J74" s="33"/>
      <c r="K74" s="33"/>
      <c r="L74"/>
      <c r="M74"/>
      <c r="N74"/>
    </row>
    <row r="75" spans="6:14" x14ac:dyDescent="0.2">
      <c r="F75" s="33"/>
      <c r="G75" s="33"/>
      <c r="H75" s="33"/>
      <c r="I75" s="33"/>
      <c r="J75" s="33"/>
      <c r="K75" s="33"/>
      <c r="L75"/>
      <c r="M75"/>
      <c r="N75"/>
    </row>
    <row r="76" spans="6:14" x14ac:dyDescent="0.2">
      <c r="F76" s="33"/>
      <c r="G76" s="33"/>
      <c r="H76" s="33"/>
      <c r="I76" s="33"/>
      <c r="J76" s="33"/>
      <c r="K76" s="33"/>
      <c r="L76"/>
      <c r="M76"/>
      <c r="N76"/>
    </row>
    <row r="77" spans="6:14" x14ac:dyDescent="0.2">
      <c r="F77" s="33"/>
      <c r="G77" s="33"/>
      <c r="H77" s="33"/>
      <c r="I77" s="33"/>
      <c r="J77" s="33"/>
      <c r="K77" s="33"/>
      <c r="L77"/>
      <c r="M77"/>
      <c r="N77"/>
    </row>
    <row r="78" spans="6:14" x14ac:dyDescent="0.2">
      <c r="F78" s="33"/>
      <c r="G78" s="33"/>
      <c r="H78" s="33"/>
      <c r="I78" s="33"/>
      <c r="J78" s="33"/>
      <c r="K78" s="33"/>
      <c r="L78"/>
      <c r="M78"/>
      <c r="N78"/>
    </row>
    <row r="79" spans="6:14" x14ac:dyDescent="0.2">
      <c r="F79" s="33"/>
      <c r="G79" s="33"/>
      <c r="H79" s="33"/>
      <c r="I79" s="33"/>
      <c r="J79" s="33"/>
      <c r="K79" s="33"/>
      <c r="L79"/>
      <c r="M79"/>
      <c r="N79"/>
    </row>
    <row r="80" spans="6:14" x14ac:dyDescent="0.2">
      <c r="F80" s="33"/>
      <c r="G80" s="33"/>
      <c r="H80" s="33"/>
      <c r="I80" s="33"/>
      <c r="J80" s="33"/>
      <c r="K80" s="33"/>
      <c r="L80"/>
      <c r="M80"/>
      <c r="N80"/>
    </row>
    <row r="81" spans="6:14" x14ac:dyDescent="0.2">
      <c r="F81" s="33"/>
      <c r="G81" s="33"/>
      <c r="H81" s="33"/>
      <c r="I81" s="33"/>
      <c r="J81" s="33"/>
      <c r="K81" s="33"/>
      <c r="L81"/>
      <c r="M81"/>
      <c r="N81"/>
    </row>
    <row r="82" spans="6:14" x14ac:dyDescent="0.2">
      <c r="F82" s="33"/>
      <c r="G82" s="33"/>
      <c r="H82" s="33"/>
      <c r="I82" s="33"/>
      <c r="J82" s="33"/>
      <c r="K82" s="33"/>
      <c r="L82"/>
      <c r="M82"/>
      <c r="N82"/>
    </row>
    <row r="83" spans="6:14" x14ac:dyDescent="0.2">
      <c r="F83" s="33"/>
      <c r="G83" s="33"/>
      <c r="H83" s="33"/>
      <c r="I83" s="33"/>
      <c r="J83" s="33"/>
      <c r="K83" s="33"/>
      <c r="L83"/>
      <c r="M83"/>
      <c r="N83"/>
    </row>
    <row r="84" spans="6:14" x14ac:dyDescent="0.2">
      <c r="F84" s="33"/>
      <c r="G84" s="33"/>
      <c r="H84" s="33"/>
      <c r="I84" s="33"/>
      <c r="J84" s="33"/>
      <c r="K84" s="33"/>
      <c r="L84"/>
      <c r="M84"/>
      <c r="N84"/>
    </row>
    <row r="85" spans="6:14" x14ac:dyDescent="0.2">
      <c r="F85" s="33"/>
      <c r="G85" s="33"/>
      <c r="H85" s="33"/>
      <c r="I85" s="33"/>
      <c r="J85" s="33"/>
      <c r="K85" s="33"/>
      <c r="L85"/>
      <c r="M85"/>
      <c r="N85"/>
    </row>
    <row r="86" spans="6:14" x14ac:dyDescent="0.2">
      <c r="F86" s="33"/>
      <c r="G86" s="33"/>
      <c r="H86" s="33"/>
      <c r="I86" s="33"/>
      <c r="J86" s="33"/>
      <c r="K86" s="33"/>
      <c r="L86"/>
      <c r="M86"/>
      <c r="N86"/>
    </row>
    <row r="87" spans="6:14" x14ac:dyDescent="0.2">
      <c r="F87" s="33"/>
      <c r="G87" s="33"/>
      <c r="H87" s="33"/>
      <c r="I87" s="33"/>
      <c r="J87" s="33"/>
      <c r="K87" s="33"/>
      <c r="L87"/>
      <c r="M87"/>
      <c r="N87"/>
    </row>
    <row r="88" spans="6:14" x14ac:dyDescent="0.2">
      <c r="F88" s="33"/>
      <c r="G88" s="33"/>
      <c r="H88" s="33"/>
      <c r="I88" s="33"/>
      <c r="J88" s="33"/>
      <c r="K88" s="33"/>
      <c r="L88"/>
      <c r="M88"/>
      <c r="N88"/>
    </row>
    <row r="89" spans="6:14" x14ac:dyDescent="0.2">
      <c r="F89" s="33"/>
      <c r="G89" s="33"/>
      <c r="H89" s="33"/>
      <c r="I89" s="33"/>
      <c r="J89" s="33"/>
      <c r="K89" s="33"/>
      <c r="L89"/>
      <c r="M89"/>
      <c r="N89"/>
    </row>
    <row r="90" spans="6:14" x14ac:dyDescent="0.2">
      <c r="F90" s="33"/>
      <c r="G90" s="33"/>
      <c r="H90" s="33"/>
      <c r="I90" s="33"/>
      <c r="J90" s="33"/>
      <c r="K90" s="33"/>
      <c r="L90"/>
      <c r="M90"/>
      <c r="N90"/>
    </row>
    <row r="91" spans="6:14" x14ac:dyDescent="0.2">
      <c r="F91" s="33"/>
      <c r="G91" s="33"/>
      <c r="H91" s="33"/>
      <c r="I91" s="33"/>
      <c r="J91" s="33"/>
      <c r="K91" s="33"/>
      <c r="L91"/>
      <c r="M91"/>
      <c r="N91"/>
    </row>
    <row r="92" spans="6:14" x14ac:dyDescent="0.2">
      <c r="F92" s="33"/>
      <c r="G92" s="33"/>
      <c r="H92" s="33"/>
      <c r="I92" s="33"/>
      <c r="J92" s="33"/>
      <c r="K92" s="33"/>
      <c r="L92"/>
      <c r="M92"/>
      <c r="N92"/>
    </row>
    <row r="93" spans="6:14" x14ac:dyDescent="0.2">
      <c r="F93" s="33"/>
      <c r="G93" s="33"/>
      <c r="H93" s="33"/>
      <c r="I93" s="33"/>
      <c r="J93" s="33"/>
      <c r="K93" s="33"/>
      <c r="L93"/>
      <c r="M93"/>
      <c r="N93"/>
    </row>
    <row r="94" spans="6:14" x14ac:dyDescent="0.2">
      <c r="F94" s="33"/>
      <c r="G94" s="33"/>
      <c r="H94" s="33"/>
      <c r="I94" s="33"/>
      <c r="J94" s="33"/>
      <c r="K94" s="33"/>
      <c r="L94"/>
      <c r="M94"/>
      <c r="N94"/>
    </row>
    <row r="95" spans="6:14" x14ac:dyDescent="0.2">
      <c r="F95" s="33"/>
      <c r="G95" s="33"/>
      <c r="H95" s="33"/>
      <c r="I95" s="33"/>
      <c r="J95" s="33"/>
      <c r="K95" s="33"/>
      <c r="L95"/>
      <c r="M95"/>
      <c r="N95"/>
    </row>
    <row r="96" spans="6:14" x14ac:dyDescent="0.2">
      <c r="F96" s="33"/>
      <c r="G96" s="33"/>
      <c r="H96" s="33"/>
      <c r="I96" s="33"/>
      <c r="J96" s="33"/>
      <c r="K96" s="33"/>
      <c r="L96"/>
      <c r="M96"/>
      <c r="N96"/>
    </row>
    <row r="97" spans="6:14" x14ac:dyDescent="0.2">
      <c r="F97" s="33"/>
      <c r="G97" s="33"/>
      <c r="H97" s="33"/>
      <c r="I97" s="33"/>
      <c r="J97" s="33"/>
      <c r="K97" s="33"/>
      <c r="L97"/>
      <c r="M97"/>
      <c r="N97"/>
    </row>
    <row r="242" spans="4:14" x14ac:dyDescent="0.2">
      <c r="D242" s="23"/>
      <c r="E242" s="23"/>
      <c r="F242" s="23"/>
      <c r="G242" s="23"/>
      <c r="H242" s="23"/>
      <c r="I242" s="23"/>
      <c r="J242" s="23"/>
      <c r="K242" s="23"/>
      <c r="L242" s="25"/>
      <c r="M242" s="25"/>
      <c r="N242" s="25"/>
    </row>
    <row r="243" spans="4:14" x14ac:dyDescent="0.2">
      <c r="D243" s="23"/>
      <c r="E243" s="23"/>
      <c r="F243" s="23"/>
      <c r="G243" s="23"/>
      <c r="H243" s="23"/>
      <c r="I243" s="23"/>
      <c r="J243" s="23"/>
      <c r="K243" s="23"/>
      <c r="L243" s="25"/>
      <c r="M243" s="25"/>
      <c r="N243" s="25"/>
    </row>
    <row r="244" spans="4:14" x14ac:dyDescent="0.2">
      <c r="D244" s="23"/>
      <c r="E244" s="23"/>
      <c r="F244" s="23"/>
      <c r="G244" s="23"/>
      <c r="H244" s="23"/>
      <c r="I244" s="23"/>
      <c r="J244" s="23"/>
      <c r="K244" s="23"/>
      <c r="L244" s="25"/>
      <c r="M244" s="25"/>
      <c r="N244" s="25"/>
    </row>
    <row r="245" spans="4:14" x14ac:dyDescent="0.2">
      <c r="D245" s="23"/>
      <c r="E245" s="23"/>
      <c r="F245" s="23"/>
      <c r="G245" s="23"/>
      <c r="H245" s="23"/>
      <c r="I245" s="23"/>
      <c r="J245" s="23"/>
      <c r="K245" s="23"/>
      <c r="L245" s="25"/>
      <c r="M245" s="25"/>
      <c r="N245" s="25"/>
    </row>
    <row r="246" spans="4:14" x14ac:dyDescent="0.2">
      <c r="D246" s="23"/>
      <c r="E246" s="23"/>
      <c r="F246" s="23"/>
      <c r="G246" s="23"/>
      <c r="H246" s="23"/>
      <c r="I246" s="23"/>
      <c r="J246" s="23"/>
      <c r="K246" s="23"/>
      <c r="L246" s="25"/>
      <c r="M246" s="25"/>
      <c r="N246" s="25"/>
    </row>
    <row r="247" spans="4:14" x14ac:dyDescent="0.2">
      <c r="D247" s="23"/>
      <c r="E247" s="23"/>
      <c r="F247" s="23"/>
      <c r="G247" s="23"/>
      <c r="H247" s="23"/>
      <c r="I247" s="23"/>
      <c r="J247" s="23"/>
      <c r="K247" s="23"/>
      <c r="L247" s="25"/>
      <c r="M247" s="25"/>
      <c r="N247" s="25"/>
    </row>
    <row r="248" spans="4:14" x14ac:dyDescent="0.2">
      <c r="D248" s="23"/>
      <c r="E248" s="23"/>
      <c r="F248" s="23"/>
      <c r="G248" s="23"/>
      <c r="H248" s="23"/>
      <c r="I248" s="23"/>
      <c r="J248" s="23"/>
      <c r="K248" s="23"/>
      <c r="L248" s="25"/>
      <c r="M248" s="25"/>
      <c r="N248" s="25"/>
    </row>
    <row r="249" spans="4:14" x14ac:dyDescent="0.2">
      <c r="D249" s="23"/>
      <c r="E249" s="23"/>
      <c r="F249" s="23"/>
      <c r="G249" s="23"/>
      <c r="H249" s="23"/>
      <c r="I249" s="23"/>
      <c r="J249" s="23"/>
      <c r="K249" s="23"/>
      <c r="L249" s="25"/>
      <c r="M249" s="25"/>
      <c r="N249" s="25"/>
    </row>
    <row r="250" spans="4:14" x14ac:dyDescent="0.2">
      <c r="D250" s="23"/>
      <c r="E250" s="23"/>
      <c r="F250" s="23"/>
      <c r="G250" s="23"/>
      <c r="H250" s="23"/>
      <c r="I250" s="23"/>
      <c r="J250" s="23"/>
      <c r="K250" s="23"/>
      <c r="L250" s="25"/>
      <c r="M250" s="25"/>
      <c r="N250" s="25"/>
    </row>
    <row r="251" spans="4:14" x14ac:dyDescent="0.2">
      <c r="D251" s="23"/>
      <c r="E251" s="23"/>
      <c r="F251" s="23"/>
      <c r="G251" s="23"/>
      <c r="H251" s="23"/>
      <c r="I251" s="23"/>
      <c r="J251" s="23"/>
      <c r="K251" s="23"/>
      <c r="L251" s="25"/>
      <c r="M251" s="25"/>
      <c r="N251" s="25"/>
    </row>
    <row r="252" spans="4:14" x14ac:dyDescent="0.2">
      <c r="D252" s="23"/>
      <c r="E252" s="23"/>
      <c r="F252" s="23"/>
      <c r="G252" s="23"/>
      <c r="H252" s="23"/>
      <c r="I252" s="23"/>
      <c r="J252" s="23"/>
      <c r="K252" s="23"/>
      <c r="L252" s="25"/>
      <c r="M252" s="25"/>
      <c r="N252" s="25"/>
    </row>
    <row r="253" spans="4:14" x14ac:dyDescent="0.2">
      <c r="D253" s="23"/>
      <c r="E253" s="23"/>
      <c r="F253" s="23"/>
      <c r="G253" s="23"/>
      <c r="H253" s="23"/>
      <c r="I253" s="23"/>
      <c r="J253" s="23"/>
      <c r="K253" s="23"/>
      <c r="L253" s="25"/>
      <c r="M253" s="25"/>
      <c r="N253" s="25"/>
    </row>
    <row r="254" spans="4:14" x14ac:dyDescent="0.2">
      <c r="D254" s="23"/>
      <c r="E254" s="23"/>
      <c r="F254" s="23"/>
      <c r="G254" s="23"/>
      <c r="H254" s="23"/>
      <c r="I254" s="23"/>
      <c r="J254" s="23"/>
      <c r="K254" s="23"/>
      <c r="L254" s="25"/>
      <c r="M254" s="25"/>
      <c r="N254" s="25"/>
    </row>
    <row r="255" spans="4:14" x14ac:dyDescent="0.2">
      <c r="D255" s="23"/>
      <c r="E255" s="23"/>
      <c r="F255" s="23"/>
      <c r="G255" s="23"/>
      <c r="H255" s="23"/>
      <c r="I255" s="23"/>
      <c r="J255" s="23"/>
      <c r="K255" s="23"/>
      <c r="L255" s="25"/>
      <c r="M255" s="25"/>
      <c r="N255" s="25"/>
    </row>
    <row r="256" spans="4:14" x14ac:dyDescent="0.2">
      <c r="D256" s="23"/>
      <c r="E256" s="23"/>
      <c r="F256" s="23"/>
      <c r="G256" s="23"/>
      <c r="H256" s="23"/>
      <c r="I256" s="23"/>
      <c r="J256" s="23"/>
      <c r="K256" s="23"/>
      <c r="L256" s="25"/>
      <c r="M256" s="25"/>
      <c r="N256" s="25"/>
    </row>
    <row r="257" spans="4:14" x14ac:dyDescent="0.2">
      <c r="D257" s="23"/>
      <c r="E257" s="23"/>
      <c r="F257" s="23"/>
      <c r="G257" s="23"/>
      <c r="H257" s="23"/>
      <c r="I257" s="23"/>
      <c r="J257" s="23"/>
      <c r="K257" s="23"/>
      <c r="L257" s="25"/>
      <c r="M257" s="25"/>
      <c r="N257" s="25"/>
    </row>
    <row r="258" spans="4:14" x14ac:dyDescent="0.2">
      <c r="D258" s="23"/>
      <c r="E258" s="23"/>
      <c r="F258" s="23"/>
      <c r="G258" s="23"/>
      <c r="H258" s="23"/>
      <c r="I258" s="23"/>
      <c r="J258" s="23"/>
      <c r="K258" s="23"/>
      <c r="L258" s="25"/>
      <c r="M258" s="25"/>
      <c r="N258" s="25"/>
    </row>
    <row r="259" spans="4:14" x14ac:dyDescent="0.2">
      <c r="D259" s="23"/>
      <c r="E259" s="23"/>
      <c r="F259" s="23"/>
      <c r="G259" s="23"/>
      <c r="H259" s="23"/>
      <c r="I259" s="23"/>
      <c r="J259" s="23"/>
      <c r="K259" s="23"/>
      <c r="L259" s="25"/>
      <c r="M259" s="25"/>
      <c r="N259" s="25"/>
    </row>
    <row r="260" spans="4:14" x14ac:dyDescent="0.2">
      <c r="D260" s="23"/>
      <c r="E260" s="23"/>
      <c r="F260" s="23"/>
      <c r="G260" s="23"/>
      <c r="H260" s="23"/>
      <c r="I260" s="23"/>
      <c r="J260" s="23"/>
      <c r="K260" s="23"/>
      <c r="L260" s="25"/>
      <c r="M260" s="25"/>
      <c r="N260" s="25"/>
    </row>
    <row r="261" spans="4:14" x14ac:dyDescent="0.2">
      <c r="D261" s="23"/>
      <c r="E261" s="23"/>
      <c r="F261" s="23"/>
      <c r="G261" s="23"/>
      <c r="H261" s="23"/>
      <c r="I261" s="23"/>
      <c r="J261" s="23"/>
      <c r="K261" s="23"/>
      <c r="L261" s="25"/>
      <c r="M261" s="25"/>
      <c r="N261" s="25"/>
    </row>
    <row r="262" spans="4:14" x14ac:dyDescent="0.2">
      <c r="D262" s="23"/>
      <c r="E262" s="23"/>
      <c r="F262" s="23"/>
      <c r="G262" s="23"/>
      <c r="H262" s="23"/>
      <c r="I262" s="23"/>
      <c r="J262" s="23"/>
      <c r="K262" s="23"/>
      <c r="L262" s="25"/>
      <c r="M262" s="25"/>
      <c r="N262" s="25"/>
    </row>
    <row r="263" spans="4:14" x14ac:dyDescent="0.2">
      <c r="D263" s="23"/>
      <c r="E263" s="23"/>
      <c r="F263" s="23"/>
      <c r="G263" s="23"/>
      <c r="H263" s="23"/>
      <c r="I263" s="23"/>
      <c r="J263" s="23"/>
      <c r="K263" s="23"/>
      <c r="L263" s="25"/>
      <c r="M263" s="25"/>
      <c r="N263" s="25"/>
    </row>
    <row r="264" spans="4:14" x14ac:dyDescent="0.2">
      <c r="D264" s="23"/>
      <c r="E264" s="23"/>
      <c r="F264" s="23"/>
      <c r="G264" s="23"/>
      <c r="H264" s="23"/>
      <c r="I264" s="23"/>
      <c r="J264" s="23"/>
      <c r="K264" s="23"/>
      <c r="L264" s="25"/>
      <c r="M264" s="25"/>
      <c r="N264" s="25"/>
    </row>
    <row r="265" spans="4:14" x14ac:dyDescent="0.2">
      <c r="D265" s="23"/>
      <c r="E265" s="23"/>
      <c r="F265" s="23"/>
      <c r="G265" s="23"/>
      <c r="H265" s="23"/>
      <c r="I265" s="23"/>
      <c r="J265" s="23"/>
      <c r="K265" s="23"/>
      <c r="L265" s="25"/>
      <c r="M265" s="25"/>
      <c r="N265" s="25"/>
    </row>
    <row r="266" spans="4:14" x14ac:dyDescent="0.2">
      <c r="D266" s="23"/>
      <c r="E266" s="23"/>
      <c r="F266" s="23"/>
      <c r="G266" s="23"/>
      <c r="H266" s="23"/>
      <c r="I266" s="23"/>
      <c r="J266" s="23"/>
      <c r="K266" s="23"/>
      <c r="L266" s="25"/>
      <c r="M266" s="25"/>
      <c r="N266" s="25"/>
    </row>
    <row r="267" spans="4:14" x14ac:dyDescent="0.2">
      <c r="D267" s="23"/>
      <c r="E267" s="23"/>
      <c r="F267" s="23"/>
      <c r="G267" s="23"/>
      <c r="H267" s="23"/>
      <c r="I267" s="23"/>
      <c r="J267" s="23"/>
      <c r="K267" s="23"/>
      <c r="L267" s="25"/>
      <c r="M267" s="25"/>
      <c r="N267" s="25"/>
    </row>
    <row r="268" spans="4:14" x14ac:dyDescent="0.2">
      <c r="D268" s="23"/>
      <c r="E268" s="23"/>
      <c r="F268" s="23"/>
      <c r="G268" s="23"/>
      <c r="H268" s="23"/>
      <c r="I268" s="23"/>
      <c r="J268" s="23"/>
      <c r="K268" s="23"/>
      <c r="L268" s="25"/>
      <c r="M268" s="25"/>
      <c r="N268" s="25"/>
    </row>
    <row r="269" spans="4:14" x14ac:dyDescent="0.2">
      <c r="D269" s="23"/>
      <c r="E269" s="23"/>
      <c r="F269" s="23"/>
      <c r="G269" s="23"/>
      <c r="H269" s="23"/>
      <c r="I269" s="23"/>
      <c r="J269" s="23"/>
      <c r="K269" s="23"/>
      <c r="L269" s="25"/>
      <c r="M269" s="25"/>
      <c r="N269" s="25"/>
    </row>
    <row r="270" spans="4:14" x14ac:dyDescent="0.2">
      <c r="D270" s="23"/>
      <c r="E270" s="23"/>
      <c r="F270" s="23"/>
      <c r="G270" s="23"/>
      <c r="H270" s="23"/>
      <c r="I270" s="23"/>
      <c r="J270" s="23"/>
      <c r="K270" s="23"/>
      <c r="L270" s="25"/>
      <c r="M270" s="25"/>
      <c r="N270" s="25"/>
    </row>
    <row r="271" spans="4:14" x14ac:dyDescent="0.2">
      <c r="D271" s="23"/>
      <c r="E271" s="23"/>
      <c r="F271" s="23"/>
      <c r="G271" s="23"/>
      <c r="H271" s="23"/>
      <c r="I271" s="23"/>
      <c r="J271" s="23"/>
      <c r="K271" s="23"/>
      <c r="L271" s="25"/>
      <c r="M271" s="25"/>
      <c r="N271" s="25"/>
    </row>
    <row r="272" spans="4:14" x14ac:dyDescent="0.2">
      <c r="D272" s="23"/>
      <c r="E272" s="23"/>
      <c r="F272" s="23"/>
      <c r="G272" s="23"/>
      <c r="H272" s="23"/>
      <c r="I272" s="23"/>
      <c r="J272" s="23"/>
      <c r="K272" s="23"/>
      <c r="L272" s="25"/>
      <c r="M272" s="25"/>
      <c r="N272" s="25"/>
    </row>
    <row r="273" spans="4:14" x14ac:dyDescent="0.2">
      <c r="D273" s="23"/>
      <c r="E273" s="23"/>
      <c r="F273" s="23"/>
      <c r="G273" s="23"/>
      <c r="H273" s="23"/>
      <c r="I273" s="23"/>
      <c r="J273" s="23"/>
      <c r="K273" s="23"/>
      <c r="L273" s="25"/>
      <c r="M273" s="25"/>
      <c r="N273" s="25"/>
    </row>
    <row r="274" spans="4:14" x14ac:dyDescent="0.2">
      <c r="D274" s="23"/>
      <c r="E274" s="23"/>
      <c r="F274" s="23"/>
      <c r="G274" s="23"/>
      <c r="H274" s="23"/>
      <c r="I274" s="23"/>
      <c r="J274" s="23"/>
      <c r="K274" s="23"/>
      <c r="L274" s="25"/>
      <c r="M274" s="25"/>
      <c r="N274" s="25"/>
    </row>
    <row r="275" spans="4:14" x14ac:dyDescent="0.2">
      <c r="D275" s="23"/>
      <c r="E275" s="23"/>
      <c r="F275" s="23"/>
      <c r="G275" s="23"/>
      <c r="H275" s="23"/>
      <c r="I275" s="23"/>
      <c r="J275" s="23"/>
      <c r="K275" s="23"/>
      <c r="L275" s="25"/>
      <c r="M275" s="25"/>
      <c r="N275" s="25"/>
    </row>
    <row r="276" spans="4:14" x14ac:dyDescent="0.2">
      <c r="D276" s="23"/>
      <c r="E276" s="23"/>
      <c r="F276" s="23"/>
      <c r="G276" s="23"/>
      <c r="H276" s="23"/>
      <c r="I276" s="23"/>
      <c r="J276" s="23"/>
      <c r="K276" s="23"/>
      <c r="L276" s="25"/>
      <c r="M276" s="25"/>
      <c r="N276" s="25"/>
    </row>
    <row r="277" spans="4:14" x14ac:dyDescent="0.2">
      <c r="D277" s="23"/>
      <c r="E277" s="23"/>
      <c r="F277" s="23"/>
      <c r="G277" s="23"/>
      <c r="H277" s="23"/>
      <c r="I277" s="23"/>
      <c r="J277" s="23"/>
      <c r="K277" s="23"/>
      <c r="L277" s="25"/>
      <c r="M277" s="25"/>
      <c r="N277" s="25"/>
    </row>
    <row r="278" spans="4:14" x14ac:dyDescent="0.2">
      <c r="D278" s="23"/>
      <c r="E278" s="23"/>
      <c r="F278" s="23"/>
      <c r="G278" s="23"/>
      <c r="H278" s="23"/>
      <c r="I278" s="23"/>
      <c r="J278" s="23"/>
      <c r="K278" s="23"/>
      <c r="L278" s="25"/>
      <c r="M278" s="25"/>
      <c r="N278" s="25"/>
    </row>
    <row r="279" spans="4:14" x14ac:dyDescent="0.2">
      <c r="D279" s="23"/>
      <c r="E279" s="23"/>
      <c r="F279" s="23"/>
      <c r="G279" s="23"/>
      <c r="H279" s="23"/>
      <c r="I279" s="23"/>
      <c r="J279" s="23"/>
      <c r="K279" s="23"/>
      <c r="L279" s="25"/>
      <c r="M279" s="25"/>
      <c r="N279" s="25"/>
    </row>
    <row r="280" spans="4:14" x14ac:dyDescent="0.2">
      <c r="D280" s="23"/>
      <c r="E280" s="23"/>
      <c r="F280" s="23"/>
      <c r="G280" s="23"/>
      <c r="H280" s="23"/>
      <c r="I280" s="23"/>
      <c r="J280" s="23"/>
      <c r="K280" s="23"/>
      <c r="L280" s="25"/>
      <c r="M280" s="25"/>
      <c r="N280" s="25"/>
    </row>
    <row r="281" spans="4:14" x14ac:dyDescent="0.2">
      <c r="D281" s="23"/>
      <c r="E281" s="23"/>
      <c r="F281" s="23"/>
      <c r="G281" s="23"/>
      <c r="H281" s="23"/>
      <c r="I281" s="23"/>
      <c r="J281" s="23"/>
      <c r="K281" s="23"/>
      <c r="L281" s="25"/>
      <c r="M281" s="25"/>
      <c r="N281" s="25"/>
    </row>
    <row r="282" spans="4:14" x14ac:dyDescent="0.2">
      <c r="D282" s="23"/>
      <c r="E282" s="23"/>
      <c r="F282" s="23"/>
      <c r="G282" s="23"/>
      <c r="H282" s="23"/>
      <c r="I282" s="23"/>
      <c r="J282" s="23"/>
      <c r="K282" s="23"/>
      <c r="L282" s="25"/>
      <c r="M282" s="25"/>
      <c r="N282" s="25"/>
    </row>
    <row r="283" spans="4:14" x14ac:dyDescent="0.2">
      <c r="D283" s="23"/>
      <c r="E283" s="23"/>
      <c r="F283" s="23"/>
      <c r="G283" s="23"/>
      <c r="H283" s="23"/>
      <c r="I283" s="23"/>
      <c r="J283" s="23"/>
      <c r="K283" s="23"/>
      <c r="L283" s="25"/>
      <c r="M283" s="25"/>
      <c r="N283" s="25"/>
    </row>
    <row r="284" spans="4:14" x14ac:dyDescent="0.2">
      <c r="D284" s="23"/>
      <c r="E284" s="23"/>
      <c r="F284" s="23"/>
      <c r="G284" s="23"/>
      <c r="H284" s="23"/>
      <c r="I284" s="23"/>
      <c r="J284" s="23"/>
      <c r="K284" s="23"/>
      <c r="L284" s="25"/>
      <c r="M284" s="25"/>
      <c r="N284" s="25"/>
    </row>
    <row r="285" spans="4:14" x14ac:dyDescent="0.2">
      <c r="D285" s="23"/>
      <c r="E285" s="23"/>
      <c r="F285" s="23"/>
      <c r="G285" s="23"/>
      <c r="H285" s="23"/>
      <c r="I285" s="23"/>
      <c r="J285" s="23"/>
      <c r="K285" s="23"/>
      <c r="L285" s="25"/>
      <c r="M285" s="25"/>
      <c r="N285" s="25"/>
    </row>
    <row r="286" spans="4:14" x14ac:dyDescent="0.2">
      <c r="D286" s="23"/>
      <c r="E286" s="23"/>
      <c r="F286" s="23"/>
      <c r="G286" s="23"/>
      <c r="H286" s="23"/>
      <c r="I286" s="23"/>
      <c r="J286" s="23"/>
      <c r="K286" s="23"/>
      <c r="L286" s="25"/>
      <c r="M286" s="25"/>
      <c r="N286" s="25"/>
    </row>
    <row r="287" spans="4:14" x14ac:dyDescent="0.2">
      <c r="D287" s="23"/>
      <c r="E287" s="23"/>
      <c r="F287" s="23"/>
      <c r="G287" s="23"/>
      <c r="H287" s="23"/>
      <c r="I287" s="23"/>
      <c r="J287" s="23"/>
      <c r="K287" s="23"/>
      <c r="L287" s="25"/>
      <c r="M287" s="25"/>
      <c r="N287" s="25"/>
    </row>
    <row r="288" spans="4:14" x14ac:dyDescent="0.2">
      <c r="D288" s="23"/>
      <c r="E288" s="23"/>
      <c r="F288" s="23"/>
      <c r="G288" s="23"/>
      <c r="H288" s="23"/>
      <c r="I288" s="23"/>
      <c r="J288" s="23"/>
      <c r="K288" s="23"/>
      <c r="L288" s="25"/>
      <c r="M288" s="25"/>
      <c r="N288" s="25"/>
    </row>
    <row r="289" spans="4:14" x14ac:dyDescent="0.2">
      <c r="D289" s="23"/>
      <c r="E289" s="23"/>
      <c r="F289" s="23"/>
      <c r="G289" s="23"/>
      <c r="H289" s="23"/>
      <c r="I289" s="23"/>
      <c r="J289" s="23"/>
      <c r="K289" s="23"/>
      <c r="L289" s="25"/>
      <c r="M289" s="25"/>
      <c r="N28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Basic Analysis</vt:lpstr>
      <vt:lpstr>Round 3 Predictions</vt:lpstr>
      <vt:lpstr>Round 2 Predictions</vt:lpstr>
      <vt:lpstr>Round 1 Predictions</vt:lpstr>
      <vt:lpstr>2018 Group Standings</vt:lpstr>
      <vt:lpstr>2014 Group Standings</vt:lpstr>
      <vt:lpstr>2010 Group Standings</vt:lpstr>
      <vt:lpstr>2006 Group Standings</vt:lpstr>
      <vt:lpstr>2002 Group Standings</vt:lpstr>
      <vt:lpstr>1998 Group Standings</vt:lpstr>
      <vt:lpstr>All Group Fixtures</vt:lpstr>
      <vt:lpstr>All FInals Fixtures</vt:lpstr>
      <vt:lpstr>'Round 2 Predictions'!Print_Area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Carey</dc:creator>
  <cp:lastModifiedBy>Michael Carey</cp:lastModifiedBy>
  <dcterms:created xsi:type="dcterms:W3CDTF">2018-06-11T08:07:28Z</dcterms:created>
  <dcterms:modified xsi:type="dcterms:W3CDTF">2018-06-18T13:05:36Z</dcterms:modified>
</cp:coreProperties>
</file>