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58071B7D-9F3B-0E47-ADCA-9D165AFE206A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Round 3 Predictions" sheetId="15" r:id="rId2"/>
    <sheet name="Round 2 Predictions" sheetId="14" r:id="rId3"/>
    <sheet name="Round 1 Predictions" sheetId="13" r:id="rId4"/>
    <sheet name="2018 Group Standings" sheetId="6" r:id="rId5"/>
    <sheet name="2014 Group Standings" sheetId="3" r:id="rId6"/>
    <sheet name="2010 Group Standings" sheetId="5" r:id="rId7"/>
    <sheet name="2006 Group Standings" sheetId="9" r:id="rId8"/>
    <sheet name="2002 Group Standings" sheetId="11" r:id="rId9"/>
    <sheet name="1998 Group Standings" sheetId="10" r:id="rId10"/>
    <sheet name="All Group Fixtures" sheetId="8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0" hidden="1">'All Group Fixtures'!$A$1:$Q$289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32" i="14" l="1"/>
  <c r="BQ18" i="14"/>
  <c r="BO18" i="14"/>
  <c r="BP18" i="14" s="1"/>
  <c r="BQ17" i="14"/>
  <c r="BO17" i="14"/>
  <c r="BP17" i="14" s="1"/>
  <c r="BQ16" i="14"/>
  <c r="BO16" i="14"/>
  <c r="BP16" i="14" s="1"/>
  <c r="BQ15" i="14"/>
  <c r="BO15" i="14"/>
  <c r="BP15" i="14" s="1"/>
  <c r="BQ14" i="14"/>
  <c r="BO14" i="14"/>
  <c r="BP14" i="14" s="1"/>
  <c r="BQ13" i="14"/>
  <c r="BP13" i="14"/>
  <c r="BO13" i="14"/>
  <c r="BQ12" i="14"/>
  <c r="BO12" i="14"/>
  <c r="BP12" i="14" s="1"/>
  <c r="BQ11" i="14"/>
  <c r="BO11" i="14"/>
  <c r="BP11" i="14" s="1"/>
  <c r="BQ10" i="14"/>
  <c r="BO10" i="14"/>
  <c r="BP10" i="14" s="1"/>
  <c r="BQ9" i="14"/>
  <c r="BO9" i="14"/>
  <c r="BP9" i="14" s="1"/>
  <c r="BQ8" i="14"/>
  <c r="BO8" i="14"/>
  <c r="BP8" i="14" s="1"/>
  <c r="BQ7" i="14"/>
  <c r="BO7" i="14"/>
  <c r="BP7" i="14" s="1"/>
  <c r="BQ6" i="14"/>
  <c r="BO6" i="14"/>
  <c r="BP6" i="14" s="1"/>
  <c r="BQ5" i="14"/>
  <c r="BO28" i="14" s="1"/>
  <c r="BQ28" i="14" s="1"/>
  <c r="BP5" i="14"/>
  <c r="BO5" i="14"/>
  <c r="BQ4" i="14"/>
  <c r="BO4" i="14"/>
  <c r="BP4" i="14" s="1"/>
  <c r="BQ3" i="14"/>
  <c r="BO3" i="14"/>
  <c r="BP1" i="14"/>
  <c r="BJ32" i="14"/>
  <c r="BM18" i="14"/>
  <c r="BK18" i="14"/>
  <c r="BL18" i="14" s="1"/>
  <c r="BM17" i="14"/>
  <c r="BK17" i="14"/>
  <c r="BL17" i="14" s="1"/>
  <c r="BM16" i="14"/>
  <c r="BK16" i="14"/>
  <c r="BL16" i="14" s="1"/>
  <c r="BM15" i="14"/>
  <c r="BK15" i="14"/>
  <c r="BL15" i="14" s="1"/>
  <c r="BM14" i="14"/>
  <c r="BK14" i="14"/>
  <c r="BL14" i="14" s="1"/>
  <c r="BM13" i="14"/>
  <c r="BK13" i="14"/>
  <c r="BL13" i="14" s="1"/>
  <c r="BM12" i="14"/>
  <c r="BL12" i="14"/>
  <c r="BK12" i="14"/>
  <c r="BM11" i="14"/>
  <c r="BK11" i="14"/>
  <c r="BL11" i="14" s="1"/>
  <c r="BM10" i="14"/>
  <c r="BL10" i="14"/>
  <c r="BK10" i="14"/>
  <c r="BM9" i="14"/>
  <c r="BK9" i="14"/>
  <c r="BL9" i="14" s="1"/>
  <c r="BM8" i="14"/>
  <c r="BK8" i="14"/>
  <c r="BL8" i="14" s="1"/>
  <c r="BM7" i="14"/>
  <c r="BK7" i="14"/>
  <c r="BL7" i="14" s="1"/>
  <c r="BM6" i="14"/>
  <c r="BK6" i="14"/>
  <c r="BL6" i="14" s="1"/>
  <c r="BM5" i="14"/>
  <c r="BK28" i="14" s="1"/>
  <c r="BM28" i="14" s="1"/>
  <c r="BK5" i="14"/>
  <c r="BL5" i="14" s="1"/>
  <c r="BM4" i="14"/>
  <c r="BL4" i="14"/>
  <c r="BK4" i="14"/>
  <c r="BM3" i="14"/>
  <c r="BK3" i="14"/>
  <c r="BK22" i="14" s="1"/>
  <c r="BL22" i="14" s="1"/>
  <c r="BL1" i="14"/>
  <c r="BF32" i="14"/>
  <c r="BG18" i="14"/>
  <c r="BH18" i="14" s="1"/>
  <c r="BG17" i="14"/>
  <c r="BH17" i="14" s="1"/>
  <c r="BG16" i="14"/>
  <c r="BH16" i="14" s="1"/>
  <c r="BG15" i="14"/>
  <c r="BH15" i="14" s="1"/>
  <c r="BG14" i="14"/>
  <c r="BH14" i="14" s="1"/>
  <c r="BG13" i="14"/>
  <c r="BH13" i="14" s="1"/>
  <c r="BG12" i="14"/>
  <c r="BH12" i="14" s="1"/>
  <c r="BG11" i="14"/>
  <c r="BH11" i="14" s="1"/>
  <c r="BG10" i="14"/>
  <c r="BH10" i="14" s="1"/>
  <c r="BG9" i="14"/>
  <c r="BH9" i="14" s="1"/>
  <c r="BG8" i="14"/>
  <c r="BH8" i="14" s="1"/>
  <c r="BG7" i="14"/>
  <c r="BH7" i="14" s="1"/>
  <c r="BG6" i="14"/>
  <c r="BH6" i="14" s="1"/>
  <c r="BG5" i="14"/>
  <c r="BH5" i="14" s="1"/>
  <c r="BG4" i="14"/>
  <c r="BH4" i="14" s="1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AJ32" i="15"/>
  <c r="AF32" i="15"/>
  <c r="AB32" i="15"/>
  <c r="X32" i="15"/>
  <c r="T32" i="15"/>
  <c r="P32" i="15"/>
  <c r="L32" i="15"/>
  <c r="BN25" i="14" l="1"/>
  <c r="BO20" i="14"/>
  <c r="BP20" i="14" s="1"/>
  <c r="BO30" i="14"/>
  <c r="BQ30" i="14" s="1"/>
  <c r="BO21" i="14"/>
  <c r="BP21" i="14" s="1"/>
  <c r="BP3" i="14"/>
  <c r="BO23" i="14" s="1"/>
  <c r="BO22" i="14"/>
  <c r="BP22" i="14" s="1"/>
  <c r="BO29" i="14"/>
  <c r="BQ29" i="14" s="1"/>
  <c r="BK30" i="14"/>
  <c r="BM30" i="14" s="1"/>
  <c r="BJ25" i="14"/>
  <c r="BK20" i="14"/>
  <c r="BL20" i="14" s="1"/>
  <c r="BL3" i="14"/>
  <c r="BK23" i="14" s="1"/>
  <c r="BK21" i="14"/>
  <c r="BL21" i="14" s="1"/>
  <c r="BK29" i="14"/>
  <c r="BM29" i="14" s="1"/>
  <c r="BG22" i="14"/>
  <c r="BH22" i="14" s="1"/>
  <c r="BG20" i="14"/>
  <c r="BH20" i="14" s="1"/>
  <c r="BH3" i="14"/>
  <c r="BG23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5"/>
  <c r="R1" i="15"/>
  <c r="V1" i="15" s="1"/>
  <c r="Z1" i="15" s="1"/>
  <c r="AD1" i="15" s="1"/>
  <c r="AH1" i="15" s="1"/>
  <c r="AL1" i="15" s="1"/>
  <c r="B21" i="13"/>
  <c r="R1" i="13"/>
  <c r="V1" i="13" s="1"/>
  <c r="Z1" i="13" s="1"/>
  <c r="AD1" i="13" s="1"/>
  <c r="AH1" i="13" s="1"/>
  <c r="AL1" i="13" s="1"/>
  <c r="O289" i="8"/>
  <c r="R289" i="8" s="1"/>
  <c r="O288" i="8"/>
  <c r="P288" i="8" s="1"/>
  <c r="S288" i="8" s="1"/>
  <c r="O287" i="8"/>
  <c r="R287" i="8" s="1"/>
  <c r="O286" i="8"/>
  <c r="R286" i="8" s="1"/>
  <c r="O285" i="8"/>
  <c r="R285" i="8" s="1"/>
  <c r="O284" i="8"/>
  <c r="R284" i="8" s="1"/>
  <c r="O283" i="8"/>
  <c r="Q283" i="8" s="1"/>
  <c r="O282" i="8"/>
  <c r="R282" i="8" s="1"/>
  <c r="O281" i="8"/>
  <c r="R281" i="8" s="1"/>
  <c r="O280" i="8"/>
  <c r="P280" i="8" s="1"/>
  <c r="S280" i="8" s="1"/>
  <c r="O279" i="8"/>
  <c r="R279" i="8" s="1"/>
  <c r="O278" i="8"/>
  <c r="R278" i="8" s="1"/>
  <c r="O277" i="8"/>
  <c r="Q277" i="8" s="1"/>
  <c r="O276" i="8"/>
  <c r="R276" i="8" s="1"/>
  <c r="O275" i="8"/>
  <c r="Q275" i="8" s="1"/>
  <c r="O274" i="8"/>
  <c r="R274" i="8" s="1"/>
  <c r="O273" i="8"/>
  <c r="R273" i="8" s="1"/>
  <c r="O272" i="8"/>
  <c r="P272" i="8" s="1"/>
  <c r="S272" i="8" s="1"/>
  <c r="O271" i="8"/>
  <c r="R271" i="8" s="1"/>
  <c r="O270" i="8"/>
  <c r="R270" i="8" s="1"/>
  <c r="O269" i="8"/>
  <c r="R269" i="8" s="1"/>
  <c r="O268" i="8"/>
  <c r="R268" i="8" s="1"/>
  <c r="O267" i="8"/>
  <c r="Q267" i="8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O261" i="8"/>
  <c r="R261" i="8" s="1"/>
  <c r="O260" i="8"/>
  <c r="R260" i="8" s="1"/>
  <c r="O259" i="8"/>
  <c r="Q259" i="8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R277" i="8" l="1"/>
  <c r="R283" i="8"/>
  <c r="P269" i="8"/>
  <c r="S269" i="8" s="1"/>
  <c r="P285" i="8"/>
  <c r="S285" i="8" s="1"/>
  <c r="P261" i="8"/>
  <c r="S261" i="8" s="1"/>
  <c r="Q280" i="8"/>
  <c r="Q269" i="8"/>
  <c r="R275" i="8"/>
  <c r="R280" i="8"/>
  <c r="Q285" i="8"/>
  <c r="Q261" i="8"/>
  <c r="R288" i="8"/>
  <c r="R267" i="8"/>
  <c r="Q272" i="8"/>
  <c r="P277" i="8"/>
  <c r="S277" i="8" s="1"/>
  <c r="R272" i="8"/>
  <c r="R259" i="8"/>
  <c r="Q288" i="8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R264" i="8"/>
  <c r="Q26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P263" i="8"/>
  <c r="S263" i="8" s="1"/>
  <c r="Q266" i="8"/>
  <c r="P271" i="8"/>
  <c r="S271" i="8" s="1"/>
  <c r="Q274" i="8"/>
  <c r="P279" i="8"/>
  <c r="S279" i="8" s="1"/>
  <c r="Q282" i="8"/>
  <c r="P287" i="8"/>
  <c r="S287" i="8" s="1"/>
  <c r="P252" i="8"/>
  <c r="S252" i="8" s="1"/>
  <c r="Q255" i="8"/>
  <c r="P260" i="8"/>
  <c r="S260" i="8" s="1"/>
  <c r="Q263" i="8"/>
  <c r="P268" i="8"/>
  <c r="S268" i="8" s="1"/>
  <c r="Q271" i="8"/>
  <c r="P276" i="8"/>
  <c r="S276" i="8" s="1"/>
  <c r="Q279" i="8"/>
  <c r="P284" i="8"/>
  <c r="S284" i="8" s="1"/>
  <c r="Q287" i="8"/>
  <c r="Q252" i="8"/>
  <c r="P257" i="8"/>
  <c r="S257" i="8" s="1"/>
  <c r="Q260" i="8"/>
  <c r="P265" i="8"/>
  <c r="S265" i="8" s="1"/>
  <c r="Q268" i="8"/>
  <c r="P273" i="8"/>
  <c r="S273" i="8" s="1"/>
  <c r="Q276" i="8"/>
  <c r="P281" i="8"/>
  <c r="S281" i="8" s="1"/>
  <c r="Q284" i="8"/>
  <c r="P289" i="8"/>
  <c r="S289" i="8" s="1"/>
  <c r="P254" i="8"/>
  <c r="S254" i="8" s="1"/>
  <c r="Q257" i="8"/>
  <c r="P262" i="8"/>
  <c r="S262" i="8" s="1"/>
  <c r="Q265" i="8"/>
  <c r="P270" i="8"/>
  <c r="S270" i="8" s="1"/>
  <c r="Q273" i="8"/>
  <c r="P278" i="8"/>
  <c r="S278" i="8" s="1"/>
  <c r="Q281" i="8"/>
  <c r="P286" i="8"/>
  <c r="S286" i="8" s="1"/>
  <c r="Q289" i="8"/>
  <c r="P251" i="8"/>
  <c r="S251" i="8" s="1"/>
  <c r="Q254" i="8"/>
  <c r="P259" i="8"/>
  <c r="S259" i="8" s="1"/>
  <c r="Q262" i="8"/>
  <c r="P267" i="8"/>
  <c r="S267" i="8" s="1"/>
  <c r="Q270" i="8"/>
  <c r="P275" i="8"/>
  <c r="S275" i="8" s="1"/>
  <c r="Q278" i="8"/>
  <c r="P283" i="8"/>
  <c r="S283" i="8" s="1"/>
  <c r="Q286" i="8"/>
  <c r="AL18" i="15"/>
  <c r="AL17" i="15"/>
  <c r="AL16" i="15"/>
  <c r="AL15" i="15"/>
  <c r="AL14" i="15"/>
  <c r="AL13" i="15"/>
  <c r="AL12" i="15"/>
  <c r="AL11" i="15"/>
  <c r="AL10" i="15"/>
  <c r="AL9" i="15"/>
  <c r="AL8" i="15"/>
  <c r="AL7" i="15"/>
  <c r="AL6" i="15"/>
  <c r="AL5" i="15"/>
  <c r="AL4" i="15"/>
  <c r="AL3" i="15"/>
  <c r="AH18" i="15"/>
  <c r="AH17" i="15"/>
  <c r="AH16" i="15"/>
  <c r="AH15" i="15"/>
  <c r="AH14" i="15"/>
  <c r="AH13" i="15"/>
  <c r="AH12" i="15"/>
  <c r="AH11" i="15"/>
  <c r="AH10" i="15"/>
  <c r="AH9" i="15"/>
  <c r="AH8" i="15"/>
  <c r="AH7" i="15"/>
  <c r="AH6" i="15"/>
  <c r="AH5" i="15"/>
  <c r="AH4" i="15"/>
  <c r="AH3" i="15"/>
  <c r="AK3" i="15"/>
  <c r="AK4" i="15"/>
  <c r="AK5" i="15"/>
  <c r="AK6" i="15"/>
  <c r="AK7" i="15"/>
  <c r="AK8" i="15"/>
  <c r="AK9" i="15"/>
  <c r="AK10" i="15"/>
  <c r="AK11" i="15"/>
  <c r="AK12" i="15"/>
  <c r="AK13" i="15"/>
  <c r="AK14" i="15"/>
  <c r="AK15" i="15"/>
  <c r="AK16" i="15"/>
  <c r="AK17" i="15"/>
  <c r="AK18" i="15"/>
  <c r="AD18" i="15"/>
  <c r="AD17" i="15"/>
  <c r="AD16" i="15"/>
  <c r="AD15" i="15"/>
  <c r="AD14" i="15"/>
  <c r="AD13" i="15"/>
  <c r="AD12" i="15"/>
  <c r="AD11" i="15"/>
  <c r="AD10" i="15"/>
  <c r="AD9" i="15"/>
  <c r="AD8" i="15"/>
  <c r="AD7" i="15"/>
  <c r="AD6" i="15"/>
  <c r="AD5" i="15"/>
  <c r="AD4" i="15"/>
  <c r="AD3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V18" i="15"/>
  <c r="V17" i="15"/>
  <c r="V16" i="15"/>
  <c r="V15" i="15"/>
  <c r="V14" i="15"/>
  <c r="V13" i="15"/>
  <c r="V12" i="15"/>
  <c r="V11" i="15"/>
  <c r="V10" i="15"/>
  <c r="V9" i="15"/>
  <c r="V8" i="15"/>
  <c r="V7" i="15"/>
  <c r="V6" i="15"/>
  <c r="V5" i="15"/>
  <c r="V4" i="15"/>
  <c r="V3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AK18" i="13" l="1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AC22" i="15" l="1"/>
  <c r="AD22" i="15" s="1"/>
  <c r="Q22" i="15"/>
  <c r="R22" i="15" s="1"/>
  <c r="AK22" i="15"/>
  <c r="AL22" i="15" s="1"/>
  <c r="AG22" i="15"/>
  <c r="AH22" i="15" s="1"/>
  <c r="AC20" i="15"/>
  <c r="AD20" i="15" s="1"/>
  <c r="Y22" i="15"/>
  <c r="Z22" i="15" s="1"/>
  <c r="U22" i="15"/>
  <c r="V22" i="15" s="1"/>
  <c r="AK20" i="15"/>
  <c r="AL20" i="15" s="1"/>
  <c r="AK23" i="15"/>
  <c r="AK21" i="15"/>
  <c r="AL21" i="15" s="1"/>
  <c r="AG23" i="15"/>
  <c r="AG21" i="15"/>
  <c r="AH21" i="15" s="1"/>
  <c r="AG20" i="15"/>
  <c r="AH20" i="15" s="1"/>
  <c r="AC21" i="15"/>
  <c r="AD21" i="15" s="1"/>
  <c r="AC23" i="15"/>
  <c r="Y20" i="15"/>
  <c r="Z20" i="15" s="1"/>
  <c r="Y23" i="15"/>
  <c r="Y21" i="15"/>
  <c r="Z21" i="15" s="1"/>
  <c r="U23" i="15"/>
  <c r="U20" i="15"/>
  <c r="V20" i="15" s="1"/>
  <c r="U21" i="15"/>
  <c r="V21" i="15" s="1"/>
  <c r="Q20" i="15"/>
  <c r="R20" i="15" s="1"/>
  <c r="Q21" i="15"/>
  <c r="R21" i="15" s="1"/>
  <c r="Q23" i="15"/>
  <c r="B22" i="13"/>
  <c r="B22" i="15"/>
  <c r="B23" i="15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F35" i="13" l="1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6" i="6"/>
  <c r="C35" i="6"/>
  <c r="C34" i="6"/>
  <c r="C37" i="6"/>
  <c r="C29" i="6"/>
  <c r="C31" i="6"/>
  <c r="C30" i="6"/>
  <c r="C28" i="6"/>
  <c r="C25" i="6"/>
  <c r="C23" i="6"/>
  <c r="C24" i="6"/>
  <c r="C22" i="6"/>
  <c r="C17" i="6"/>
  <c r="C19" i="6"/>
  <c r="C18" i="6"/>
  <c r="C16" i="6"/>
  <c r="C10" i="6"/>
  <c r="C13" i="6"/>
  <c r="C12" i="6"/>
  <c r="C11" i="6"/>
  <c r="C7" i="6"/>
  <c r="C6" i="6"/>
  <c r="C5" i="6"/>
  <c r="C4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O2" i="8"/>
  <c r="M2" i="8"/>
  <c r="K2" i="8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S50" i="8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O40" i="11" s="1"/>
  <c r="N22" i="11"/>
  <c r="K24" i="11"/>
  <c r="N34" i="11"/>
  <c r="N7" i="11"/>
  <c r="L19" i="11"/>
  <c r="L43" i="11"/>
  <c r="Q56" i="8"/>
  <c r="Q72" i="8"/>
  <c r="O35" i="11" s="1"/>
  <c r="Q88" i="8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O46" i="11" s="1"/>
  <c r="Q82" i="8"/>
  <c r="Q86" i="8"/>
  <c r="Q90" i="8"/>
  <c r="Q94" i="8"/>
  <c r="L24" i="11" s="1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6" i="6"/>
  <c r="G36" i="6"/>
  <c r="H35" i="6"/>
  <c r="G35" i="6"/>
  <c r="H34" i="6"/>
  <c r="G34" i="6"/>
  <c r="H37" i="6"/>
  <c r="G37" i="6"/>
  <c r="H29" i="6"/>
  <c r="G29" i="6"/>
  <c r="H31" i="6"/>
  <c r="G31" i="6"/>
  <c r="H30" i="6"/>
  <c r="G30" i="6"/>
  <c r="H28" i="6"/>
  <c r="G28" i="6"/>
  <c r="H25" i="6"/>
  <c r="G25" i="6"/>
  <c r="H23" i="6"/>
  <c r="G23" i="6"/>
  <c r="H24" i="6"/>
  <c r="G24" i="6"/>
  <c r="H22" i="6"/>
  <c r="G22" i="6"/>
  <c r="H17" i="6"/>
  <c r="G17" i="6"/>
  <c r="H19" i="6"/>
  <c r="G19" i="6"/>
  <c r="H18" i="6"/>
  <c r="G18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L6" i="11" l="1"/>
  <c r="L7" i="11"/>
  <c r="M12" i="11"/>
  <c r="O13" i="11"/>
  <c r="O34" i="11"/>
  <c r="P34" i="11" s="1"/>
  <c r="S222" i="8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O6" i="3" s="1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13" i="11"/>
  <c r="P46" i="11"/>
  <c r="M35" i="11"/>
  <c r="P35" i="11"/>
  <c r="M24" i="11"/>
  <c r="P17" i="11"/>
  <c r="M6" i="11"/>
  <c r="M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O10" i="6" s="1"/>
  <c r="R244" i="8"/>
  <c r="R202" i="8"/>
  <c r="Q132" i="8"/>
  <c r="L10" i="9" s="1"/>
  <c r="R203" i="8"/>
  <c r="R230" i="8"/>
  <c r="R236" i="8"/>
  <c r="Q248" i="8"/>
  <c r="O19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3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8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4" i="6"/>
  <c r="K24" i="6"/>
  <c r="L5" i="6"/>
  <c r="K30" i="6"/>
  <c r="K40" i="6"/>
  <c r="L24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30" i="6"/>
  <c r="L34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4" i="6"/>
  <c r="K28" i="6"/>
  <c r="N30" i="6"/>
  <c r="K37" i="6"/>
  <c r="N34" i="6"/>
  <c r="L7" i="6"/>
  <c r="O6" i="6"/>
  <c r="N13" i="6"/>
  <c r="N10" i="6"/>
  <c r="K17" i="6"/>
  <c r="O22" i="6"/>
  <c r="N28" i="6"/>
  <c r="P28" i="6" s="1"/>
  <c r="N37" i="6"/>
  <c r="P37" i="6" s="1"/>
  <c r="K36" i="6"/>
  <c r="M36" i="6" s="1"/>
  <c r="L42" i="6"/>
  <c r="K4" i="6"/>
  <c r="N7" i="6"/>
  <c r="K12" i="6"/>
  <c r="O13" i="6"/>
  <c r="N17" i="6"/>
  <c r="K25" i="6"/>
  <c r="O28" i="6"/>
  <c r="K29" i="6"/>
  <c r="O37" i="6"/>
  <c r="L36" i="6"/>
  <c r="N42" i="6"/>
  <c r="Q245" i="8"/>
  <c r="N4" i="6"/>
  <c r="N12" i="6"/>
  <c r="P12" i="6" s="1"/>
  <c r="K19" i="6"/>
  <c r="O17" i="6"/>
  <c r="L25" i="6"/>
  <c r="N29" i="6"/>
  <c r="K41" i="6"/>
  <c r="M41" i="6" s="1"/>
  <c r="O46" i="6"/>
  <c r="O4" i="6"/>
  <c r="K11" i="6"/>
  <c r="O12" i="6"/>
  <c r="K18" i="6"/>
  <c r="M18" i="6" s="1"/>
  <c r="L19" i="6"/>
  <c r="K23" i="6"/>
  <c r="N25" i="6"/>
  <c r="K31" i="6"/>
  <c r="M31" i="6" s="1"/>
  <c r="O29" i="6"/>
  <c r="K35" i="6"/>
  <c r="L41" i="6"/>
  <c r="L40" i="6"/>
  <c r="Q247" i="8"/>
  <c r="L22" i="6" s="1"/>
  <c r="K5" i="6"/>
  <c r="L11" i="6"/>
  <c r="K16" i="6"/>
  <c r="L18" i="6"/>
  <c r="N19" i="6"/>
  <c r="N23" i="6"/>
  <c r="O35" i="6"/>
  <c r="N41" i="6"/>
  <c r="I29" i="6"/>
  <c r="P242" i="8"/>
  <c r="I49" i="6"/>
  <c r="O34" i="5"/>
  <c r="O10" i="3"/>
  <c r="O47" i="3"/>
  <c r="O36" i="3"/>
  <c r="L29" i="3"/>
  <c r="L18" i="3"/>
  <c r="O7" i="6"/>
  <c r="L4" i="6"/>
  <c r="O41" i="6"/>
  <c r="N35" i="6"/>
  <c r="N36" i="6"/>
  <c r="P36" i="6" s="1"/>
  <c r="O40" i="6"/>
  <c r="O36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8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7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9" i="6"/>
  <c r="I37" i="6"/>
  <c r="I49" i="5"/>
  <c r="I11" i="3"/>
  <c r="I42" i="6"/>
  <c r="I34" i="5"/>
  <c r="I4" i="3"/>
  <c r="I28" i="3"/>
  <c r="I46" i="3"/>
  <c r="I6" i="6"/>
  <c r="I30" i="6"/>
  <c r="I35" i="6"/>
  <c r="I10" i="5"/>
  <c r="I17" i="5"/>
  <c r="I25" i="5"/>
  <c r="I19" i="3"/>
  <c r="I22" i="3"/>
  <c r="I37" i="3"/>
  <c r="I16" i="6"/>
  <c r="I24" i="6"/>
  <c r="I31" i="6"/>
  <c r="I11" i="5"/>
  <c r="I28" i="5"/>
  <c r="I13" i="3"/>
  <c r="I23" i="3"/>
  <c r="I30" i="3"/>
  <c r="I40" i="3"/>
  <c r="I11" i="6"/>
  <c r="I36" i="6"/>
  <c r="I5" i="5"/>
  <c r="I37" i="5"/>
  <c r="I49" i="3"/>
  <c r="I41" i="6"/>
  <c r="I30" i="5"/>
  <c r="I40" i="5"/>
  <c r="I48" i="5"/>
  <c r="I10" i="3"/>
  <c r="I7" i="6"/>
  <c r="I13" i="6"/>
  <c r="I25" i="6"/>
  <c r="I34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3" i="6"/>
  <c r="O13" i="3"/>
  <c r="I4" i="5"/>
  <c r="M24" i="6" l="1"/>
  <c r="L30" i="5"/>
  <c r="L4" i="3"/>
  <c r="AL9" i="13"/>
  <c r="AD18" i="13"/>
  <c r="L13" i="6"/>
  <c r="M13" i="6" s="1"/>
  <c r="Z5" i="13"/>
  <c r="R9" i="13"/>
  <c r="Z12" i="13"/>
  <c r="Z8" i="13"/>
  <c r="AD4" i="13"/>
  <c r="F56" i="13" a="1"/>
  <c r="F56" i="13" s="1"/>
  <c r="L23" i="6"/>
  <c r="M23" i="6" s="1"/>
  <c r="O31" i="6"/>
  <c r="P31" i="6" s="1"/>
  <c r="L37" i="6"/>
  <c r="M37" i="6" s="1"/>
  <c r="L28" i="6"/>
  <c r="M28" i="6" s="1"/>
  <c r="L35" i="6"/>
  <c r="M35" i="6" s="1"/>
  <c r="O42" i="6"/>
  <c r="P42" i="6" s="1"/>
  <c r="O47" i="6"/>
  <c r="P47" i="6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41" i="15"/>
  <c r="R3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M11" i="5" s="1"/>
  <c r="L10" i="5"/>
  <c r="M10" i="5" s="1"/>
  <c r="B42" i="15"/>
  <c r="V3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30" i="6"/>
  <c r="P30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29" i="6"/>
  <c r="M29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3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8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4" i="6"/>
  <c r="P34" i="6" s="1"/>
  <c r="O18" i="6"/>
  <c r="P18" i="6" s="1"/>
  <c r="M4" i="6"/>
  <c r="L41" i="5"/>
  <c r="M41" i="5" s="1"/>
  <c r="E49" i="6"/>
  <c r="P10" i="6"/>
  <c r="P17" i="3"/>
  <c r="E19" i="6"/>
  <c r="D25" i="6"/>
  <c r="E25" i="6"/>
  <c r="P7" i="6"/>
  <c r="M42" i="3"/>
  <c r="E28" i="6"/>
  <c r="P19" i="6"/>
  <c r="M16" i="6"/>
  <c r="P23" i="5"/>
  <c r="L40" i="5"/>
  <c r="M40" i="5" s="1"/>
  <c r="Q50" i="2"/>
  <c r="M22" i="6"/>
  <c r="P47" i="3"/>
  <c r="P43" i="6"/>
  <c r="M34" i="5"/>
  <c r="Q45" i="2"/>
  <c r="P18" i="3"/>
  <c r="E30" i="6"/>
  <c r="E22" i="6"/>
  <c r="E10" i="6"/>
  <c r="O24" i="6"/>
  <c r="P24" i="6" s="1"/>
  <c r="M24" i="3"/>
  <c r="P30" i="3"/>
  <c r="E6" i="6"/>
  <c r="L46" i="6"/>
  <c r="M46" i="6" s="1"/>
  <c r="M25" i="6"/>
  <c r="M40" i="6"/>
  <c r="P48" i="3"/>
  <c r="D31" i="6"/>
  <c r="D30" i="6"/>
  <c r="D16" i="6"/>
  <c r="Q52" i="2"/>
  <c r="Q49" i="2"/>
  <c r="D18" i="6"/>
  <c r="E37" i="6"/>
  <c r="D35" i="6"/>
  <c r="E35" i="6"/>
  <c r="D36" i="6"/>
  <c r="E36" i="6"/>
  <c r="E31" i="6"/>
  <c r="E24" i="6"/>
  <c r="O11" i="6"/>
  <c r="P11" i="6" s="1"/>
  <c r="L43" i="6"/>
  <c r="M43" i="6" s="1"/>
  <c r="E16" i="6"/>
  <c r="D23" i="6"/>
  <c r="E43" i="6"/>
  <c r="E46" i="6"/>
  <c r="E47" i="6"/>
  <c r="D40" i="6"/>
  <c r="E40" i="6"/>
  <c r="D29" i="6"/>
  <c r="P41" i="6"/>
  <c r="L12" i="6"/>
  <c r="M12" i="6" s="1"/>
  <c r="Q43" i="2"/>
  <c r="D34" i="6"/>
  <c r="E29" i="6"/>
  <c r="D43" i="6"/>
  <c r="D46" i="6"/>
  <c r="D47" i="6"/>
  <c r="D4" i="6"/>
  <c r="D48" i="6"/>
  <c r="D41" i="6"/>
  <c r="E41" i="6"/>
  <c r="P24" i="3"/>
  <c r="E34" i="6"/>
  <c r="D37" i="6"/>
  <c r="E11" i="6"/>
  <c r="E12" i="6"/>
  <c r="E13" i="6"/>
  <c r="E4" i="6"/>
  <c r="E48" i="6"/>
  <c r="D42" i="6"/>
  <c r="P46" i="6"/>
  <c r="E23" i="6"/>
  <c r="E5" i="6"/>
  <c r="Q44" i="2"/>
  <c r="E42" i="6"/>
  <c r="D11" i="6"/>
  <c r="D12" i="6"/>
  <c r="D13" i="6"/>
  <c r="E17" i="6"/>
  <c r="D7" i="6"/>
  <c r="E7" i="6"/>
  <c r="D49" i="6"/>
  <c r="P42" i="5"/>
  <c r="L46" i="3"/>
  <c r="M46" i="3" s="1"/>
  <c r="D28" i="6"/>
  <c r="D24" i="6"/>
  <c r="D19" i="3"/>
  <c r="D5" i="6"/>
  <c r="D19" i="6"/>
  <c r="D17" i="6"/>
  <c r="D22" i="6"/>
  <c r="D10" i="6"/>
  <c r="D6" i="6"/>
  <c r="P35" i="6"/>
  <c r="M6" i="6"/>
  <c r="P4" i="6"/>
  <c r="P29" i="6"/>
  <c r="M30" i="6"/>
  <c r="M47" i="6"/>
  <c r="M42" i="6"/>
  <c r="M11" i="6"/>
  <c r="M19" i="6"/>
  <c r="P13" i="6"/>
  <c r="M34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BD18" i="14" l="1"/>
  <c r="BD16" i="14"/>
  <c r="AZ16" i="14"/>
  <c r="BD9" i="14"/>
  <c r="AZ14" i="14"/>
  <c r="AZ15" i="14"/>
  <c r="AZ13" i="14"/>
  <c r="AZ6" i="14"/>
  <c r="BD15" i="14"/>
  <c r="AZ11" i="14"/>
  <c r="BD6" i="14"/>
  <c r="BD13" i="14"/>
  <c r="BD10" i="14"/>
  <c r="AZ9" i="14"/>
  <c r="BD17" i="14"/>
  <c r="BD3" i="14"/>
  <c r="AZ5" i="14"/>
  <c r="BD8" i="14"/>
  <c r="AZ8" i="14"/>
  <c r="AZ4" i="14"/>
  <c r="BD7" i="14"/>
  <c r="AZ7" i="14"/>
  <c r="BD14" i="14"/>
  <c r="AZ17" i="14"/>
  <c r="BD11" i="14"/>
  <c r="AZ10" i="14"/>
  <c r="AZ3" i="14"/>
  <c r="BD12" i="14"/>
  <c r="AZ18" i="14"/>
  <c r="AZ12" i="14"/>
  <c r="BD5" i="14"/>
  <c r="BD4" i="14"/>
  <c r="J47" i="9"/>
  <c r="AN4" i="14"/>
  <c r="AB16" i="14"/>
  <c r="AB15" i="14"/>
  <c r="X18" i="14"/>
  <c r="AN10" i="14"/>
  <c r="AB14" i="14"/>
  <c r="AJ17" i="14"/>
  <c r="AN15" i="14"/>
  <c r="AB6" i="14"/>
  <c r="AJ14" i="14"/>
  <c r="AN17" i="14"/>
  <c r="AF15" i="14"/>
  <c r="T14" i="14"/>
  <c r="X17" i="14"/>
  <c r="T17" i="14"/>
  <c r="AV16" i="14"/>
  <c r="AN6" i="14"/>
  <c r="AR17" i="14"/>
  <c r="X6" i="14"/>
  <c r="AB3" i="14"/>
  <c r="X4" i="14"/>
  <c r="AR6" i="14"/>
  <c r="AJ11" i="14"/>
  <c r="AB17" i="14"/>
  <c r="X15" i="14"/>
  <c r="AF6" i="14"/>
  <c r="AB11" i="14"/>
  <c r="AB18" i="14"/>
  <c r="AF13" i="14"/>
  <c r="AJ10" i="14"/>
  <c r="T6" i="14"/>
  <c r="AV14" i="14"/>
  <c r="P17" i="14"/>
  <c r="T10" i="14"/>
  <c r="T9" i="14"/>
  <c r="AV17" i="14"/>
  <c r="AR10" i="14"/>
  <c r="AN9" i="14"/>
  <c r="AN13" i="14"/>
  <c r="AF4" i="14"/>
  <c r="AJ13" i="14"/>
  <c r="P8" i="14"/>
  <c r="AF8" i="14"/>
  <c r="AB8" i="14"/>
  <c r="AF17" i="14"/>
  <c r="AB10" i="14"/>
  <c r="AB4" i="14"/>
  <c r="X13" i="14"/>
  <c r="T15" i="14"/>
  <c r="AV15" i="14"/>
  <c r="AV9" i="14"/>
  <c r="AV18" i="14"/>
  <c r="AR11" i="14"/>
  <c r="AR16" i="14"/>
  <c r="T5" i="14"/>
  <c r="AV10" i="14"/>
  <c r="AR13" i="14"/>
  <c r="AF9" i="14"/>
  <c r="AR5" i="14"/>
  <c r="AV8" i="14"/>
  <c r="T7" i="14"/>
  <c r="AJ16" i="14"/>
  <c r="AV12" i="14"/>
  <c r="X10" i="14"/>
  <c r="AF14" i="14"/>
  <c r="X3" i="14"/>
  <c r="AF16" i="14"/>
  <c r="T13" i="14"/>
  <c r="AR4" i="14"/>
  <c r="AF10" i="14"/>
  <c r="AN14" i="14"/>
  <c r="T3" i="14"/>
  <c r="AN16" i="14"/>
  <c r="AB13" i="14"/>
  <c r="AN12" i="14"/>
  <c r="AB5" i="14"/>
  <c r="AV13" i="14"/>
  <c r="T16" i="14"/>
  <c r="AF12" i="14"/>
  <c r="AR9" i="14"/>
  <c r="AV3" i="14"/>
  <c r="AR12" i="14"/>
  <c r="AF11" i="14"/>
  <c r="AJ9" i="14"/>
  <c r="X14" i="14"/>
  <c r="AJ3" i="14"/>
  <c r="X16" i="14"/>
  <c r="AJ12" i="14"/>
  <c r="X12" i="14"/>
  <c r="AN8" i="14"/>
  <c r="AJ4" i="14"/>
  <c r="AJ15" i="14"/>
  <c r="AV11" i="14"/>
  <c r="AR7" i="14"/>
  <c r="AB9" i="14"/>
  <c r="AN5" i="14"/>
  <c r="AN11" i="14"/>
  <c r="AN7" i="14"/>
  <c r="AB12" i="14"/>
  <c r="AV5" i="14"/>
  <c r="X11" i="14"/>
  <c r="AV7" i="14"/>
  <c r="T12" i="14"/>
  <c r="X8" i="14"/>
  <c r="T4" i="14"/>
  <c r="AR14" i="14"/>
  <c r="AB7" i="14"/>
  <c r="AF3" i="14"/>
  <c r="AJ8" i="14"/>
  <c r="X5" i="14"/>
  <c r="AJ18" i="14"/>
  <c r="X7" i="14"/>
  <c r="X9" i="14"/>
  <c r="AJ7" i="14"/>
  <c r="AR8" i="14"/>
  <c r="AF5" i="14"/>
  <c r="AR18" i="14"/>
  <c r="AF7" i="14"/>
  <c r="AF18" i="14"/>
  <c r="T11" i="14"/>
  <c r="AR15" i="14"/>
  <c r="AR3" i="14"/>
  <c r="AJ5" i="14"/>
  <c r="AN18" i="14"/>
  <c r="AJ6" i="14"/>
  <c r="AN3" i="14"/>
  <c r="T8" i="14"/>
  <c r="AV4" i="14"/>
  <c r="T18" i="14"/>
  <c r="AV6" i="14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5" i="6"/>
  <c r="J5" i="6"/>
  <c r="J28" i="6"/>
  <c r="J41" i="6"/>
  <c r="J4" i="9"/>
  <c r="J49" i="6"/>
  <c r="J46" i="6"/>
  <c r="F28" i="6"/>
  <c r="J37" i="6"/>
  <c r="J43" i="9"/>
  <c r="J40" i="9"/>
  <c r="F28" i="9"/>
  <c r="J29" i="9"/>
  <c r="F40" i="9"/>
  <c r="J13" i="6"/>
  <c r="F18" i="6"/>
  <c r="F30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4" i="6"/>
  <c r="F6" i="9"/>
  <c r="F49" i="6"/>
  <c r="J42" i="9"/>
  <c r="J25" i="9"/>
  <c r="J30" i="6"/>
  <c r="F12" i="6"/>
  <c r="F34" i="6"/>
  <c r="J18" i="6"/>
  <c r="F5" i="6"/>
  <c r="J16" i="9"/>
  <c r="F49" i="9"/>
  <c r="F23" i="6"/>
  <c r="F36" i="6"/>
  <c r="F25" i="6"/>
  <c r="F13" i="6"/>
  <c r="J47" i="6"/>
  <c r="J25" i="6"/>
  <c r="F30" i="9"/>
  <c r="J23" i="6"/>
  <c r="X46" i="2"/>
  <c r="F24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7" i="6"/>
  <c r="F40" i="6"/>
  <c r="F37" i="6"/>
  <c r="J22" i="6"/>
  <c r="B24" i="2"/>
  <c r="B14" i="2"/>
  <c r="B7" i="2"/>
  <c r="C4" i="2" s="1"/>
  <c r="F43" i="6"/>
  <c r="F42" i="6"/>
  <c r="F29" i="6"/>
  <c r="J31" i="6"/>
  <c r="F19" i="6"/>
  <c r="J19" i="3"/>
  <c r="F22" i="6"/>
  <c r="F11" i="6"/>
  <c r="F47" i="6"/>
  <c r="J40" i="6"/>
  <c r="F31" i="6"/>
  <c r="J35" i="6"/>
  <c r="F10" i="6"/>
  <c r="J34" i="6"/>
  <c r="J19" i="6"/>
  <c r="F16" i="6"/>
  <c r="J11" i="6"/>
  <c r="J29" i="6"/>
  <c r="F48" i="6"/>
  <c r="J42" i="6"/>
  <c r="F17" i="6"/>
  <c r="J12" i="6"/>
  <c r="J7" i="6"/>
  <c r="F7" i="6"/>
  <c r="F41" i="6"/>
  <c r="F4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AY23" i="14" l="1"/>
  <c r="BC23" i="14"/>
  <c r="AE23" i="14"/>
  <c r="AA23" i="14"/>
  <c r="AI23" i="14"/>
  <c r="W23" i="14"/>
  <c r="AU23" i="14"/>
  <c r="S23" i="14"/>
  <c r="AQ23" i="14"/>
  <c r="AM23" i="14"/>
  <c r="G33" i="15"/>
  <c r="C40" i="15"/>
  <c r="C41" i="15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3" i="15" s="1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C34" i="2" s="1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G53" i="14" l="1"/>
  <c r="C24" i="2"/>
  <c r="C43" i="13"/>
  <c r="C43" i="15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K12" i="14" l="1" a="1"/>
  <c r="K12" i="14" s="1"/>
  <c r="BI12" i="14" s="1"/>
  <c r="K18" i="14" a="1"/>
  <c r="K18" i="14" s="1"/>
  <c r="BI18" i="14" s="1"/>
  <c r="I3" i="15" a="1"/>
  <c r="I3" i="15" s="1"/>
  <c r="K7" i="14" a="1"/>
  <c r="K7" i="14" s="1"/>
  <c r="BI7" i="14" s="1"/>
  <c r="K17" i="14" a="1"/>
  <c r="K17" i="14" s="1"/>
  <c r="BI17" i="14" s="1"/>
  <c r="I3" i="13" a="1"/>
  <c r="I3" i="13" s="1"/>
  <c r="I9" i="15" a="1"/>
  <c r="I9" i="15" s="1"/>
  <c r="K10" i="14" a="1"/>
  <c r="K10" i="14" s="1"/>
  <c r="BI10" i="14" s="1"/>
  <c r="I5" i="13" a="1"/>
  <c r="I5" i="13" s="1"/>
  <c r="K5" i="14" a="1"/>
  <c r="K5" i="14" s="1"/>
  <c r="BI5" i="14" s="1"/>
  <c r="I16" i="15" a="1"/>
  <c r="I16" i="15" s="1"/>
  <c r="K16" i="14" a="1"/>
  <c r="K16" i="14" s="1"/>
  <c r="BI16" i="14" s="1"/>
  <c r="I18" i="15" a="1"/>
  <c r="I18" i="15" s="1"/>
  <c r="I4" i="13" a="1"/>
  <c r="I4" i="13" s="1"/>
  <c r="I8" i="15" a="1"/>
  <c r="I8" i="15" s="1"/>
  <c r="K4" i="14" a="1"/>
  <c r="K4" i="14" s="1"/>
  <c r="BI4" i="14" s="1"/>
  <c r="I10" i="15" a="1"/>
  <c r="I10" i="15" s="1"/>
  <c r="I9" i="13" a="1"/>
  <c r="I9" i="13" s="1"/>
  <c r="I5" i="15" a="1"/>
  <c r="I5" i="15" s="1"/>
  <c r="I6" i="13" a="1"/>
  <c r="I6" i="13" s="1"/>
  <c r="K3" i="14" a="1"/>
  <c r="K3" i="14" s="1"/>
  <c r="BI3" i="14" s="1"/>
  <c r="K9" i="14" a="1"/>
  <c r="K9" i="14" s="1"/>
  <c r="BI9" i="14" s="1"/>
  <c r="K11" i="14" a="1"/>
  <c r="K11" i="14" s="1"/>
  <c r="BI11" i="14" s="1"/>
  <c r="I12" i="15" a="1"/>
  <c r="I12" i="15" s="1"/>
  <c r="K15" i="14" a="1"/>
  <c r="K15" i="14" s="1"/>
  <c r="BI15" i="14" s="1"/>
  <c r="K14" i="14" a="1"/>
  <c r="K14" i="14" s="1"/>
  <c r="BI14" i="14" s="1"/>
  <c r="I11" i="15" a="1"/>
  <c r="I11" i="15" s="1"/>
  <c r="I14" i="15" a="1"/>
  <c r="I14" i="15" s="1"/>
  <c r="I17" i="15" a="1"/>
  <c r="I17" i="15" s="1"/>
  <c r="I8" i="13" a="1"/>
  <c r="I8" i="13" s="1"/>
  <c r="I4" i="15" a="1"/>
  <c r="I4" i="15" s="1"/>
  <c r="I15" i="13" a="1"/>
  <c r="I15" i="13" s="1"/>
  <c r="K13" i="14" a="1"/>
  <c r="K13" i="14" s="1"/>
  <c r="BI13" i="14" s="1"/>
  <c r="I7" i="15" a="1"/>
  <c r="I7" i="15" s="1"/>
  <c r="I6" i="15" a="1"/>
  <c r="I6" i="15" s="1"/>
  <c r="I17" i="13" a="1"/>
  <c r="I17" i="13" s="1"/>
  <c r="I13" i="15" a="1"/>
  <c r="I13" i="15" s="1"/>
  <c r="K6" i="14" a="1"/>
  <c r="K6" i="14" s="1"/>
  <c r="BI6" i="14" s="1"/>
  <c r="I15" i="15" a="1"/>
  <c r="I15" i="15" s="1"/>
  <c r="K8" i="14" a="1"/>
  <c r="K8" i="14" s="1"/>
  <c r="BI8" i="14" s="1"/>
  <c r="I7" i="13" a="1"/>
  <c r="I7" i="13" s="1"/>
  <c r="I13" i="13" a="1"/>
  <c r="I13" i="13" s="1"/>
  <c r="I14" i="13" a="1"/>
  <c r="I14" i="13" s="1"/>
  <c r="I10" i="13" a="1"/>
  <c r="I10" i="13" s="1"/>
  <c r="I11" i="13" a="1"/>
  <c r="I11" i="13" s="1"/>
  <c r="I16" i="13" a="1"/>
  <c r="I16" i="13" s="1"/>
  <c r="I12" i="13" a="1"/>
  <c r="I12" i="13" s="1"/>
  <c r="I18" i="13" a="1"/>
  <c r="I18" i="13" s="1"/>
  <c r="BG30" i="14" l="1"/>
  <c r="BI30" i="14" s="1"/>
  <c r="BG29" i="14"/>
  <c r="BI29" i="14" s="1"/>
  <c r="BG28" i="14"/>
  <c r="BI28" i="14" s="1"/>
  <c r="BF25" i="14"/>
  <c r="AI10" i="13"/>
  <c r="AE10" i="13"/>
  <c r="AA10" i="13"/>
  <c r="O10" i="13"/>
  <c r="AM10" i="13"/>
  <c r="J10" i="13"/>
  <c r="K10" i="13" s="1"/>
  <c r="S10" i="13"/>
  <c r="W10" i="13"/>
  <c r="J18" i="13"/>
  <c r="K18" i="13" s="1"/>
  <c r="O18" i="13"/>
  <c r="AE18" i="13"/>
  <c r="S18" i="13"/>
  <c r="AI18" i="13"/>
  <c r="W18" i="13"/>
  <c r="AM18" i="13"/>
  <c r="AA18" i="13"/>
  <c r="AC8" i="14"/>
  <c r="AO8" i="14"/>
  <c r="AK8" i="14"/>
  <c r="BA8" i="14"/>
  <c r="Y8" i="14"/>
  <c r="BE8" i="14"/>
  <c r="AS8" i="14"/>
  <c r="AW8" i="14"/>
  <c r="U8" i="14"/>
  <c r="AG8" i="14"/>
  <c r="Q8" i="14"/>
  <c r="L8" i="14"/>
  <c r="M8" i="14" s="1"/>
  <c r="W15" i="13"/>
  <c r="S15" i="13"/>
  <c r="AE15" i="13"/>
  <c r="O15" i="13"/>
  <c r="AI15" i="13"/>
  <c r="AA15" i="13"/>
  <c r="J15" i="13"/>
  <c r="K15" i="13" s="1"/>
  <c r="AM15" i="13"/>
  <c r="AM12" i="15"/>
  <c r="AI12" i="15"/>
  <c r="AE12" i="15"/>
  <c r="AA12" i="15"/>
  <c r="S12" i="15"/>
  <c r="W12" i="15"/>
  <c r="O12" i="15"/>
  <c r="J12" i="15"/>
  <c r="K12" i="15" s="1"/>
  <c r="AO4" i="14"/>
  <c r="AW4" i="14"/>
  <c r="BA4" i="14"/>
  <c r="AC4" i="14"/>
  <c r="AS4" i="14"/>
  <c r="BE4" i="14"/>
  <c r="Y4" i="14"/>
  <c r="U4" i="14"/>
  <c r="AK4" i="14"/>
  <c r="AG4" i="14"/>
  <c r="L4" i="14"/>
  <c r="M4" i="14" s="1"/>
  <c r="Q4" i="14"/>
  <c r="AG10" i="14"/>
  <c r="AW10" i="14"/>
  <c r="U10" i="14"/>
  <c r="AC10" i="14"/>
  <c r="AK10" i="14"/>
  <c r="Y10" i="14"/>
  <c r="BE10" i="14"/>
  <c r="AS10" i="14"/>
  <c r="BA10" i="14"/>
  <c r="AO10" i="14"/>
  <c r="Q10" i="14"/>
  <c r="L10" i="14"/>
  <c r="M10" i="14" s="1"/>
  <c r="J16" i="13"/>
  <c r="K16" i="13" s="1"/>
  <c r="O16" i="13"/>
  <c r="S16" i="13"/>
  <c r="AA16" i="13"/>
  <c r="AE16" i="13"/>
  <c r="AM16" i="13"/>
  <c r="W16" i="13"/>
  <c r="AI16" i="13"/>
  <c r="J14" i="13"/>
  <c r="K14" i="13" s="1"/>
  <c r="O14" i="13"/>
  <c r="AE14" i="13"/>
  <c r="AA14" i="13"/>
  <c r="S14" i="13"/>
  <c r="AM14" i="13"/>
  <c r="AI14" i="13"/>
  <c r="W14" i="13"/>
  <c r="J12" i="13"/>
  <c r="K12" i="13" s="1"/>
  <c r="O12" i="13"/>
  <c r="AE12" i="13"/>
  <c r="AA12" i="13"/>
  <c r="AM12" i="13"/>
  <c r="W12" i="13"/>
  <c r="S12" i="13"/>
  <c r="AI12" i="13"/>
  <c r="AM15" i="15"/>
  <c r="AI15" i="15"/>
  <c r="AE15" i="15"/>
  <c r="AA15" i="15"/>
  <c r="W15" i="15"/>
  <c r="S15" i="15"/>
  <c r="O15" i="15"/>
  <c r="J15" i="15"/>
  <c r="K15" i="15" s="1"/>
  <c r="AM4" i="15"/>
  <c r="AI4" i="15"/>
  <c r="AE4" i="15"/>
  <c r="W4" i="15"/>
  <c r="AA4" i="15"/>
  <c r="S4" i="15"/>
  <c r="J4" i="15"/>
  <c r="K4" i="15" s="1"/>
  <c r="O4" i="15"/>
  <c r="U11" i="14"/>
  <c r="AW11" i="14"/>
  <c r="AS11" i="14"/>
  <c r="AO11" i="14"/>
  <c r="AG11" i="14"/>
  <c r="AC11" i="14"/>
  <c r="AK11" i="14"/>
  <c r="BE11" i="14"/>
  <c r="Y11" i="14"/>
  <c r="BA11" i="14"/>
  <c r="L11" i="14"/>
  <c r="M11" i="14" s="1"/>
  <c r="Q11" i="14"/>
  <c r="AM8" i="15"/>
  <c r="AI8" i="15"/>
  <c r="AE8" i="15"/>
  <c r="AA8" i="15"/>
  <c r="S8" i="15"/>
  <c r="W8" i="15"/>
  <c r="O8" i="15"/>
  <c r="J8" i="15"/>
  <c r="K8" i="15" s="1"/>
  <c r="AM9" i="15"/>
  <c r="AI9" i="15"/>
  <c r="AE9" i="15"/>
  <c r="AA9" i="15"/>
  <c r="W9" i="15"/>
  <c r="S9" i="15"/>
  <c r="O9" i="15"/>
  <c r="J9" i="15"/>
  <c r="K9" i="15" s="1"/>
  <c r="BA6" i="14"/>
  <c r="BE6" i="14"/>
  <c r="AW6" i="14"/>
  <c r="AS6" i="14"/>
  <c r="AG6" i="14"/>
  <c r="Y6" i="14"/>
  <c r="AC6" i="14"/>
  <c r="AO6" i="14"/>
  <c r="U6" i="14"/>
  <c r="AK6" i="14"/>
  <c r="L6" i="14"/>
  <c r="M6" i="14" s="1"/>
  <c r="Q6" i="14"/>
  <c r="AE8" i="13"/>
  <c r="AI8" i="13"/>
  <c r="O8" i="13"/>
  <c r="AM8" i="13"/>
  <c r="W8" i="13"/>
  <c r="AA8" i="13"/>
  <c r="S8" i="13"/>
  <c r="J8" i="13"/>
  <c r="K8" i="13" s="1"/>
  <c r="U9" i="14"/>
  <c r="AS9" i="14"/>
  <c r="AK9" i="14"/>
  <c r="BA9" i="14"/>
  <c r="AO9" i="14"/>
  <c r="BE9" i="14"/>
  <c r="Y9" i="14"/>
  <c r="AW9" i="14"/>
  <c r="AC9" i="14"/>
  <c r="AG9" i="14"/>
  <c r="Q9" i="14"/>
  <c r="L9" i="14"/>
  <c r="M9" i="14" s="1"/>
  <c r="AE4" i="13"/>
  <c r="W4" i="13"/>
  <c r="O4" i="13"/>
  <c r="AM4" i="13"/>
  <c r="AA4" i="13"/>
  <c r="J4" i="13"/>
  <c r="K4" i="13" s="1"/>
  <c r="AI4" i="13"/>
  <c r="S4" i="13"/>
  <c r="AA3" i="13"/>
  <c r="AM3" i="13"/>
  <c r="W3" i="13"/>
  <c r="S3" i="13"/>
  <c r="AE3" i="13"/>
  <c r="AI3" i="13"/>
  <c r="O3" i="13"/>
  <c r="J3" i="13"/>
  <c r="F23" i="13"/>
  <c r="AM13" i="15"/>
  <c r="AI13" i="15"/>
  <c r="AE13" i="15"/>
  <c r="AA13" i="15"/>
  <c r="W13" i="15"/>
  <c r="S13" i="15"/>
  <c r="O13" i="15"/>
  <c r="J13" i="15"/>
  <c r="K13" i="15" s="1"/>
  <c r="AM17" i="15"/>
  <c r="AI17" i="15"/>
  <c r="AE17" i="15"/>
  <c r="AA17" i="15"/>
  <c r="W17" i="15"/>
  <c r="S17" i="15"/>
  <c r="O17" i="15"/>
  <c r="J17" i="15"/>
  <c r="K17" i="15" s="1"/>
  <c r="AW3" i="14"/>
  <c r="AO3" i="14"/>
  <c r="AK3" i="14"/>
  <c r="BA3" i="14"/>
  <c r="AG3" i="14"/>
  <c r="F23" i="14"/>
  <c r="F56" i="14" s="1" a="1"/>
  <c r="F56" i="14" s="1"/>
  <c r="AC3" i="14"/>
  <c r="Y3" i="14"/>
  <c r="AS3" i="14"/>
  <c r="BE3" i="14"/>
  <c r="U3" i="14"/>
  <c r="L3" i="14"/>
  <c r="Q3" i="14"/>
  <c r="AM18" i="15"/>
  <c r="AI18" i="15"/>
  <c r="AE18" i="15"/>
  <c r="AA18" i="15"/>
  <c r="W18" i="15"/>
  <c r="S18" i="15"/>
  <c r="O18" i="15"/>
  <c r="J18" i="15"/>
  <c r="K18" i="15" s="1"/>
  <c r="AW17" i="14"/>
  <c r="AG17" i="14"/>
  <c r="U17" i="14"/>
  <c r="Y17" i="14"/>
  <c r="AO17" i="14"/>
  <c r="BA17" i="14"/>
  <c r="AK17" i="14"/>
  <c r="BE17" i="14"/>
  <c r="AC17" i="14"/>
  <c r="AS17" i="14"/>
  <c r="Q17" i="14"/>
  <c r="L17" i="14"/>
  <c r="M17" i="14" s="1"/>
  <c r="AM6" i="13"/>
  <c r="W6" i="13"/>
  <c r="AA6" i="13"/>
  <c r="S6" i="13"/>
  <c r="AE6" i="13"/>
  <c r="AI6" i="13"/>
  <c r="O6" i="13"/>
  <c r="J6" i="13"/>
  <c r="K6" i="13" s="1"/>
  <c r="AW16" i="14"/>
  <c r="AG16" i="14"/>
  <c r="BA16" i="14"/>
  <c r="AC16" i="14"/>
  <c r="AK16" i="14"/>
  <c r="Y16" i="14"/>
  <c r="AS16" i="14"/>
  <c r="U16" i="14"/>
  <c r="BE16" i="14"/>
  <c r="AO16" i="14"/>
  <c r="Q16" i="14"/>
  <c r="L16" i="14"/>
  <c r="M16" i="14" s="1"/>
  <c r="Y7" i="14"/>
  <c r="BA7" i="14"/>
  <c r="AC7" i="14"/>
  <c r="AS7" i="14"/>
  <c r="U7" i="14"/>
  <c r="BE7" i="14"/>
  <c r="AO7" i="14"/>
  <c r="AW7" i="14"/>
  <c r="AG7" i="14"/>
  <c r="AK7" i="14"/>
  <c r="Q7" i="14"/>
  <c r="L7" i="14"/>
  <c r="M7" i="14" s="1"/>
  <c r="AE17" i="13"/>
  <c r="S17" i="13"/>
  <c r="AI17" i="13"/>
  <c r="O17" i="13"/>
  <c r="J17" i="13"/>
  <c r="K17" i="13" s="1"/>
  <c r="AA17" i="13"/>
  <c r="AM17" i="13"/>
  <c r="W17" i="13"/>
  <c r="AI6" i="15"/>
  <c r="AE6" i="15"/>
  <c r="AA6" i="15"/>
  <c r="W6" i="15"/>
  <c r="S6" i="15"/>
  <c r="AM6" i="15"/>
  <c r="J6" i="15"/>
  <c r="K6" i="15" s="1"/>
  <c r="O6" i="15"/>
  <c r="AI11" i="15"/>
  <c r="AE11" i="15"/>
  <c r="AA11" i="15"/>
  <c r="W11" i="15"/>
  <c r="S11" i="15"/>
  <c r="AM11" i="15"/>
  <c r="J11" i="15"/>
  <c r="K11" i="15" s="1"/>
  <c r="O11" i="15"/>
  <c r="AM5" i="15"/>
  <c r="AI5" i="15"/>
  <c r="AE5" i="15"/>
  <c r="AA5" i="15"/>
  <c r="W5" i="15"/>
  <c r="S5" i="15"/>
  <c r="O5" i="15"/>
  <c r="J5" i="15"/>
  <c r="K5" i="15" s="1"/>
  <c r="AM16" i="15"/>
  <c r="AI16" i="15"/>
  <c r="AE16" i="15"/>
  <c r="AA16" i="15"/>
  <c r="W16" i="15"/>
  <c r="S16" i="15"/>
  <c r="O16" i="15"/>
  <c r="J16" i="15"/>
  <c r="K16" i="15" s="1"/>
  <c r="F23" i="15"/>
  <c r="F56" i="15" s="1" a="1"/>
  <c r="F56" i="15" s="1"/>
  <c r="AI3" i="15"/>
  <c r="AE3" i="15"/>
  <c r="AA3" i="15"/>
  <c r="W3" i="15"/>
  <c r="S3" i="15"/>
  <c r="AM3" i="15"/>
  <c r="J3" i="15"/>
  <c r="O3" i="15"/>
  <c r="AI14" i="15"/>
  <c r="AE14" i="15"/>
  <c r="AA14" i="15"/>
  <c r="W14" i="15"/>
  <c r="S14" i="15"/>
  <c r="AM14" i="15"/>
  <c r="J14" i="15"/>
  <c r="K14" i="15" s="1"/>
  <c r="O14" i="15"/>
  <c r="AM7" i="15"/>
  <c r="AI7" i="15"/>
  <c r="AE7" i="15"/>
  <c r="AA7" i="15"/>
  <c r="W7" i="15"/>
  <c r="S7" i="15"/>
  <c r="O7" i="15"/>
  <c r="J7" i="15"/>
  <c r="K7" i="15" s="1"/>
  <c r="AS14" i="14"/>
  <c r="AG14" i="14"/>
  <c r="Y14" i="14"/>
  <c r="AC14" i="14"/>
  <c r="U14" i="14"/>
  <c r="AK14" i="14"/>
  <c r="AO14" i="14"/>
  <c r="BA14" i="14"/>
  <c r="BE14" i="14"/>
  <c r="AW14" i="14"/>
  <c r="L14" i="14"/>
  <c r="M14" i="14" s="1"/>
  <c r="Q14" i="14"/>
  <c r="AI9" i="13"/>
  <c r="O9" i="13"/>
  <c r="S9" i="13"/>
  <c r="AM9" i="13"/>
  <c r="W9" i="13"/>
  <c r="AA9" i="13"/>
  <c r="AE9" i="13"/>
  <c r="J9" i="13"/>
  <c r="K9" i="13" s="1"/>
  <c r="AC5" i="14"/>
  <c r="AG5" i="14"/>
  <c r="BA5" i="14"/>
  <c r="AK5" i="14"/>
  <c r="BE5" i="14"/>
  <c r="Y5" i="14"/>
  <c r="AW5" i="14"/>
  <c r="AS5" i="14"/>
  <c r="U5" i="14"/>
  <c r="AO5" i="14"/>
  <c r="Q5" i="14"/>
  <c r="L5" i="14"/>
  <c r="M5" i="14" s="1"/>
  <c r="U18" i="14"/>
  <c r="AO18" i="14"/>
  <c r="AG18" i="14"/>
  <c r="BE18" i="14"/>
  <c r="AK18" i="14"/>
  <c r="AW18" i="14"/>
  <c r="AC18" i="14"/>
  <c r="BA18" i="14"/>
  <c r="Y18" i="14"/>
  <c r="AS18" i="14"/>
  <c r="Q18" i="14"/>
  <c r="L18" i="14"/>
  <c r="M18" i="14" s="1"/>
  <c r="J11" i="13"/>
  <c r="K11" i="13" s="1"/>
  <c r="AI11" i="13"/>
  <c r="S11" i="13"/>
  <c r="W11" i="13"/>
  <c r="AE11" i="13"/>
  <c r="O11" i="13"/>
  <c r="AM11" i="13"/>
  <c r="AA11" i="13"/>
  <c r="J13" i="13"/>
  <c r="K13" i="13" s="1"/>
  <c r="AA13" i="13"/>
  <c r="O13" i="13"/>
  <c r="AE13" i="13"/>
  <c r="S13" i="13"/>
  <c r="AM13" i="13"/>
  <c r="W13" i="13"/>
  <c r="AI13" i="13"/>
  <c r="AA7" i="13"/>
  <c r="AE7" i="13"/>
  <c r="AI7" i="13"/>
  <c r="O7" i="13"/>
  <c r="S7" i="13"/>
  <c r="AM7" i="13"/>
  <c r="W7" i="13"/>
  <c r="J7" i="13"/>
  <c r="K7" i="13" s="1"/>
  <c r="BA13" i="14"/>
  <c r="AO13" i="14"/>
  <c r="BE13" i="14"/>
  <c r="AC13" i="14"/>
  <c r="AW13" i="14"/>
  <c r="AK13" i="14"/>
  <c r="Y13" i="14"/>
  <c r="AS13" i="14"/>
  <c r="U13" i="14"/>
  <c r="AG13" i="14"/>
  <c r="Q13" i="14"/>
  <c r="L13" i="14"/>
  <c r="M13" i="14" s="1"/>
  <c r="BE15" i="14"/>
  <c r="AK15" i="14"/>
  <c r="AG15" i="14"/>
  <c r="AW15" i="14"/>
  <c r="Y15" i="14"/>
  <c r="AS15" i="14"/>
  <c r="U15" i="14"/>
  <c r="AO15" i="14"/>
  <c r="BA15" i="14"/>
  <c r="AC15" i="14"/>
  <c r="Q15" i="14"/>
  <c r="L15" i="14"/>
  <c r="M15" i="14" s="1"/>
  <c r="AM10" i="15"/>
  <c r="AI10" i="15"/>
  <c r="AE10" i="15"/>
  <c r="AA10" i="15"/>
  <c r="W10" i="15"/>
  <c r="S10" i="15"/>
  <c r="O10" i="15"/>
  <c r="J10" i="15"/>
  <c r="K10" i="15" s="1"/>
  <c r="AI5" i="13"/>
  <c r="O5" i="13"/>
  <c r="S5" i="13"/>
  <c r="AM5" i="13"/>
  <c r="W5" i="13"/>
  <c r="AA5" i="13"/>
  <c r="AE5" i="13"/>
  <c r="J5" i="13"/>
  <c r="K5" i="13" s="1"/>
  <c r="Y12" i="14"/>
  <c r="AC12" i="14"/>
  <c r="AS12" i="14"/>
  <c r="BA12" i="14"/>
  <c r="AK12" i="14"/>
  <c r="AG12" i="14"/>
  <c r="BE12" i="14"/>
  <c r="AW12" i="14"/>
  <c r="U12" i="14"/>
  <c r="AO12" i="14"/>
  <c r="L12" i="14"/>
  <c r="M12" i="14" s="1"/>
  <c r="Q12" i="14"/>
  <c r="J13" i="14" l="1"/>
  <c r="I13" i="14"/>
  <c r="H13" i="14"/>
  <c r="H7" i="13"/>
  <c r="G7" i="13"/>
  <c r="F7" i="13"/>
  <c r="F17" i="13"/>
  <c r="G17" i="13"/>
  <c r="H17" i="13"/>
  <c r="AU28" i="14"/>
  <c r="AW28" i="14" s="1"/>
  <c r="AU29" i="14"/>
  <c r="AW29" i="14" s="1"/>
  <c r="AU30" i="14"/>
  <c r="AW30" i="14" s="1"/>
  <c r="AT25" i="14"/>
  <c r="I5" i="14"/>
  <c r="H5" i="14"/>
  <c r="J5" i="14"/>
  <c r="AG28" i="15"/>
  <c r="AI28" i="15" s="1"/>
  <c r="AF25" i="15"/>
  <c r="AG29" i="15"/>
  <c r="AI29" i="15" s="1"/>
  <c r="AG30" i="15"/>
  <c r="AI30" i="15" s="1"/>
  <c r="H16" i="14"/>
  <c r="I16" i="14"/>
  <c r="J16" i="14"/>
  <c r="AA29" i="14"/>
  <c r="AC29" i="14" s="1"/>
  <c r="Z25" i="14"/>
  <c r="AA28" i="14"/>
  <c r="AC28" i="14" s="1"/>
  <c r="AA30" i="14"/>
  <c r="AC30" i="14" s="1"/>
  <c r="H17" i="15"/>
  <c r="G17" i="15"/>
  <c r="F17" i="15"/>
  <c r="H13" i="15"/>
  <c r="G13" i="15"/>
  <c r="F13" i="15"/>
  <c r="K3" i="13"/>
  <c r="F20" i="13"/>
  <c r="G20" i="13" s="1"/>
  <c r="F22" i="13"/>
  <c r="G22" i="13" s="1"/>
  <c r="F21" i="13"/>
  <c r="G21" i="13" s="1"/>
  <c r="G15" i="15"/>
  <c r="H15" i="15"/>
  <c r="F15" i="15"/>
  <c r="J10" i="14"/>
  <c r="I10" i="14"/>
  <c r="H10" i="14"/>
  <c r="F3" i="13"/>
  <c r="H3" i="13"/>
  <c r="G3" i="13"/>
  <c r="M28" i="13"/>
  <c r="O28" i="13" s="1"/>
  <c r="M30" i="13"/>
  <c r="O30" i="13" s="1"/>
  <c r="M29" i="13"/>
  <c r="O29" i="13" s="1"/>
  <c r="L25" i="13"/>
  <c r="J9" i="14"/>
  <c r="I9" i="14"/>
  <c r="H9" i="14"/>
  <c r="F5" i="13"/>
  <c r="H5" i="13"/>
  <c r="G5" i="13"/>
  <c r="AP25" i="14"/>
  <c r="AQ30" i="14"/>
  <c r="AS30" i="14" s="1"/>
  <c r="AQ28" i="14"/>
  <c r="AS28" i="14" s="1"/>
  <c r="AQ29" i="14"/>
  <c r="AS29" i="14" s="1"/>
  <c r="AK29" i="13"/>
  <c r="AM29" i="13" s="1"/>
  <c r="AK30" i="13"/>
  <c r="AM30" i="13" s="1"/>
  <c r="AK28" i="13"/>
  <c r="AM28" i="13" s="1"/>
  <c r="AJ25" i="13"/>
  <c r="H4" i="15"/>
  <c r="G4" i="15"/>
  <c r="F4" i="15"/>
  <c r="G10" i="15"/>
  <c r="F10" i="15"/>
  <c r="H10" i="15"/>
  <c r="J15" i="14"/>
  <c r="I15" i="14"/>
  <c r="H15" i="14"/>
  <c r="G9" i="13"/>
  <c r="F9" i="13"/>
  <c r="H9" i="13"/>
  <c r="H7" i="15"/>
  <c r="G7" i="15"/>
  <c r="F7" i="15"/>
  <c r="F22" i="15"/>
  <c r="G22" i="15" s="1"/>
  <c r="F21" i="15"/>
  <c r="G21" i="15" s="1"/>
  <c r="K3" i="15"/>
  <c r="F24" i="15" s="1"/>
  <c r="F20" i="15"/>
  <c r="G20" i="15" s="1"/>
  <c r="G11" i="15"/>
  <c r="F11" i="15"/>
  <c r="H11" i="15"/>
  <c r="F8" i="13"/>
  <c r="H8" i="13"/>
  <c r="G8" i="13"/>
  <c r="I11" i="14"/>
  <c r="H11" i="14"/>
  <c r="J11" i="14"/>
  <c r="H12" i="15"/>
  <c r="G12" i="15"/>
  <c r="F12" i="15"/>
  <c r="H8" i="14"/>
  <c r="J8" i="14"/>
  <c r="I8" i="14"/>
  <c r="F10" i="13"/>
  <c r="H10" i="13"/>
  <c r="G10" i="13"/>
  <c r="O30" i="14"/>
  <c r="Q30" i="14" s="1"/>
  <c r="O29" i="14"/>
  <c r="Q29" i="14" s="1"/>
  <c r="O28" i="14"/>
  <c r="Q28" i="14" s="1"/>
  <c r="N25" i="14"/>
  <c r="I3" i="14"/>
  <c r="H3" i="14"/>
  <c r="J3" i="14"/>
  <c r="H6" i="15"/>
  <c r="G6" i="15"/>
  <c r="F6" i="15"/>
  <c r="H18" i="15"/>
  <c r="G18" i="15"/>
  <c r="F18" i="15"/>
  <c r="M3" i="14"/>
  <c r="F24" i="14" s="1"/>
  <c r="F21" i="14"/>
  <c r="G21" i="14" s="1"/>
  <c r="F20" i="14"/>
  <c r="G20" i="14" s="1"/>
  <c r="F22" i="14"/>
  <c r="G22" i="14" s="1"/>
  <c r="AD25" i="14"/>
  <c r="AE28" i="14"/>
  <c r="AG28" i="14" s="1"/>
  <c r="AE30" i="14"/>
  <c r="AG30" i="14" s="1"/>
  <c r="AE29" i="14"/>
  <c r="AG29" i="14" s="1"/>
  <c r="AG28" i="13"/>
  <c r="AI28" i="13" s="1"/>
  <c r="AG29" i="13"/>
  <c r="AI29" i="13" s="1"/>
  <c r="AG30" i="13"/>
  <c r="AI30" i="13" s="1"/>
  <c r="AF25" i="13"/>
  <c r="J12" i="14"/>
  <c r="I12" i="14"/>
  <c r="H12" i="14"/>
  <c r="J18" i="14"/>
  <c r="I18" i="14"/>
  <c r="H18" i="14"/>
  <c r="AK30" i="15"/>
  <c r="AM30" i="15" s="1"/>
  <c r="AK29" i="15"/>
  <c r="AM29" i="15" s="1"/>
  <c r="AJ25" i="15"/>
  <c r="AK28" i="15"/>
  <c r="AM28" i="15" s="1"/>
  <c r="H16" i="15"/>
  <c r="G16" i="15"/>
  <c r="F16" i="15"/>
  <c r="G5" i="15"/>
  <c r="F5" i="15"/>
  <c r="H5" i="15"/>
  <c r="I7" i="14"/>
  <c r="H7" i="14"/>
  <c r="J7" i="14"/>
  <c r="AX25" i="14"/>
  <c r="AY30" i="14"/>
  <c r="BA30" i="14" s="1"/>
  <c r="AY29" i="14"/>
  <c r="BA29" i="14" s="1"/>
  <c r="AY28" i="14"/>
  <c r="BA28" i="14" s="1"/>
  <c r="AC30" i="13"/>
  <c r="AE30" i="13" s="1"/>
  <c r="AB25" i="13"/>
  <c r="AC28" i="13"/>
  <c r="AE28" i="13" s="1"/>
  <c r="AC29" i="13"/>
  <c r="AE29" i="13" s="1"/>
  <c r="F9" i="15"/>
  <c r="G9" i="15"/>
  <c r="H9" i="15"/>
  <c r="H8" i="15"/>
  <c r="G8" i="15"/>
  <c r="F8" i="15"/>
  <c r="Y28" i="15"/>
  <c r="AA28" i="15" s="1"/>
  <c r="Y30" i="15"/>
  <c r="AA30" i="15" s="1"/>
  <c r="Y29" i="15"/>
  <c r="AA29" i="15" s="1"/>
  <c r="X25" i="15"/>
  <c r="G13" i="13"/>
  <c r="F13" i="13"/>
  <c r="H13" i="13"/>
  <c r="AC28" i="15"/>
  <c r="AE28" i="15" s="1"/>
  <c r="AC29" i="15"/>
  <c r="AE29" i="15" s="1"/>
  <c r="AC30" i="15"/>
  <c r="AE30" i="15" s="1"/>
  <c r="AB25" i="15"/>
  <c r="V25" i="14"/>
  <c r="W29" i="14"/>
  <c r="Y29" i="14" s="1"/>
  <c r="W28" i="14"/>
  <c r="Y28" i="14" s="1"/>
  <c r="W30" i="14"/>
  <c r="Y30" i="14" s="1"/>
  <c r="Y29" i="13"/>
  <c r="AA29" i="13" s="1"/>
  <c r="Y30" i="13"/>
  <c r="AA30" i="13" s="1"/>
  <c r="X25" i="13"/>
  <c r="Y28" i="13"/>
  <c r="AA28" i="13" s="1"/>
  <c r="L25" i="15"/>
  <c r="M28" i="15"/>
  <c r="O28" i="15" s="1"/>
  <c r="M30" i="15"/>
  <c r="O30" i="15" s="1"/>
  <c r="M29" i="15"/>
  <c r="O29" i="15" s="1"/>
  <c r="H3" i="15"/>
  <c r="G3" i="15"/>
  <c r="F3" i="15"/>
  <c r="H14" i="14"/>
  <c r="J14" i="14"/>
  <c r="I14" i="14"/>
  <c r="P25" i="15"/>
  <c r="Q29" i="15"/>
  <c r="S29" i="15" s="1"/>
  <c r="Q28" i="15"/>
  <c r="S28" i="15" s="1"/>
  <c r="Q30" i="15"/>
  <c r="S30" i="15" s="1"/>
  <c r="S28" i="14"/>
  <c r="U28" i="14" s="1"/>
  <c r="R25" i="14"/>
  <c r="S30" i="14"/>
  <c r="U30" i="14" s="1"/>
  <c r="S29" i="14"/>
  <c r="U29" i="14" s="1"/>
  <c r="AH25" i="14"/>
  <c r="AI30" i="14"/>
  <c r="AK30" i="14" s="1"/>
  <c r="AI28" i="14"/>
  <c r="AK28" i="14" s="1"/>
  <c r="AI29" i="14"/>
  <c r="AK29" i="14" s="1"/>
  <c r="Q30" i="13"/>
  <c r="S30" i="13" s="1"/>
  <c r="P25" i="13"/>
  <c r="Q28" i="13"/>
  <c r="S28" i="13" s="1"/>
  <c r="Q29" i="13"/>
  <c r="S29" i="13" s="1"/>
  <c r="J4" i="14"/>
  <c r="I4" i="14"/>
  <c r="H4" i="14"/>
  <c r="G18" i="13"/>
  <c r="F18" i="13"/>
  <c r="H18" i="13"/>
  <c r="H14" i="15"/>
  <c r="G14" i="15"/>
  <c r="F14" i="15"/>
  <c r="F11" i="13"/>
  <c r="H11" i="13"/>
  <c r="G11" i="13"/>
  <c r="U30" i="15"/>
  <c r="W30" i="15" s="1"/>
  <c r="T25" i="15"/>
  <c r="U29" i="15"/>
  <c r="W29" i="15" s="1"/>
  <c r="U28" i="15"/>
  <c r="W28" i="15" s="1"/>
  <c r="F6" i="13"/>
  <c r="H6" i="13"/>
  <c r="G6" i="13"/>
  <c r="I17" i="14"/>
  <c r="H17" i="14"/>
  <c r="J17" i="14"/>
  <c r="BB25" i="14"/>
  <c r="BC28" i="14"/>
  <c r="BE28" i="14" s="1"/>
  <c r="BC30" i="14"/>
  <c r="BE30" i="14" s="1"/>
  <c r="BC29" i="14"/>
  <c r="BE29" i="14" s="1"/>
  <c r="AM30" i="14"/>
  <c r="AO30" i="14" s="1"/>
  <c r="AL25" i="14"/>
  <c r="AM28" i="14"/>
  <c r="AO28" i="14" s="1"/>
  <c r="AM29" i="14"/>
  <c r="AO29" i="14" s="1"/>
  <c r="T25" i="13"/>
  <c r="U28" i="13"/>
  <c r="W28" i="13" s="1"/>
  <c r="U29" i="13"/>
  <c r="W29" i="13" s="1"/>
  <c r="U30" i="13"/>
  <c r="W30" i="13" s="1"/>
  <c r="F4" i="13"/>
  <c r="H4" i="13"/>
  <c r="G4" i="13"/>
  <c r="J6" i="14"/>
  <c r="H6" i="14"/>
  <c r="I6" i="14"/>
  <c r="H12" i="13"/>
  <c r="G12" i="13"/>
  <c r="F12" i="13"/>
  <c r="G14" i="13"/>
  <c r="H14" i="13"/>
  <c r="F14" i="13"/>
  <c r="F16" i="13"/>
  <c r="H16" i="13"/>
  <c r="G16" i="13"/>
  <c r="H15" i="13"/>
  <c r="G15" i="13"/>
  <c r="F15" i="13"/>
  <c r="F24" i="13"/>
  <c r="B24" i="15" l="1"/>
  <c r="B26" i="15"/>
  <c r="C26" i="15" s="1"/>
  <c r="B24" i="13"/>
  <c r="B26" i="13"/>
  <c r="C26" i="13" s="1"/>
  <c r="B24" i="14"/>
  <c r="B26" i="14"/>
  <c r="C26" i="14" s="1"/>
  <c r="B25" i="14" l="1"/>
  <c r="C25" i="14" s="1"/>
  <c r="C24" i="14"/>
  <c r="B25" i="13"/>
  <c r="C25" i="13" s="1"/>
  <c r="C24" i="13"/>
  <c r="B25" i="15"/>
  <c r="C25" i="15" s="1"/>
  <c r="C24" i="15"/>
</calcChain>
</file>

<file path=xl/sharedStrings.xml><?xml version="1.0" encoding="utf-8"?>
<sst xmlns="http://schemas.openxmlformats.org/spreadsheetml/2006/main" count="2882" uniqueCount="155">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</sst>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2" fillId="0" borderId="0" xfId="7" applyFon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Alignment="1">
      <alignment horizontal="center"/>
    </xf>
    <xf numFmtId="44" fontId="11" fillId="5" borderId="0" xfId="5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84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79" t="s">
        <v>44</v>
      </c>
      <c r="C1" s="79"/>
      <c r="D1" s="19"/>
      <c r="E1" s="19"/>
      <c r="F1" s="26"/>
      <c r="G1" s="19"/>
      <c r="H1" s="22">
        <v>2014</v>
      </c>
      <c r="I1" s="79" t="s">
        <v>44</v>
      </c>
      <c r="J1" s="79"/>
      <c r="K1" s="19"/>
      <c r="L1" s="19"/>
      <c r="M1" s="26"/>
      <c r="O1" s="22">
        <v>2010</v>
      </c>
      <c r="P1" s="79" t="s">
        <v>44</v>
      </c>
      <c r="Q1" s="79"/>
      <c r="S1" s="19"/>
      <c r="T1" s="26"/>
      <c r="V1" s="22">
        <v>2006</v>
      </c>
      <c r="W1" s="79" t="s">
        <v>44</v>
      </c>
      <c r="X1" s="79"/>
      <c r="Z1" s="32"/>
      <c r="AA1" s="26"/>
      <c r="AC1" s="22">
        <v>2002</v>
      </c>
      <c r="AD1" s="79" t="s">
        <v>44</v>
      </c>
      <c r="AE1" s="79"/>
      <c r="AG1" s="32"/>
      <c r="AH1" s="26"/>
      <c r="AJ1" s="22">
        <v>1998</v>
      </c>
      <c r="AK1" s="79" t="s">
        <v>44</v>
      </c>
      <c r="AL1" s="79"/>
    </row>
    <row r="2" spans="1:38" x14ac:dyDescent="0.2">
      <c r="F2" s="27"/>
      <c r="M2" s="27"/>
      <c r="T2" s="27"/>
      <c r="AA2" s="27"/>
      <c r="AH2" s="27"/>
    </row>
    <row r="3" spans="1:38" x14ac:dyDescent="0.2">
      <c r="A3" s="77" t="s">
        <v>68</v>
      </c>
      <c r="B3" s="77"/>
      <c r="C3" s="77"/>
      <c r="D3" s="16"/>
      <c r="E3" s="16"/>
      <c r="F3" s="28"/>
      <c r="G3" s="16"/>
      <c r="H3" s="77" t="s">
        <v>68</v>
      </c>
      <c r="I3" s="77"/>
      <c r="J3" s="77"/>
      <c r="K3" s="16"/>
      <c r="L3" s="16"/>
      <c r="M3" s="28"/>
      <c r="O3" s="77" t="s">
        <v>68</v>
      </c>
      <c r="P3" s="77"/>
      <c r="Q3" s="77"/>
      <c r="S3" s="16"/>
      <c r="T3" s="28"/>
      <c r="V3" s="77" t="s">
        <v>68</v>
      </c>
      <c r="W3" s="77"/>
      <c r="X3" s="77"/>
      <c r="Z3" s="31"/>
      <c r="AA3" s="28"/>
      <c r="AC3" s="77" t="s">
        <v>68</v>
      </c>
      <c r="AD3" s="77"/>
      <c r="AE3" s="77"/>
      <c r="AG3" s="31"/>
      <c r="AH3" s="28"/>
      <c r="AJ3" s="77" t="s">
        <v>68</v>
      </c>
      <c r="AK3" s="77"/>
      <c r="AL3" s="77"/>
    </row>
    <row r="4" spans="1:38" x14ac:dyDescent="0.2">
      <c r="A4" t="s">
        <v>45</v>
      </c>
      <c r="B4">
        <f>COUNTIFS('All Group Fixtures'!$A$2:$A$1048,A$1,'All Group Fixtures'!$P$2:$P$1048,"favourite")</f>
        <v>6</v>
      </c>
      <c r="C4">
        <f>B4/B7</f>
        <v>0.54545454545454541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2</v>
      </c>
      <c r="C5">
        <f>B5/B7</f>
        <v>0.18181818181818182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3</v>
      </c>
      <c r="C6">
        <f>B6/B7</f>
        <v>0.27272727272727271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11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6</v>
      </c>
      <c r="C11">
        <f>B11/B14</f>
        <v>0.54545454545454541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2</v>
      </c>
      <c r="C12">
        <f>B12/B14</f>
        <v>0.18181818181818182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0.27272727272727271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11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1" t="s">
        <v>141</v>
      </c>
      <c r="B15" s="80">
        <f t="array" ref="B15">PRODUCT(IF(('All Group Fixtures'!$A$2:$A$1000=A$1)*('All Group Fixtures'!$C$2:$C$1000=B$10),'All Group Fixtures'!$L$2:$L$1000))</f>
        <v>2433.1711713688624</v>
      </c>
      <c r="C15" s="80"/>
      <c r="D15" s="1"/>
      <c r="E15" s="1"/>
      <c r="F15" s="29"/>
      <c r="G15" s="1"/>
      <c r="H15" s="61" t="s">
        <v>141</v>
      </c>
      <c r="I15" s="80">
        <f t="array" ref="I15">PRODUCT(IF(('All Group Fixtures'!$A$2:$A$1000=H$1)*('All Group Fixtures'!$C$2:$C$1000=I$10),'All Group Fixtures'!$L$2:$L$1000))</f>
        <v>12446.990153750548</v>
      </c>
      <c r="J15" s="80"/>
      <c r="K15" s="1"/>
      <c r="L15" s="1"/>
      <c r="M15" s="29"/>
      <c r="O15" s="61" t="s">
        <v>141</v>
      </c>
      <c r="P15" s="80">
        <f t="array" ref="P15">PRODUCT(IF(('All Group Fixtures'!$A$2:$A$1000=O$1)*('All Group Fixtures'!$C$2:$C$1000=P$10),'All Group Fixtures'!$L$2:$L$1000))</f>
        <v>11215.556562958271</v>
      </c>
      <c r="Q15" s="80"/>
      <c r="S15" s="1"/>
      <c r="T15" s="29"/>
      <c r="V15" s="61" t="s">
        <v>141</v>
      </c>
      <c r="W15" s="80">
        <f t="array" ref="W15">PRODUCT(IF(('All Group Fixtures'!$A$2:$A$1000=V$1)*('All Group Fixtures'!$C$2:$C$1000=W$10),'All Group Fixtures'!$L$2:$L$1000))</f>
        <v>967.40393289725273</v>
      </c>
      <c r="X15" s="80"/>
      <c r="Z15" s="1"/>
      <c r="AA15" s="29"/>
      <c r="AC15" s="61" t="s">
        <v>141</v>
      </c>
      <c r="AD15" s="80">
        <f t="array" ref="AD15">PRODUCT(IF(('All Group Fixtures'!$A$2:$A$1000=AC$1)*('All Group Fixtures'!$C$2:$C$1000=AD$10),'All Group Fixtures'!$L$2:$L$1000))</f>
        <v>15004.059693533092</v>
      </c>
      <c r="AE15" s="80"/>
      <c r="AG15" s="1"/>
      <c r="AH15" s="29"/>
      <c r="AJ15" s="61" t="s">
        <v>141</v>
      </c>
      <c r="AK15" s="80">
        <f t="array" ref="AK15">PRODUCT(IF(('All Group Fixtures'!$A$2:$A$1000=AJ$1)*('All Group Fixtures'!$C$2:$C$1000=AK$10),'All Group Fixtures'!$L$2:$L$1000))</f>
        <v>644.41366619105577</v>
      </c>
      <c r="AL15" s="80"/>
    </row>
    <row r="16" spans="1:38" x14ac:dyDescent="0.2">
      <c r="A16" s="61" t="s">
        <v>142</v>
      </c>
      <c r="B16" s="80">
        <f t="array" ref="B16">PRODUCT(IF(('All Group Fixtures'!$A$2:$A$1000=A$1)*('All Group Fixtures'!$C$2:$C$1000=B$10),'All Group Fixtures'!$N$2:$N$1000))</f>
        <v>15205918009902.936</v>
      </c>
      <c r="C16" s="80"/>
      <c r="D16" s="1"/>
      <c r="E16" s="1"/>
      <c r="F16" s="29"/>
      <c r="G16" s="1"/>
      <c r="H16" s="61" t="s">
        <v>142</v>
      </c>
      <c r="I16" s="80">
        <f t="array" ref="I16">PRODUCT(IF(('All Group Fixtures'!$A$2:$A$1000=H$1)*('All Group Fixtures'!$C$2:$C$1000=I$10),'All Group Fixtures'!$N$2:$N$1000))</f>
        <v>991753312486.05042</v>
      </c>
      <c r="J16" s="80"/>
      <c r="K16" s="1"/>
      <c r="L16" s="1"/>
      <c r="M16" s="29"/>
      <c r="O16" s="61" t="s">
        <v>142</v>
      </c>
      <c r="P16" s="80">
        <f t="array" ref="P16">PRODUCT(IF(('All Group Fixtures'!$A$2:$A$1000=O$1)*('All Group Fixtures'!$C$2:$C$1000=P$10),'All Group Fixtures'!$N$2:$N$1000))</f>
        <v>1781309519708.1025</v>
      </c>
      <c r="Q16" s="80"/>
      <c r="S16" s="1"/>
      <c r="T16" s="29"/>
      <c r="V16" s="61" t="s">
        <v>142</v>
      </c>
      <c r="W16" s="80">
        <f t="array" ref="W16">PRODUCT(IF(('All Group Fixtures'!$A$2:$A$1000=V$1)*('All Group Fixtures'!$C$2:$C$1000=W$10),'All Group Fixtures'!$N$2:$N$1000))</f>
        <v>105637923104.09114</v>
      </c>
      <c r="X16" s="80"/>
      <c r="Z16" s="1"/>
      <c r="AA16" s="29"/>
      <c r="AC16" s="61" t="s">
        <v>142</v>
      </c>
      <c r="AD16" s="80">
        <f t="array" ref="AD16">PRODUCT(IF(('All Group Fixtures'!$A$2:$A$1000=AC$1)*('All Group Fixtures'!$C$2:$C$1000=AD$10),'All Group Fixtures'!$N$2:$N$1000))</f>
        <v>165375651311.87216</v>
      </c>
      <c r="AE16" s="80"/>
      <c r="AG16" s="1"/>
      <c r="AH16" s="29"/>
      <c r="AJ16" s="61" t="s">
        <v>142</v>
      </c>
      <c r="AK16" s="80">
        <f t="array" ref="AK16">PRODUCT(IF(('All Group Fixtures'!$A$2:$A$1000=AJ$1)*('All Group Fixtures'!$C$2:$C$1000=AK$10),'All Group Fixtures'!$N$2:$N$1000))</f>
        <v>907336018051.19629</v>
      </c>
      <c r="AL16" s="80"/>
    </row>
    <row r="17" spans="1:38" x14ac:dyDescent="0.2">
      <c r="A17" s="61" t="s">
        <v>143</v>
      </c>
      <c r="B17" s="81">
        <f t="array" ref="B17">PRODUCT(IF(('All Group Fixtures'!$A$2:$A$1000=A$1)*('All Group Fixtures'!$C$2:$C$1000=B$10),'All Group Fixtures'!$R$2:$R$1000))</f>
        <v>36906.939948443913</v>
      </c>
      <c r="C17" s="81"/>
      <c r="D17" s="1"/>
      <c r="E17" s="1"/>
      <c r="F17" s="29"/>
      <c r="G17" s="1"/>
      <c r="H17" s="61" t="s">
        <v>143</v>
      </c>
      <c r="I17" s="81">
        <f t="array" ref="I17">PRODUCT(IF(('All Group Fixtures'!$A$2:$A$1000=H$1)*('All Group Fixtures'!$C$2:$C$1000=I$10),'All Group Fixtures'!$R$2:$R$1000))</f>
        <v>1367570.8062395437</v>
      </c>
      <c r="J17" s="81"/>
      <c r="K17" s="1"/>
      <c r="L17" s="1"/>
      <c r="M17" s="29"/>
      <c r="O17" s="61" t="s">
        <v>143</v>
      </c>
      <c r="P17" s="81">
        <f t="array" ref="P17">PRODUCT(IF(('All Group Fixtures'!$A$2:$A$1000=O$1)*('All Group Fixtures'!$C$2:$C$1000=P$10),'All Group Fixtures'!$R$2:$R$1000))</f>
        <v>11533205.306673054</v>
      </c>
      <c r="Q17" s="81"/>
      <c r="S17" s="1"/>
      <c r="T17" s="29"/>
      <c r="V17" s="61" t="s">
        <v>143</v>
      </c>
      <c r="W17" s="81">
        <f t="array" ref="W17">PRODUCT(IF(('All Group Fixtures'!$A$2:$A$1000=V$1)*('All Group Fixtures'!$C$2:$C$1000=W$10),'All Group Fixtures'!$R$2:$R$1000))</f>
        <v>18256.779578111389</v>
      </c>
      <c r="X17" s="81"/>
      <c r="Z17" s="1"/>
      <c r="AA17" s="29"/>
      <c r="AC17" s="61" t="s">
        <v>143</v>
      </c>
      <c r="AD17" s="81">
        <f t="array" ref="AD17">PRODUCT(IF(('All Group Fixtures'!$A$2:$A$1000=AC$1)*('All Group Fixtures'!$C$2:$C$1000=AD$10),'All Group Fixtures'!$R$2:$R$1000))</f>
        <v>7689538.1632051896</v>
      </c>
      <c r="AE17" s="81"/>
      <c r="AG17" s="1"/>
      <c r="AH17" s="29"/>
      <c r="AJ17" s="61" t="s">
        <v>143</v>
      </c>
      <c r="AK17" s="81">
        <f t="array" ref="AK17">PRODUCT(IF(('All Group Fixtures'!$A$2:$A$1000=AJ$1)*('All Group Fixtures'!$C$2:$C$1000=AK$10),'All Group Fixtures'!$R$2:$R$1000))</f>
        <v>56873.279673704288</v>
      </c>
      <c r="AL17" s="81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0</v>
      </c>
      <c r="C21" t="e">
        <f>B21/B24</f>
        <v>#DIV/0!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0</v>
      </c>
      <c r="C22" t="e">
        <f>B22/B24</f>
        <v>#DIV/0!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0</v>
      </c>
      <c r="C23" t="e">
        <f>B23/B24</f>
        <v>#DIV/0!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0</v>
      </c>
      <c r="C24" s="1" t="e">
        <f>SUM(C21:C23)</f>
        <v>#DIV/0!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1" t="s">
        <v>141</v>
      </c>
      <c r="B25" s="81">
        <f t="array" ref="B25">PRODUCT(IF(('All Group Fixtures'!$A$2:$A$1000=A$1)*('All Group Fixtures'!$C$2:$C$1000=B$20),'All Group Fixtures'!$L$2:$L$1000))</f>
        <v>2460.4024885167432</v>
      </c>
      <c r="C25" s="81"/>
      <c r="D25" s="1"/>
      <c r="E25" s="1"/>
      <c r="F25" s="29"/>
      <c r="G25" s="1"/>
      <c r="H25" s="61" t="s">
        <v>141</v>
      </c>
      <c r="I25" s="81">
        <f t="array" ref="I25">PRODUCT(IF(('All Group Fixtures'!$A$2:$A$1000=H$1)*('All Group Fixtures'!$C$2:$C$1000=I$20),'All Group Fixtures'!$L$2:$L$1000))</f>
        <v>5361.5902287373165</v>
      </c>
      <c r="J25" s="81"/>
      <c r="K25" s="1"/>
      <c r="L25" s="1"/>
      <c r="M25" s="29"/>
      <c r="O25" s="61" t="s">
        <v>141</v>
      </c>
      <c r="P25" s="81">
        <f t="array" ref="P25">PRODUCT(IF(('All Group Fixtures'!$A$2:$A$1000=O$1)*('All Group Fixtures'!$C$2:$C$1000=P$20),'All Group Fixtures'!$L$2:$L$1000))</f>
        <v>8688.3925828836473</v>
      </c>
      <c r="Q25" s="81"/>
      <c r="S25" s="1"/>
      <c r="T25" s="29"/>
      <c r="V25" s="61" t="s">
        <v>141</v>
      </c>
      <c r="W25" s="81">
        <f t="array" ref="W25">PRODUCT(IF(('All Group Fixtures'!$A$2:$A$1000=V$1)*('All Group Fixtures'!$C$2:$C$1000=W$20),'All Group Fixtures'!$L$2:$L$1000))</f>
        <v>317.61588773231529</v>
      </c>
      <c r="X25" s="81"/>
      <c r="Z25" s="1"/>
      <c r="AA25" s="29"/>
      <c r="AC25" s="61" t="s">
        <v>141</v>
      </c>
      <c r="AD25" s="81">
        <f t="array" ref="AD25">PRODUCT(IF(('All Group Fixtures'!$A$2:$A$1000=AC$1)*('All Group Fixtures'!$C$2:$C$1000=AD$20),'All Group Fixtures'!$L$2:$L$1000))</f>
        <v>16656.140052047624</v>
      </c>
      <c r="AE25" s="81"/>
      <c r="AG25" s="1"/>
      <c r="AH25" s="29"/>
      <c r="AJ25" s="61" t="s">
        <v>141</v>
      </c>
      <c r="AK25" s="81">
        <f t="array" ref="AK25">PRODUCT(IF(('All Group Fixtures'!$A$2:$A$1000=AJ$1)*('All Group Fixtures'!$C$2:$C$1000=AK$20),'All Group Fixtures'!$L$2:$L$1000))</f>
        <v>1408.5928508059158</v>
      </c>
      <c r="AL25" s="81"/>
    </row>
    <row r="26" spans="1:38" x14ac:dyDescent="0.2">
      <c r="A26" s="61" t="s">
        <v>142</v>
      </c>
      <c r="B26" s="81">
        <f t="array" ref="B26">PRODUCT(IF(('All Group Fixtures'!$A$2:$A$1000=A$1)*('All Group Fixtures'!$C$2:$C$1000=B$20),'All Group Fixtures'!$N$2:$N$1000))</f>
        <v>50890395596040</v>
      </c>
      <c r="C26" s="81"/>
      <c r="D26" s="1"/>
      <c r="E26" s="1"/>
      <c r="F26" s="29"/>
      <c r="G26" s="1"/>
      <c r="H26" s="61" t="s">
        <v>142</v>
      </c>
      <c r="I26" s="81">
        <f t="array" ref="I26">PRODUCT(IF(('All Group Fixtures'!$A$2:$A$1000=H$1)*('All Group Fixtures'!$C$2:$C$1000=I$20),'All Group Fixtures'!$N$2:$N$1000))</f>
        <v>1209970440695.5322</v>
      </c>
      <c r="J26" s="81"/>
      <c r="K26" s="1"/>
      <c r="L26" s="1"/>
      <c r="M26" s="29"/>
      <c r="O26" s="61" t="s">
        <v>142</v>
      </c>
      <c r="P26" s="81">
        <f t="array" ref="P26">PRODUCT(IF(('All Group Fixtures'!$A$2:$A$1000=O$1)*('All Group Fixtures'!$C$2:$C$1000=P$20),'All Group Fixtures'!$N$2:$N$1000))</f>
        <v>3546622907802.2202</v>
      </c>
      <c r="Q26" s="81"/>
      <c r="S26" s="1"/>
      <c r="T26" s="29"/>
      <c r="V26" s="61" t="s">
        <v>142</v>
      </c>
      <c r="W26" s="81">
        <f t="array" ref="W26">PRODUCT(IF(('All Group Fixtures'!$A$2:$A$1000=V$1)*('All Group Fixtures'!$C$2:$C$1000=W$20),'All Group Fixtures'!$N$2:$N$1000))</f>
        <v>389505870508.86908</v>
      </c>
      <c r="X26" s="81"/>
      <c r="Z26" s="1"/>
      <c r="AA26" s="29"/>
      <c r="AC26" s="61" t="s">
        <v>142</v>
      </c>
      <c r="AD26" s="81">
        <f t="array" ref="AD26">PRODUCT(IF(('All Group Fixtures'!$A$2:$A$1000=AC$1)*('All Group Fixtures'!$C$2:$C$1000=AD$20),'All Group Fixtures'!$N$2:$N$1000))</f>
        <v>94338471044.212509</v>
      </c>
      <c r="AE26" s="81"/>
      <c r="AG26" s="1"/>
      <c r="AH26" s="29"/>
      <c r="AJ26" s="61" t="s">
        <v>142</v>
      </c>
      <c r="AK26" s="81">
        <f t="array" ref="AK26">PRODUCT(IF(('All Group Fixtures'!$A$2:$A$1000=AJ$1)*('All Group Fixtures'!$C$2:$C$1000=AK$20),'All Group Fixtures'!$N$2:$N$1000))</f>
        <v>3639780821409.9072</v>
      </c>
      <c r="AL26" s="81"/>
    </row>
    <row r="27" spans="1:38" x14ac:dyDescent="0.2">
      <c r="A27" s="61" t="s">
        <v>143</v>
      </c>
      <c r="B27" s="81">
        <f t="array" ref="B27">PRODUCT(IF(('All Group Fixtures'!$A$2:$A$1000=A$1)*('All Group Fixtures'!$C$2:$C$1000=B$20),'All Group Fixtures'!$R$2:$R$1000))</f>
        <v>0</v>
      </c>
      <c r="C27" s="81"/>
      <c r="D27" s="1"/>
      <c r="E27" s="1"/>
      <c r="F27" s="29"/>
      <c r="G27" s="1"/>
      <c r="H27" s="61" t="s">
        <v>143</v>
      </c>
      <c r="I27" s="81">
        <f t="array" ref="I27">PRODUCT(IF(('All Group Fixtures'!$A$2:$A$1000=H$1)*('All Group Fixtures'!$C$2:$C$1000=I$20),'All Group Fixtures'!$R$2:$R$1000))</f>
        <v>24239009.588290974</v>
      </c>
      <c r="J27" s="81"/>
      <c r="K27" s="1"/>
      <c r="L27" s="1"/>
      <c r="M27" s="29"/>
      <c r="O27" s="61" t="s">
        <v>143</v>
      </c>
      <c r="P27" s="81">
        <f t="array" ref="P27">PRODUCT(IF(('All Group Fixtures'!$A$2:$A$1000=O$1)*('All Group Fixtures'!$C$2:$C$1000=P$20),'All Group Fixtures'!$R$2:$R$1000))</f>
        <v>4787089.3809397221</v>
      </c>
      <c r="Q27" s="81"/>
      <c r="S27" s="1"/>
      <c r="T27" s="29"/>
      <c r="V27" s="61" t="s">
        <v>143</v>
      </c>
      <c r="W27" s="81">
        <f t="array" ref="W27">PRODUCT(IF(('All Group Fixtures'!$A$2:$A$1000=V$1)*('All Group Fixtures'!$C$2:$C$1000=W$20),'All Group Fixtures'!$R$2:$R$1000))</f>
        <v>12285.136084254134</v>
      </c>
      <c r="X27" s="81"/>
      <c r="Z27" s="1"/>
      <c r="AA27" s="29"/>
      <c r="AC27" s="61" t="s">
        <v>143</v>
      </c>
      <c r="AD27" s="81">
        <f t="array" ref="AD27">PRODUCT(IF(('All Group Fixtures'!$A$2:$A$1000=AC$1)*('All Group Fixtures'!$C$2:$C$1000=AD$20),'All Group Fixtures'!$R$2:$R$1000))</f>
        <v>3143306.5268659522</v>
      </c>
      <c r="AE27" s="81"/>
      <c r="AG27" s="1"/>
      <c r="AH27" s="29"/>
      <c r="AJ27" s="61" t="s">
        <v>143</v>
      </c>
      <c r="AK27" s="81">
        <f t="array" ref="AK27">PRODUCT(IF(('All Group Fixtures'!$A$2:$A$1000=AJ$1)*('All Group Fixtures'!$C$2:$C$1000=AK$20),'All Group Fixtures'!$R$2:$R$1000))</f>
        <v>147223.12631249541</v>
      </c>
      <c r="AL27" s="81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1" t="s">
        <v>141</v>
      </c>
      <c r="B35" s="81">
        <f t="array" ref="B35">PRODUCT(IF(('All Group Fixtures'!$A$2:$A$1000=A$1)*('All Group Fixtures'!$C$2:$C$1000=B$30),'All Group Fixtures'!$L$2:$L$1000))</f>
        <v>7939.6475161879953</v>
      </c>
      <c r="C35" s="81"/>
      <c r="D35" s="1"/>
      <c r="E35" s="1"/>
      <c r="F35" s="29"/>
      <c r="G35" s="1"/>
      <c r="H35" s="61" t="s">
        <v>141</v>
      </c>
      <c r="I35" s="81">
        <f t="array" ref="I35">PRODUCT(IF(('All Group Fixtures'!$A$2:$A$1000=H$1)*('All Group Fixtures'!$C$2:$C$1000=I$30),'All Group Fixtures'!$L$2:$L$1000))</f>
        <v>16346.745614566178</v>
      </c>
      <c r="J35" s="81"/>
      <c r="K35" s="1"/>
      <c r="L35" s="1"/>
      <c r="M35" s="29"/>
      <c r="O35" s="61" t="s">
        <v>141</v>
      </c>
      <c r="P35" s="81">
        <f t="array" ref="P35">PRODUCT(IF(('All Group Fixtures'!$A$2:$A$1000=O$1)*('All Group Fixtures'!$C$2:$C$1000=P$30),'All Group Fixtures'!$L$2:$L$1000))</f>
        <v>12122.292885880268</v>
      </c>
      <c r="Q35" s="81"/>
      <c r="S35" s="1"/>
      <c r="T35" s="29"/>
      <c r="V35" s="61" t="s">
        <v>141</v>
      </c>
      <c r="W35" s="81">
        <f t="array" ref="W35">PRODUCT(IF(('All Group Fixtures'!$A$2:$A$1000=V$1)*('All Group Fixtures'!$C$2:$C$1000=W$30),'All Group Fixtures'!$L$2:$L$1000))</f>
        <v>7948.3274128669782</v>
      </c>
      <c r="X35" s="81"/>
      <c r="Z35" s="1"/>
      <c r="AA35" s="29"/>
      <c r="AC35" s="61" t="s">
        <v>141</v>
      </c>
      <c r="AD35" s="81">
        <f t="array" ref="AD35">PRODUCT(IF(('All Group Fixtures'!$A$2:$A$1000=AC$1)*('All Group Fixtures'!$C$2:$C$1000=AD$30),'All Group Fixtures'!$L$2:$L$1000))</f>
        <v>6417.1856622932073</v>
      </c>
      <c r="AE35" s="81"/>
      <c r="AG35" s="1"/>
      <c r="AH35" s="29"/>
      <c r="AJ35" s="61" t="s">
        <v>141</v>
      </c>
      <c r="AK35" s="81">
        <f t="array" ref="AK35">PRODUCT(IF(('All Group Fixtures'!$A$2:$A$1000=AJ$1)*('All Group Fixtures'!$C$2:$C$1000=AK$30),'All Group Fixtures'!$L$2:$L$1000))</f>
        <v>1019.9866713822777</v>
      </c>
      <c r="AL35" s="81"/>
    </row>
    <row r="36" spans="1:39" x14ac:dyDescent="0.2">
      <c r="A36" s="61" t="s">
        <v>142</v>
      </c>
      <c r="B36" s="81">
        <f t="array" ref="B36">PRODUCT(IF(('All Group Fixtures'!$A$2:$A$1000=A$1)*('All Group Fixtures'!$C$2:$C$1000=B$30),'All Group Fixtures'!$N$2:$N$1000))</f>
        <v>197550697979.38635</v>
      </c>
      <c r="C36" s="81"/>
      <c r="D36" s="1"/>
      <c r="E36" s="1"/>
      <c r="F36" s="29"/>
      <c r="G36" s="1"/>
      <c r="H36" s="61" t="s">
        <v>142</v>
      </c>
      <c r="I36" s="81">
        <f t="array" ref="I36">PRODUCT(IF(('All Group Fixtures'!$A$2:$A$1000=H$1)*('All Group Fixtures'!$C$2:$C$1000=I$30),'All Group Fixtures'!$N$2:$N$1000))</f>
        <v>161539096785.84375</v>
      </c>
      <c r="J36" s="81"/>
      <c r="K36" s="1"/>
      <c r="L36" s="1"/>
      <c r="M36" s="29"/>
      <c r="O36" s="61" t="s">
        <v>142</v>
      </c>
      <c r="P36" s="81">
        <f t="array" ref="P36">PRODUCT(IF(('All Group Fixtures'!$A$2:$A$1000=O$1)*('All Group Fixtures'!$C$2:$C$1000=P$30),'All Group Fixtures'!$N$2:$N$1000))</f>
        <v>625924455702.64221</v>
      </c>
      <c r="Q36" s="81"/>
      <c r="S36" s="1"/>
      <c r="T36" s="29"/>
      <c r="V36" s="61" t="s">
        <v>142</v>
      </c>
      <c r="W36" s="81">
        <f t="array" ref="W36">PRODUCT(IF(('All Group Fixtures'!$A$2:$A$1000=V$1)*('All Group Fixtures'!$C$2:$C$1000=W$30),'All Group Fixtures'!$N$2:$N$1000))</f>
        <v>12058754396.742079</v>
      </c>
      <c r="X36" s="81"/>
      <c r="Z36" s="1"/>
      <c r="AA36" s="29"/>
      <c r="AC36" s="61" t="s">
        <v>142</v>
      </c>
      <c r="AD36" s="81">
        <f t="array" ref="AD36">PRODUCT(IF(('All Group Fixtures'!$A$2:$A$1000=AC$1)*('All Group Fixtures'!$C$2:$C$1000=AD$30),'All Group Fixtures'!$N$2:$N$1000))</f>
        <v>518318982530.20654</v>
      </c>
      <c r="AE36" s="81"/>
      <c r="AG36" s="1"/>
      <c r="AH36" s="29"/>
      <c r="AJ36" s="61" t="s">
        <v>142</v>
      </c>
      <c r="AK36" s="81">
        <f t="array" ref="AK36">PRODUCT(IF(('All Group Fixtures'!$A$2:$A$1000=AJ$1)*('All Group Fixtures'!$C$2:$C$1000=AK$30),'All Group Fixtures'!$N$2:$N$1000))</f>
        <v>2135597362527.2175</v>
      </c>
      <c r="AL36" s="81"/>
    </row>
    <row r="37" spans="1:39" x14ac:dyDescent="0.2">
      <c r="A37" s="61" t="s">
        <v>143</v>
      </c>
      <c r="B37" s="81">
        <f t="array" ref="B37">PRODUCT(IF(('All Group Fixtures'!$A$2:$A$1000=A$1)*('All Group Fixtures'!$C$2:$C$1000=B$30),'All Group Fixtures'!$R$2:$R$1000))</f>
        <v>0</v>
      </c>
      <c r="C37" s="81"/>
      <c r="D37" s="1"/>
      <c r="E37" s="1"/>
      <c r="F37" s="29"/>
      <c r="G37" s="1"/>
      <c r="H37" s="61" t="s">
        <v>143</v>
      </c>
      <c r="I37" s="81">
        <f t="array" ref="I37">PRODUCT(IF(('All Group Fixtures'!$A$2:$A$1000=H$1)*('All Group Fixtures'!$C$2:$C$1000=I$30),'All Group Fixtures'!$R$2:$R$1000))</f>
        <v>413458.86503886204</v>
      </c>
      <c r="J37" s="81"/>
      <c r="K37" s="1"/>
      <c r="L37" s="1"/>
      <c r="M37" s="29"/>
      <c r="O37" s="61" t="s">
        <v>143</v>
      </c>
      <c r="P37" s="81">
        <f t="array" ref="P37">PRODUCT(IF(('All Group Fixtures'!$A$2:$A$1000=O$1)*('All Group Fixtures'!$C$2:$C$1000=P$30),'All Group Fixtures'!$R$2:$R$1000))</f>
        <v>4586134.9345052075</v>
      </c>
      <c r="Q37" s="81"/>
      <c r="S37" s="1"/>
      <c r="T37" s="29"/>
      <c r="V37" s="61" t="s">
        <v>143</v>
      </c>
      <c r="W37" s="81">
        <f t="array" ref="W37">PRODUCT(IF(('All Group Fixtures'!$A$2:$A$1000=V$1)*('All Group Fixtures'!$C$2:$C$1000=W$30),'All Group Fixtures'!$R$2:$R$1000))</f>
        <v>24692.968494165525</v>
      </c>
      <c r="X37" s="81"/>
      <c r="Z37" s="1"/>
      <c r="AA37" s="29"/>
      <c r="AC37" s="61" t="s">
        <v>143</v>
      </c>
      <c r="AD37" s="81">
        <f t="array" ref="AD37">PRODUCT(IF(('All Group Fixtures'!$A$2:$A$1000=AC$1)*('All Group Fixtures'!$C$2:$C$1000=AD$30),'All Group Fixtures'!$R$2:$R$1000))</f>
        <v>7117391.8441120703</v>
      </c>
      <c r="AE37" s="81"/>
      <c r="AG37" s="1"/>
      <c r="AH37" s="29"/>
      <c r="AJ37" s="61" t="s">
        <v>143</v>
      </c>
      <c r="AK37" s="81">
        <f t="array" ref="AK37">PRODUCT(IF(('All Group Fixtures'!$A$2:$A$1000=AJ$1)*('All Group Fixtures'!$C$2:$C$1000=AK$30),'All Group Fixtures'!$R$2:$R$1000))</f>
        <v>2201861.6941615432</v>
      </c>
      <c r="AL37" s="81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77" t="str">
        <f>A1&amp;" Group Standings"</f>
        <v>2018 Group Standings</v>
      </c>
      <c r="B40" s="77"/>
      <c r="C40" s="77"/>
      <c r="D40" s="77"/>
      <c r="F40" s="27"/>
      <c r="H40" s="77" t="str">
        <f>H1&amp;" Group Standings"</f>
        <v>2014 Group Standings</v>
      </c>
      <c r="I40" s="77"/>
      <c r="J40" s="77"/>
      <c r="K40" s="77"/>
      <c r="M40" s="27"/>
      <c r="O40" s="77" t="str">
        <f>O1&amp;" Group Standings"</f>
        <v>2010 Group Standings</v>
      </c>
      <c r="P40" s="77"/>
      <c r="Q40" s="77"/>
      <c r="R40" s="77"/>
      <c r="T40" s="27"/>
      <c r="V40" s="77" t="str">
        <f>V1&amp;" Group Standings"</f>
        <v>2006 Group Standings</v>
      </c>
      <c r="W40" s="77"/>
      <c r="X40" s="77"/>
      <c r="Y40" s="77"/>
      <c r="AA40" s="27"/>
      <c r="AC40" s="77" t="str">
        <f>AC1&amp;" Group Standings"</f>
        <v>2002 Group Standings</v>
      </c>
      <c r="AD40" s="77"/>
      <c r="AE40" s="77"/>
      <c r="AF40" s="77"/>
      <c r="AH40" s="27"/>
      <c r="AJ40" s="77" t="str">
        <f>AJ1&amp;" Group Standings"</f>
        <v>1998 Group Standings</v>
      </c>
      <c r="AK40" s="77"/>
      <c r="AL40" s="77"/>
      <c r="AM40" s="77"/>
    </row>
    <row r="41" spans="1:39" x14ac:dyDescent="0.2">
      <c r="A41" s="77" t="s">
        <v>81</v>
      </c>
      <c r="B41" s="77"/>
      <c r="C41" s="77"/>
      <c r="D41" s="77"/>
      <c r="E41" s="16"/>
      <c r="F41" s="28"/>
      <c r="G41" s="16"/>
      <c r="H41" s="77" t="s">
        <v>81</v>
      </c>
      <c r="I41" s="77"/>
      <c r="J41" s="77"/>
      <c r="K41" s="77"/>
      <c r="L41" s="16"/>
      <c r="M41" s="28"/>
      <c r="O41" s="77" t="s">
        <v>81</v>
      </c>
      <c r="P41" s="77"/>
      <c r="Q41" s="77"/>
      <c r="R41" s="77"/>
      <c r="S41" s="16"/>
      <c r="T41" s="28"/>
      <c r="V41" s="77" t="s">
        <v>81</v>
      </c>
      <c r="W41" s="77"/>
      <c r="X41" s="77"/>
      <c r="Y41" s="77"/>
      <c r="Z41" s="31"/>
      <c r="AA41" s="28"/>
      <c r="AC41" s="77" t="s">
        <v>81</v>
      </c>
      <c r="AD41" s="77"/>
      <c r="AE41" s="77"/>
      <c r="AF41" s="77"/>
      <c r="AG41" s="31"/>
      <c r="AH41" s="28"/>
      <c r="AJ41" s="77" t="s">
        <v>81</v>
      </c>
      <c r="AK41" s="77"/>
      <c r="AL41" s="77"/>
      <c r="AM41" s="77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78" t="s">
        <v>47</v>
      </c>
      <c r="P46" s="78"/>
      <c r="Q46" s="1">
        <f>SUM(Q42:Q45)</f>
        <v>8</v>
      </c>
      <c r="R46" s="1">
        <f>SUM(R42:R45)</f>
        <v>1</v>
      </c>
      <c r="S46" s="1"/>
      <c r="T46" s="29"/>
      <c r="V46" s="78" t="s">
        <v>47</v>
      </c>
      <c r="W46" s="78"/>
      <c r="X46" s="1">
        <f>SUM(X42:X45)</f>
        <v>8</v>
      </c>
      <c r="Y46" s="1">
        <f>SUM(Y42:Y45)</f>
        <v>1</v>
      </c>
      <c r="Z46" s="1"/>
      <c r="AA46" s="29"/>
      <c r="AC46" s="78" t="s">
        <v>47</v>
      </c>
      <c r="AD46" s="78"/>
      <c r="AE46" s="1">
        <f>SUM(AE42:AE45)</f>
        <v>8</v>
      </c>
      <c r="AF46" s="1">
        <f>SUM(AF42:AF45)</f>
        <v>1</v>
      </c>
      <c r="AG46" s="1"/>
      <c r="AH46" s="29"/>
      <c r="AJ46" s="78" t="s">
        <v>47</v>
      </c>
      <c r="AK46" s="78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77" t="s">
        <v>82</v>
      </c>
      <c r="B48" s="77"/>
      <c r="C48" s="77"/>
      <c r="D48" s="77"/>
      <c r="E48" s="16"/>
      <c r="F48" s="28"/>
      <c r="G48" s="16"/>
      <c r="H48" s="77" t="s">
        <v>82</v>
      </c>
      <c r="I48" s="77"/>
      <c r="J48" s="77"/>
      <c r="K48" s="77"/>
      <c r="L48" s="16"/>
      <c r="M48" s="28"/>
      <c r="O48" s="77" t="s">
        <v>82</v>
      </c>
      <c r="P48" s="77"/>
      <c r="Q48" s="77"/>
      <c r="R48" s="77"/>
      <c r="S48" s="16"/>
      <c r="T48" s="28"/>
      <c r="V48" s="77" t="s">
        <v>82</v>
      </c>
      <c r="W48" s="77"/>
      <c r="X48" s="77"/>
      <c r="Y48" s="77"/>
      <c r="Z48" s="31"/>
      <c r="AA48" s="28"/>
      <c r="AC48" s="77" t="s">
        <v>82</v>
      </c>
      <c r="AD48" s="77"/>
      <c r="AE48" s="77"/>
      <c r="AF48" s="77"/>
      <c r="AG48" s="31"/>
      <c r="AH48" s="28"/>
      <c r="AJ48" s="77" t="s">
        <v>82</v>
      </c>
      <c r="AK48" s="77"/>
      <c r="AL48" s="77"/>
      <c r="AM48" s="77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78" t="s">
        <v>47</v>
      </c>
      <c r="P53" s="78"/>
      <c r="Q53" s="1">
        <f>SUM(Q49:Q52)</f>
        <v>8</v>
      </c>
      <c r="R53" s="1">
        <f>SUM(R49:R52)</f>
        <v>1</v>
      </c>
      <c r="S53" s="1"/>
      <c r="T53" s="29"/>
      <c r="V53" s="78" t="s">
        <v>47</v>
      </c>
      <c r="W53" s="78"/>
      <c r="X53" s="1">
        <f>SUM(X49:X52)</f>
        <v>8</v>
      </c>
      <c r="Y53" s="1">
        <f>SUM(Y49:Y52)</f>
        <v>1</v>
      </c>
      <c r="Z53" s="1"/>
      <c r="AA53" s="29"/>
      <c r="AC53" s="78" t="s">
        <v>47</v>
      </c>
      <c r="AD53" s="78"/>
      <c r="AE53" s="1">
        <f>SUM(AE49:AE52)</f>
        <v>8</v>
      </c>
      <c r="AF53" s="1">
        <f>SUM(AF49:AF52)</f>
        <v>1</v>
      </c>
      <c r="AG53" s="1"/>
      <c r="AH53" s="29"/>
      <c r="AJ53" s="78" t="s">
        <v>47</v>
      </c>
      <c r="AK53" s="78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D35:AE35"/>
    <mergeCell ref="AD36:AE36"/>
    <mergeCell ref="AD37:AE37"/>
    <mergeCell ref="AK35:AL35"/>
    <mergeCell ref="AK36:AL36"/>
    <mergeCell ref="AK37:AL37"/>
    <mergeCell ref="P35:Q35"/>
    <mergeCell ref="P36:Q36"/>
    <mergeCell ref="P37:Q37"/>
    <mergeCell ref="W35:X35"/>
    <mergeCell ref="W36:X36"/>
    <mergeCell ref="W37:X37"/>
    <mergeCell ref="AD26:AE26"/>
    <mergeCell ref="AD27:AE27"/>
    <mergeCell ref="AK25:AL25"/>
    <mergeCell ref="AK26:AL26"/>
    <mergeCell ref="AK27:AL27"/>
    <mergeCell ref="P26:Q26"/>
    <mergeCell ref="P27:Q27"/>
    <mergeCell ref="W25:X25"/>
    <mergeCell ref="W26:X26"/>
    <mergeCell ref="W27:X2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V41:Y41"/>
    <mergeCell ref="V46:W46"/>
    <mergeCell ref="V48:Y48"/>
    <mergeCell ref="V53:W53"/>
    <mergeCell ref="H40:K40"/>
    <mergeCell ref="O53:P53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A41:D41"/>
    <mergeCell ref="A48:D48"/>
    <mergeCell ref="H41:K41"/>
    <mergeCell ref="H48:K48"/>
    <mergeCell ref="O46:P46"/>
    <mergeCell ref="O41:R41"/>
    <mergeCell ref="O48:R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AM56"/>
  <sheetViews>
    <sheetView workbookViewId="0">
      <pane xSplit="11" ySplit="2" topLeftCell="M3" activePane="bottomRight" state="frozen"/>
      <selection pane="topRight" activeCell="L1" sqref="L1"/>
      <selection pane="bottomLeft" activeCell="A3" sqref="A3"/>
      <selection pane="bottomRight" activeCell="AJ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5.83203125" bestFit="1" customWidth="1"/>
    <col min="10" max="10" width="6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5.83203125" bestFit="1" customWidth="1"/>
    <col min="18" max="18" width="5" bestFit="1" customWidth="1"/>
    <col min="19" max="19" width="5.83203125" bestFit="1" customWidth="1"/>
    <col min="20" max="20" width="11.5" bestFit="1" customWidth="1"/>
    <col min="21" max="21" width="5.83203125" bestFit="1" customWidth="1"/>
    <col min="22" max="22" width="5" bestFit="1" customWidth="1"/>
    <col min="23" max="23" width="5.83203125" bestFit="1" customWidth="1"/>
    <col min="24" max="24" width="11.5" bestFit="1" customWidth="1"/>
    <col min="25" max="25" width="5.83203125" bestFit="1" customWidth="1"/>
    <col min="26" max="26" width="5" bestFit="1" customWidth="1"/>
    <col min="27" max="27" width="5.83203125" bestFit="1" customWidth="1"/>
    <col min="28" max="28" width="11.5" bestFit="1" customWidth="1"/>
    <col min="29" max="29" width="5.83203125" bestFit="1" customWidth="1"/>
    <col min="30" max="30" width="5" bestFit="1" customWidth="1"/>
    <col min="31" max="31" width="5.83203125" bestFit="1" customWidth="1"/>
    <col min="32" max="32" width="11.5" bestFit="1" customWidth="1"/>
    <col min="33" max="33" width="5.83203125" bestFit="1" customWidth="1"/>
    <col min="34" max="34" width="5" bestFit="1" customWidth="1"/>
    <col min="35" max="35" width="5.83203125" bestFit="1" customWidth="1"/>
    <col min="36" max="36" width="11.5" bestFit="1" customWidth="1"/>
    <col min="37" max="37" width="5.83203125" bestFit="1" customWidth="1"/>
    <col min="38" max="38" width="5" bestFit="1" customWidth="1"/>
    <col min="39" max="39" width="5.83203125" bestFit="1" customWidth="1"/>
  </cols>
  <sheetData>
    <row r="1" spans="1:39" x14ac:dyDescent="0.2">
      <c r="A1" s="77" t="s">
        <v>96</v>
      </c>
      <c r="B1" s="77" t="s">
        <v>70</v>
      </c>
      <c r="C1" s="77" t="s">
        <v>69</v>
      </c>
      <c r="D1" s="77" t="s">
        <v>66</v>
      </c>
      <c r="E1" s="77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86" t="s">
        <v>152</v>
      </c>
      <c r="M1" s="87"/>
      <c r="N1" s="88">
        <v>1</v>
      </c>
      <c r="O1" s="89"/>
      <c r="P1" s="86" t="s">
        <v>152</v>
      </c>
      <c r="Q1" s="87"/>
      <c r="R1" s="88">
        <f>N1+1</f>
        <v>2</v>
      </c>
      <c r="S1" s="89"/>
      <c r="T1" s="86" t="s">
        <v>152</v>
      </c>
      <c r="U1" s="87"/>
      <c r="V1" s="88">
        <f>R1+1</f>
        <v>3</v>
      </c>
      <c r="W1" s="89"/>
      <c r="X1" s="86" t="s">
        <v>152</v>
      </c>
      <c r="Y1" s="87"/>
      <c r="Z1" s="88">
        <f>V1+1</f>
        <v>4</v>
      </c>
      <c r="AA1" s="89"/>
      <c r="AB1" s="86" t="s">
        <v>152</v>
      </c>
      <c r="AC1" s="87"/>
      <c r="AD1" s="88">
        <f>Z1+1</f>
        <v>5</v>
      </c>
      <c r="AE1" s="89"/>
      <c r="AF1" s="86" t="s">
        <v>152</v>
      </c>
      <c r="AG1" s="87"/>
      <c r="AH1" s="88">
        <f>AD1+1</f>
        <v>6</v>
      </c>
      <c r="AI1" s="89"/>
      <c r="AJ1" s="86" t="s">
        <v>152</v>
      </c>
      <c r="AK1" s="87"/>
      <c r="AL1" s="88">
        <f>AH1+1</f>
        <v>7</v>
      </c>
      <c r="AM1" s="89"/>
    </row>
    <row r="2" spans="1:39" x14ac:dyDescent="0.2">
      <c r="A2" s="77"/>
      <c r="B2" s="77"/>
      <c r="C2" s="77"/>
      <c r="D2" s="77"/>
      <c r="E2" s="77"/>
      <c r="F2" s="77"/>
      <c r="G2" s="77"/>
      <c r="H2" s="95"/>
      <c r="I2" s="94"/>
      <c r="J2" s="94"/>
      <c r="K2" s="93"/>
      <c r="L2" s="47" t="s">
        <v>122</v>
      </c>
      <c r="M2" s="48" t="s">
        <v>123</v>
      </c>
      <c r="N2" s="63" t="s">
        <v>149</v>
      </c>
      <c r="O2" s="49" t="s">
        <v>7</v>
      </c>
      <c r="P2" s="47" t="s">
        <v>122</v>
      </c>
      <c r="Q2" s="48" t="s">
        <v>123</v>
      </c>
      <c r="R2" s="63" t="s">
        <v>149</v>
      </c>
      <c r="S2" s="49" t="s">
        <v>7</v>
      </c>
      <c r="T2" s="47" t="s">
        <v>122</v>
      </c>
      <c r="U2" s="48" t="s">
        <v>123</v>
      </c>
      <c r="V2" s="63" t="s">
        <v>149</v>
      </c>
      <c r="W2" s="49" t="s">
        <v>7</v>
      </c>
      <c r="X2" s="47" t="s">
        <v>122</v>
      </c>
      <c r="Y2" s="48" t="s">
        <v>123</v>
      </c>
      <c r="Z2" s="63" t="s">
        <v>149</v>
      </c>
      <c r="AA2" s="49" t="s">
        <v>7</v>
      </c>
      <c r="AB2" s="47" t="s">
        <v>122</v>
      </c>
      <c r="AC2" s="48" t="s">
        <v>123</v>
      </c>
      <c r="AD2" s="63" t="s">
        <v>149</v>
      </c>
      <c r="AE2" s="49" t="s">
        <v>7</v>
      </c>
      <c r="AF2" s="47" t="s">
        <v>122</v>
      </c>
      <c r="AG2" s="48" t="s">
        <v>123</v>
      </c>
      <c r="AH2" s="63" t="s">
        <v>149</v>
      </c>
      <c r="AI2" s="49" t="s">
        <v>7</v>
      </c>
      <c r="AJ2" s="54" t="s">
        <v>122</v>
      </c>
      <c r="AK2" s="55" t="s">
        <v>123</v>
      </c>
      <c r="AL2" s="63" t="s">
        <v>149</v>
      </c>
      <c r="AM2" s="56" t="s">
        <v>7</v>
      </c>
    </row>
    <row r="3" spans="1:39" x14ac:dyDescent="0.2">
      <c r="A3" s="62">
        <v>2018</v>
      </c>
      <c r="B3" s="62">
        <v>33</v>
      </c>
      <c r="C3" s="62">
        <v>3</v>
      </c>
      <c r="D3" s="62" t="s">
        <v>18</v>
      </c>
      <c r="E3" s="62" t="s">
        <v>38</v>
      </c>
      <c r="F3" s="46">
        <f>COUNTIF($L3:$ZZ3,D3)/$B$21</f>
        <v>0.14285714285714285</v>
      </c>
      <c r="G3" s="46">
        <f>COUNTIF($L3:$ZZ3,E3)/$B$21</f>
        <v>0</v>
      </c>
      <c r="H3" s="46">
        <f>SUMPRODUCT((--EXACT("Draw",$L3:$ZZ3)))/$B$21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2.2999999999999998</v>
      </c>
      <c r="O3" s="56" t="str">
        <f>IF($I3="","",IF($I3=L3,"W","L"))</f>
        <v/>
      </c>
      <c r="P3" s="45"/>
      <c r="Q3" s="42" t="str">
        <f>IF(P3="","",IF(P3=$D3,"favourite",IF(P3=$E3,"outsider","draw")))</f>
        <v/>
      </c>
      <c r="R3" s="42" t="str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S3" s="56" t="str">
        <f>IF($I3="","",IF($I3=P3,"W","L"))</f>
        <v/>
      </c>
      <c r="T3" s="45"/>
      <c r="U3" s="42" t="str">
        <f>IF(T3="","",IF(T3=$D3,"favourite",IF(T3=$E3,"outsider","draw")))</f>
        <v/>
      </c>
      <c r="V3" s="42" t="str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W3" s="56" t="str">
        <f>IF($I3="","",IF($I3=T3,"W","L"))</f>
        <v/>
      </c>
      <c r="X3" s="45"/>
      <c r="Y3" s="42" t="str">
        <f>IF(X3="","",IF(X3=$D3,"favourite",IF(X3=$E3,"outsider","draw")))</f>
        <v/>
      </c>
      <c r="Z3" s="42" t="str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A3" s="56" t="str">
        <f>IF($I3="","",IF($I3=X3,"W","L"))</f>
        <v/>
      </c>
      <c r="AB3" s="45"/>
      <c r="AC3" s="42" t="str">
        <f>IF(AB3="","",IF(AB3=$D3,"favourite",IF(AB3=$E3,"outsider","draw")))</f>
        <v/>
      </c>
      <c r="AD3" s="42" t="str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E3" s="56" t="str">
        <f>IF($I3="","",IF($I3=AB3,"W","L"))</f>
        <v/>
      </c>
      <c r="AF3" s="45"/>
      <c r="AG3" s="42" t="str">
        <f>IF(AF3="","",IF(AF3=$D3,"favourite",IF(AF3=$E3,"outsider","draw")))</f>
        <v/>
      </c>
      <c r="AH3" s="42" t="str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I3" s="56" t="str">
        <f>IF($I3="","",IF($I3=AF3,"W","L"))</f>
        <v/>
      </c>
      <c r="AJ3" s="45"/>
      <c r="AK3" s="42" t="str">
        <f>IF(AJ3="","",IF(AJ3=$D3,"favourite",IF(AJ3=$E3,"outsider","draw")))</f>
        <v/>
      </c>
      <c r="AL3" s="42" t="str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M3" s="56" t="str">
        <f>IF($I3="","",IF($I3=AJ3,"W","L"))</f>
        <v/>
      </c>
    </row>
    <row r="4" spans="1:39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 t="shared" ref="F4:G18" si="0">COUNTIF($L4:$ZZ4,D4)/$B$21</f>
        <v>0.14285714285714285</v>
      </c>
      <c r="G4" s="46">
        <f t="shared" si="0"/>
        <v>0</v>
      </c>
      <c r="H4" s="46">
        <f t="shared" ref="H4:H18" si="1">SUMPRODUCT((--EXACT("Draw",$L4:$ZZ4)))/$B$21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2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3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1.67</v>
      </c>
      <c r="O4" s="56" t="str">
        <f t="shared" ref="O4:O18" si="4">IF($I4="","",IF($I4=L4,"W","L"))</f>
        <v/>
      </c>
      <c r="P4" s="45"/>
      <c r="Q4" s="42" t="str">
        <f t="shared" ref="Q4:Q18" si="5">IF(P4="","",IF(P4=$D4,"favourite",IF(P4=$E4,"outsider","draw")))</f>
        <v/>
      </c>
      <c r="R4" s="42" t="str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S4" s="56" t="str">
        <f t="shared" ref="S4:S18" si="6">IF($I4="","",IF($I4=P4,"W","L"))</f>
        <v/>
      </c>
      <c r="T4" s="45"/>
      <c r="U4" s="42" t="str">
        <f t="shared" ref="U4:U18" si="7">IF(T4="","",IF(T4=$D4,"favourite",IF(T4=$E4,"outsider","draw")))</f>
        <v/>
      </c>
      <c r="V4" s="42" t="str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W4" s="56" t="str">
        <f t="shared" ref="W4:W18" si="8">IF($I4="","",IF($I4=T4,"W","L"))</f>
        <v/>
      </c>
      <c r="X4" s="45"/>
      <c r="Y4" s="42" t="str">
        <f t="shared" ref="Y4:Y18" si="9">IF(X4="","",IF(X4=$D4,"favourite",IF(X4=$E4,"outsider","draw")))</f>
        <v/>
      </c>
      <c r="Z4" s="42" t="str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A4" s="56" t="str">
        <f t="shared" ref="AA4:AA18" si="10">IF($I4="","",IF($I4=X4,"W","L"))</f>
        <v/>
      </c>
      <c r="AB4" s="45"/>
      <c r="AC4" s="42" t="str">
        <f t="shared" ref="AC4:AC18" si="11">IF(AB4="","",IF(AB4=$D4,"favourite",IF(AB4=$E4,"outsider","draw")))</f>
        <v/>
      </c>
      <c r="AD4" s="42" t="str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E4" s="56" t="str">
        <f t="shared" ref="AE4:AE18" si="12">IF($I4="","",IF($I4=AB4,"W","L"))</f>
        <v/>
      </c>
      <c r="AF4" s="45"/>
      <c r="AG4" s="42" t="str">
        <f t="shared" ref="AG4:AG18" si="13">IF(AF4="","",IF(AF4=$D4,"favourite",IF(AF4=$E4,"outsider","draw")))</f>
        <v/>
      </c>
      <c r="AH4" s="42" t="str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I4" s="56" t="str">
        <f t="shared" ref="AI4:AI18" si="14">IF($I4="","",IF($I4=AF4,"W","L"))</f>
        <v/>
      </c>
      <c r="AJ4" s="45"/>
      <c r="AK4" s="42" t="str">
        <f t="shared" ref="AK4:AK18" si="15">IF(AJ4="","",IF(AJ4=$D4,"favourite",IF(AJ4=$E4,"outsider","draw")))</f>
        <v/>
      </c>
      <c r="AL4" s="42" t="str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M4" s="56" t="str">
        <f t="shared" ref="AM4:AM18" si="16">IF($I4="","",IF($I4=AJ4,"W","L"))</f>
        <v/>
      </c>
    </row>
    <row r="5" spans="1:3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0.14285714285714285</v>
      </c>
      <c r="G5" s="46">
        <f t="shared" si="0"/>
        <v>0</v>
      </c>
      <c r="H5" s="46">
        <f t="shared" si="1"/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2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3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1.33</v>
      </c>
      <c r="O5" s="56" t="str">
        <f t="shared" si="4"/>
        <v/>
      </c>
      <c r="P5" s="45"/>
      <c r="Q5" s="42" t="str">
        <f t="shared" si="5"/>
        <v/>
      </c>
      <c r="R5" s="42" t="str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S5" s="56" t="str">
        <f t="shared" si="6"/>
        <v/>
      </c>
      <c r="T5" s="45"/>
      <c r="U5" s="42" t="str">
        <f t="shared" si="7"/>
        <v/>
      </c>
      <c r="V5" s="42" t="str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W5" s="56" t="str">
        <f t="shared" si="8"/>
        <v/>
      </c>
      <c r="X5" s="45"/>
      <c r="Y5" s="42" t="str">
        <f t="shared" si="9"/>
        <v/>
      </c>
      <c r="Z5" s="42" t="str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A5" s="56" t="str">
        <f t="shared" si="10"/>
        <v/>
      </c>
      <c r="AB5" s="45"/>
      <c r="AC5" s="42" t="str">
        <f t="shared" si="11"/>
        <v/>
      </c>
      <c r="AD5" s="42" t="str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E5" s="56" t="str">
        <f t="shared" si="12"/>
        <v/>
      </c>
      <c r="AF5" s="45"/>
      <c r="AG5" s="42" t="str">
        <f t="shared" si="13"/>
        <v/>
      </c>
      <c r="AH5" s="42" t="str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I5" s="56" t="str">
        <f t="shared" si="14"/>
        <v/>
      </c>
      <c r="AJ5" s="45"/>
      <c r="AK5" s="42" t="str">
        <f t="shared" si="15"/>
        <v/>
      </c>
      <c r="AL5" s="42" t="str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M5" s="56" t="str">
        <f t="shared" si="16"/>
        <v/>
      </c>
    </row>
    <row r="6" spans="1:39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 t="shared" si="0"/>
        <v>0.14285714285714285</v>
      </c>
      <c r="G6" s="46">
        <f t="shared" si="0"/>
        <v>0</v>
      </c>
      <c r="H6" s="46">
        <f t="shared" si="1"/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2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3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1.33</v>
      </c>
      <c r="O6" s="56" t="str">
        <f t="shared" si="4"/>
        <v/>
      </c>
      <c r="P6" s="45"/>
      <c r="Q6" s="42" t="str">
        <f t="shared" si="5"/>
        <v/>
      </c>
      <c r="R6" s="42" t="str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S6" s="56" t="str">
        <f t="shared" si="6"/>
        <v/>
      </c>
      <c r="T6" s="45"/>
      <c r="U6" s="42" t="str">
        <f t="shared" si="7"/>
        <v/>
      </c>
      <c r="V6" s="42" t="str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W6" s="56" t="str">
        <f t="shared" si="8"/>
        <v/>
      </c>
      <c r="X6" s="45"/>
      <c r="Y6" s="42" t="str">
        <f t="shared" si="9"/>
        <v/>
      </c>
      <c r="Z6" s="42" t="str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A6" s="56" t="str">
        <f t="shared" si="10"/>
        <v/>
      </c>
      <c r="AB6" s="45"/>
      <c r="AC6" s="42" t="str">
        <f t="shared" si="11"/>
        <v/>
      </c>
      <c r="AD6" s="42" t="str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E6" s="56" t="str">
        <f t="shared" si="12"/>
        <v/>
      </c>
      <c r="AF6" s="45"/>
      <c r="AG6" s="42" t="str">
        <f t="shared" si="13"/>
        <v/>
      </c>
      <c r="AH6" s="42" t="str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I6" s="56" t="str">
        <f t="shared" si="14"/>
        <v/>
      </c>
      <c r="AJ6" s="45"/>
      <c r="AK6" s="42" t="str">
        <f t="shared" si="15"/>
        <v/>
      </c>
      <c r="AL6" s="42" t="str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M6" s="56" t="str">
        <f t="shared" si="16"/>
        <v/>
      </c>
    </row>
    <row r="7" spans="1:39" x14ac:dyDescent="0.2">
      <c r="A7" s="62">
        <v>2018</v>
      </c>
      <c r="B7" s="62">
        <v>37</v>
      </c>
      <c r="C7" s="62">
        <v>3</v>
      </c>
      <c r="D7" s="62" t="s">
        <v>26</v>
      </c>
      <c r="E7" s="62" t="s">
        <v>74</v>
      </c>
      <c r="F7" s="46">
        <f t="shared" si="0"/>
        <v>0.14285714285714285</v>
      </c>
      <c r="G7" s="46">
        <f t="shared" si="0"/>
        <v>0</v>
      </c>
      <c r="H7" s="46">
        <f t="shared" si="1"/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2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3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1.62</v>
      </c>
      <c r="O7" s="56" t="str">
        <f t="shared" si="4"/>
        <v/>
      </c>
      <c r="P7" s="45"/>
      <c r="Q7" s="42" t="str">
        <f t="shared" si="5"/>
        <v/>
      </c>
      <c r="R7" s="42" t="str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S7" s="56" t="str">
        <f t="shared" si="6"/>
        <v/>
      </c>
      <c r="T7" s="45"/>
      <c r="U7" s="42" t="str">
        <f t="shared" si="7"/>
        <v/>
      </c>
      <c r="V7" s="42" t="str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W7" s="56" t="str">
        <f t="shared" si="8"/>
        <v/>
      </c>
      <c r="X7" s="45"/>
      <c r="Y7" s="42" t="str">
        <f t="shared" si="9"/>
        <v/>
      </c>
      <c r="Z7" s="42" t="str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A7" s="56" t="str">
        <f t="shared" si="10"/>
        <v/>
      </c>
      <c r="AB7" s="45"/>
      <c r="AC7" s="42" t="str">
        <f t="shared" si="11"/>
        <v/>
      </c>
      <c r="AD7" s="42" t="str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E7" s="56" t="str">
        <f t="shared" si="12"/>
        <v/>
      </c>
      <c r="AF7" s="45"/>
      <c r="AG7" s="42" t="str">
        <f t="shared" si="13"/>
        <v/>
      </c>
      <c r="AH7" s="42" t="str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I7" s="56" t="str">
        <f t="shared" si="14"/>
        <v/>
      </c>
      <c r="AJ7" s="45"/>
      <c r="AK7" s="42" t="str">
        <f t="shared" si="15"/>
        <v/>
      </c>
      <c r="AL7" s="42" t="str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M7" s="56" t="str">
        <f t="shared" si="16"/>
        <v/>
      </c>
    </row>
    <row r="8" spans="1:39" x14ac:dyDescent="0.2">
      <c r="A8">
        <v>2018</v>
      </c>
      <c r="B8">
        <v>38</v>
      </c>
      <c r="C8">
        <v>3</v>
      </c>
      <c r="D8" t="s">
        <v>89</v>
      </c>
      <c r="E8" t="s">
        <v>15</v>
      </c>
      <c r="F8" s="46">
        <f t="shared" si="0"/>
        <v>0.14285714285714285</v>
      </c>
      <c r="G8" s="46">
        <f t="shared" si="0"/>
        <v>0</v>
      </c>
      <c r="H8" s="46">
        <f t="shared" si="1"/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2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3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2.1</v>
      </c>
      <c r="O8" s="56" t="str">
        <f t="shared" si="4"/>
        <v/>
      </c>
      <c r="P8" s="45"/>
      <c r="Q8" s="42" t="str">
        <f t="shared" si="5"/>
        <v/>
      </c>
      <c r="R8" s="42" t="str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S8" s="56" t="str">
        <f t="shared" si="6"/>
        <v/>
      </c>
      <c r="T8" s="45"/>
      <c r="U8" s="42" t="str">
        <f t="shared" si="7"/>
        <v/>
      </c>
      <c r="V8" s="42" t="str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W8" s="56" t="str">
        <f t="shared" si="8"/>
        <v/>
      </c>
      <c r="X8" s="45"/>
      <c r="Y8" s="42" t="str">
        <f t="shared" si="9"/>
        <v/>
      </c>
      <c r="Z8" s="42" t="str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A8" s="56" t="str">
        <f t="shared" si="10"/>
        <v/>
      </c>
      <c r="AB8" s="45"/>
      <c r="AC8" s="42" t="str">
        <f t="shared" si="11"/>
        <v/>
      </c>
      <c r="AD8" s="42" t="str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E8" s="56" t="str">
        <f t="shared" si="12"/>
        <v/>
      </c>
      <c r="AF8" s="45"/>
      <c r="AG8" s="42" t="str">
        <f t="shared" si="13"/>
        <v/>
      </c>
      <c r="AH8" s="42" t="str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I8" s="56" t="str">
        <f t="shared" si="14"/>
        <v/>
      </c>
      <c r="AJ8" s="45"/>
      <c r="AK8" s="42" t="str">
        <f t="shared" si="15"/>
        <v/>
      </c>
      <c r="AL8" s="42" t="str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M8" s="56" t="str">
        <f t="shared" si="16"/>
        <v/>
      </c>
    </row>
    <row r="9" spans="1:39" x14ac:dyDescent="0.2">
      <c r="A9" s="62">
        <v>2018</v>
      </c>
      <c r="B9" s="62">
        <v>39</v>
      </c>
      <c r="C9" s="62">
        <v>3</v>
      </c>
      <c r="D9" s="62" t="s">
        <v>9</v>
      </c>
      <c r="E9" s="62" t="s">
        <v>90</v>
      </c>
      <c r="F9" s="46">
        <f t="shared" si="0"/>
        <v>0.14285714285714285</v>
      </c>
      <c r="G9" s="46">
        <f t="shared" si="0"/>
        <v>0</v>
      </c>
      <c r="H9" s="46">
        <f t="shared" si="1"/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2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3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1.72</v>
      </c>
      <c r="O9" s="56" t="str">
        <f t="shared" si="4"/>
        <v/>
      </c>
      <c r="P9" s="45"/>
      <c r="Q9" s="42" t="str">
        <f t="shared" si="5"/>
        <v/>
      </c>
      <c r="R9" s="42" t="str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S9" s="56" t="str">
        <f t="shared" si="6"/>
        <v/>
      </c>
      <c r="T9" s="45"/>
      <c r="U9" s="42" t="str">
        <f t="shared" si="7"/>
        <v/>
      </c>
      <c r="V9" s="42" t="str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W9" s="56" t="str">
        <f t="shared" si="8"/>
        <v/>
      </c>
      <c r="X9" s="45"/>
      <c r="Y9" s="42" t="str">
        <f t="shared" si="9"/>
        <v/>
      </c>
      <c r="Z9" s="42" t="str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A9" s="56" t="str">
        <f t="shared" si="10"/>
        <v/>
      </c>
      <c r="AB9" s="45"/>
      <c r="AC9" s="42" t="str">
        <f t="shared" si="11"/>
        <v/>
      </c>
      <c r="AD9" s="42" t="str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E9" s="56" t="str">
        <f t="shared" si="12"/>
        <v/>
      </c>
      <c r="AF9" s="45"/>
      <c r="AG9" s="42" t="str">
        <f t="shared" si="13"/>
        <v/>
      </c>
      <c r="AH9" s="42" t="str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I9" s="56" t="str">
        <f t="shared" si="14"/>
        <v/>
      </c>
      <c r="AJ9" s="45"/>
      <c r="AK9" s="42" t="str">
        <f t="shared" si="15"/>
        <v/>
      </c>
      <c r="AL9" s="42" t="str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M9" s="56" t="str">
        <f t="shared" si="16"/>
        <v/>
      </c>
    </row>
    <row r="10" spans="1:3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0.14285714285714285</v>
      </c>
      <c r="G10" s="46">
        <f t="shared" si="0"/>
        <v>0</v>
      </c>
      <c r="H10" s="46">
        <f t="shared" si="1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2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3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6" t="str">
        <f t="shared" si="4"/>
        <v/>
      </c>
      <c r="P10" s="45"/>
      <c r="Q10" s="42" t="str">
        <f t="shared" si="5"/>
        <v/>
      </c>
      <c r="R10" s="42" t="str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S10" s="56" t="str">
        <f t="shared" si="6"/>
        <v/>
      </c>
      <c r="T10" s="45"/>
      <c r="U10" s="42" t="str">
        <f t="shared" si="7"/>
        <v/>
      </c>
      <c r="V10" s="42" t="str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W10" s="56" t="str">
        <f t="shared" si="8"/>
        <v/>
      </c>
      <c r="X10" s="45"/>
      <c r="Y10" s="42" t="str">
        <f t="shared" si="9"/>
        <v/>
      </c>
      <c r="Z10" s="42" t="str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A10" s="56" t="str">
        <f t="shared" si="10"/>
        <v/>
      </c>
      <c r="AB10" s="45"/>
      <c r="AC10" s="42" t="str">
        <f t="shared" si="11"/>
        <v/>
      </c>
      <c r="AD10" s="42" t="str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E10" s="56" t="str">
        <f t="shared" si="12"/>
        <v/>
      </c>
      <c r="AF10" s="45"/>
      <c r="AG10" s="42" t="str">
        <f t="shared" si="13"/>
        <v/>
      </c>
      <c r="AH10" s="42" t="str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I10" s="56" t="str">
        <f t="shared" si="14"/>
        <v/>
      </c>
      <c r="AJ10" s="45"/>
      <c r="AK10" s="42" t="str">
        <f t="shared" si="15"/>
        <v/>
      </c>
      <c r="AL10" s="42" t="str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M10" s="56" t="str">
        <f t="shared" si="16"/>
        <v/>
      </c>
    </row>
    <row r="11" spans="1:39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 t="shared" si="0"/>
        <v>0.14285714285714285</v>
      </c>
      <c r="G11" s="46">
        <f t="shared" si="0"/>
        <v>0</v>
      </c>
      <c r="H11" s="46">
        <f t="shared" si="1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2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3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2.4</v>
      </c>
      <c r="O11" s="56" t="str">
        <f t="shared" si="4"/>
        <v/>
      </c>
      <c r="P11" s="45"/>
      <c r="Q11" s="42" t="str">
        <f t="shared" si="5"/>
        <v/>
      </c>
      <c r="R11" s="42" t="str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S11" s="56" t="str">
        <f t="shared" si="6"/>
        <v/>
      </c>
      <c r="T11" s="45"/>
      <c r="U11" s="42" t="str">
        <f t="shared" si="7"/>
        <v/>
      </c>
      <c r="V11" s="42" t="str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W11" s="56" t="str">
        <f t="shared" si="8"/>
        <v/>
      </c>
      <c r="X11" s="45"/>
      <c r="Y11" s="42" t="str">
        <f t="shared" si="9"/>
        <v/>
      </c>
      <c r="Z11" s="42" t="str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A11" s="56" t="str">
        <f t="shared" si="10"/>
        <v/>
      </c>
      <c r="AB11" s="45"/>
      <c r="AC11" s="42" t="str">
        <f t="shared" si="11"/>
        <v/>
      </c>
      <c r="AD11" s="42" t="str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E11" s="56" t="str">
        <f t="shared" si="12"/>
        <v/>
      </c>
      <c r="AF11" s="45"/>
      <c r="AG11" s="42" t="str">
        <f t="shared" si="13"/>
        <v/>
      </c>
      <c r="AH11" s="42" t="str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I11" s="56" t="str">
        <f t="shared" si="14"/>
        <v/>
      </c>
      <c r="AJ11" s="45"/>
      <c r="AK11" s="42" t="str">
        <f t="shared" si="15"/>
        <v/>
      </c>
      <c r="AL11" s="42" t="str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M11" s="56" t="str">
        <f t="shared" si="16"/>
        <v/>
      </c>
    </row>
    <row r="12" spans="1:39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 t="shared" si="0"/>
        <v>0.14285714285714285</v>
      </c>
      <c r="G12" s="46">
        <f t="shared" si="0"/>
        <v>0</v>
      </c>
      <c r="H12" s="46">
        <f t="shared" si="1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2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3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1.25</v>
      </c>
      <c r="O12" s="56" t="str">
        <f t="shared" si="4"/>
        <v/>
      </c>
      <c r="P12" s="45"/>
      <c r="Q12" s="42" t="str">
        <f t="shared" si="5"/>
        <v/>
      </c>
      <c r="R12" s="42" t="str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S12" s="56" t="str">
        <f t="shared" si="6"/>
        <v/>
      </c>
      <c r="T12" s="45"/>
      <c r="U12" s="42" t="str">
        <f t="shared" si="7"/>
        <v/>
      </c>
      <c r="V12" s="42" t="str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W12" s="56" t="str">
        <f t="shared" si="8"/>
        <v/>
      </c>
      <c r="X12" s="45"/>
      <c r="Y12" s="42" t="str">
        <f t="shared" si="9"/>
        <v/>
      </c>
      <c r="Z12" s="42" t="str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A12" s="56" t="str">
        <f t="shared" si="10"/>
        <v/>
      </c>
      <c r="AB12" s="45"/>
      <c r="AC12" s="42" t="str">
        <f t="shared" si="11"/>
        <v/>
      </c>
      <c r="AD12" s="42" t="str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E12" s="56" t="str">
        <f t="shared" si="12"/>
        <v/>
      </c>
      <c r="AF12" s="45"/>
      <c r="AG12" s="42" t="str">
        <f t="shared" si="13"/>
        <v/>
      </c>
      <c r="AH12" s="42" t="str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I12" s="56" t="str">
        <f t="shared" si="14"/>
        <v/>
      </c>
      <c r="AJ12" s="45"/>
      <c r="AK12" s="42" t="str">
        <f t="shared" si="15"/>
        <v/>
      </c>
      <c r="AL12" s="42" t="str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M12" s="56" t="str">
        <f t="shared" si="16"/>
        <v/>
      </c>
    </row>
    <row r="13" spans="1:3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0.14285714285714285</v>
      </c>
      <c r="G13" s="46">
        <f t="shared" si="0"/>
        <v>0</v>
      </c>
      <c r="H13" s="46">
        <f t="shared" si="1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2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3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4"/>
        <v/>
      </c>
      <c r="P13" s="45"/>
      <c r="Q13" s="42" t="str">
        <f t="shared" si="5"/>
        <v/>
      </c>
      <c r="R13" s="42" t="str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S13" s="56" t="str">
        <f t="shared" si="6"/>
        <v/>
      </c>
      <c r="T13" s="45"/>
      <c r="U13" s="42" t="str">
        <f t="shared" si="7"/>
        <v/>
      </c>
      <c r="V13" s="42" t="str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W13" s="56" t="str">
        <f t="shared" si="8"/>
        <v/>
      </c>
      <c r="X13" s="45"/>
      <c r="Y13" s="42" t="str">
        <f t="shared" si="9"/>
        <v/>
      </c>
      <c r="Z13" s="42" t="str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A13" s="56" t="str">
        <f t="shared" si="10"/>
        <v/>
      </c>
      <c r="AB13" s="45"/>
      <c r="AC13" s="42" t="str">
        <f t="shared" si="11"/>
        <v/>
      </c>
      <c r="AD13" s="42" t="str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E13" s="56" t="str">
        <f t="shared" si="12"/>
        <v/>
      </c>
      <c r="AF13" s="45"/>
      <c r="AG13" s="42" t="str">
        <f t="shared" si="13"/>
        <v/>
      </c>
      <c r="AH13" s="42" t="str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I13" s="56" t="str">
        <f t="shared" si="14"/>
        <v/>
      </c>
      <c r="AJ13" s="45"/>
      <c r="AK13" s="42" t="str">
        <f t="shared" si="15"/>
        <v/>
      </c>
      <c r="AL13" s="42" t="str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M13" s="56" t="str">
        <f t="shared" si="16"/>
        <v/>
      </c>
    </row>
    <row r="14" spans="1:39" x14ac:dyDescent="0.2">
      <c r="A14" s="62">
        <v>2018</v>
      </c>
      <c r="B14" s="62">
        <v>44</v>
      </c>
      <c r="C14" s="62">
        <v>3</v>
      </c>
      <c r="D14" s="62" t="s">
        <v>24</v>
      </c>
      <c r="E14" s="62" t="s">
        <v>19</v>
      </c>
      <c r="F14" s="46">
        <f t="shared" si="0"/>
        <v>0.14285714285714285</v>
      </c>
      <c r="G14" s="46">
        <f t="shared" si="0"/>
        <v>0</v>
      </c>
      <c r="H14" s="46">
        <f t="shared" si="1"/>
        <v>0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2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3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1.83</v>
      </c>
      <c r="O14" s="56" t="str">
        <f t="shared" si="4"/>
        <v/>
      </c>
      <c r="P14" s="45"/>
      <c r="Q14" s="42" t="str">
        <f t="shared" si="5"/>
        <v/>
      </c>
      <c r="R14" s="42" t="str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S14" s="56" t="str">
        <f t="shared" si="6"/>
        <v/>
      </c>
      <c r="T14" s="45"/>
      <c r="U14" s="42" t="str">
        <f t="shared" si="7"/>
        <v/>
      </c>
      <c r="V14" s="42" t="str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W14" s="56" t="str">
        <f t="shared" si="8"/>
        <v/>
      </c>
      <c r="X14" s="45"/>
      <c r="Y14" s="42" t="str">
        <f t="shared" si="9"/>
        <v/>
      </c>
      <c r="Z14" s="42" t="str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A14" s="56" t="str">
        <f t="shared" si="10"/>
        <v/>
      </c>
      <c r="AB14" s="45"/>
      <c r="AC14" s="42" t="str">
        <f t="shared" si="11"/>
        <v/>
      </c>
      <c r="AD14" s="42" t="str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E14" s="56" t="str">
        <f t="shared" si="12"/>
        <v/>
      </c>
      <c r="AF14" s="45"/>
      <c r="AG14" s="42" t="str">
        <f t="shared" si="13"/>
        <v/>
      </c>
      <c r="AH14" s="42" t="str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I14" s="56" t="str">
        <f t="shared" si="14"/>
        <v/>
      </c>
      <c r="AJ14" s="45"/>
      <c r="AK14" s="42" t="str">
        <f t="shared" si="15"/>
        <v/>
      </c>
      <c r="AL14" s="42" t="str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M14" s="56" t="str">
        <f t="shared" si="16"/>
        <v/>
      </c>
    </row>
    <row r="15" spans="1:39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 t="shared" si="0"/>
        <v>0.14285714285714285</v>
      </c>
      <c r="G15" s="46">
        <f t="shared" si="0"/>
        <v>0</v>
      </c>
      <c r="H15" s="46">
        <f t="shared" si="1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2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3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1.83</v>
      </c>
      <c r="O15" s="56" t="str">
        <f t="shared" si="4"/>
        <v/>
      </c>
      <c r="P15" s="45"/>
      <c r="Q15" s="42" t="str">
        <f t="shared" si="5"/>
        <v/>
      </c>
      <c r="R15" s="42" t="str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S15" s="56" t="str">
        <f t="shared" si="6"/>
        <v/>
      </c>
      <c r="T15" s="45"/>
      <c r="U15" s="42" t="str">
        <f t="shared" si="7"/>
        <v/>
      </c>
      <c r="V15" s="42" t="str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W15" s="56" t="str">
        <f t="shared" si="8"/>
        <v/>
      </c>
      <c r="X15" s="45"/>
      <c r="Y15" s="42" t="str">
        <f t="shared" si="9"/>
        <v/>
      </c>
      <c r="Z15" s="42" t="str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A15" s="56" t="str">
        <f t="shared" si="10"/>
        <v/>
      </c>
      <c r="AB15" s="45"/>
      <c r="AC15" s="42" t="str">
        <f t="shared" si="11"/>
        <v/>
      </c>
      <c r="AD15" s="42" t="str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E15" s="56" t="str">
        <f t="shared" si="12"/>
        <v/>
      </c>
      <c r="AF15" s="45"/>
      <c r="AG15" s="42" t="str">
        <f t="shared" si="13"/>
        <v/>
      </c>
      <c r="AH15" s="42" t="str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I15" s="56" t="str">
        <f t="shared" si="14"/>
        <v/>
      </c>
      <c r="AJ15" s="45"/>
      <c r="AK15" s="42" t="str">
        <f t="shared" si="15"/>
        <v/>
      </c>
      <c r="AL15" s="42" t="str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M15" s="56" t="str">
        <f t="shared" si="16"/>
        <v/>
      </c>
    </row>
    <row r="16" spans="1:39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 t="shared" si="0"/>
        <v>0.14285714285714285</v>
      </c>
      <c r="G16" s="46">
        <f t="shared" si="0"/>
        <v>0</v>
      </c>
      <c r="H16" s="46">
        <f t="shared" si="1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2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3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6" t="str">
        <f t="shared" si="4"/>
        <v/>
      </c>
      <c r="P16" s="45"/>
      <c r="Q16" s="42" t="str">
        <f t="shared" si="5"/>
        <v/>
      </c>
      <c r="R16" s="42" t="str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S16" s="56" t="str">
        <f t="shared" si="6"/>
        <v/>
      </c>
      <c r="T16" s="45"/>
      <c r="U16" s="42" t="str">
        <f t="shared" si="7"/>
        <v/>
      </c>
      <c r="V16" s="42" t="str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W16" s="56" t="str">
        <f t="shared" si="8"/>
        <v/>
      </c>
      <c r="X16" s="45"/>
      <c r="Y16" s="42" t="str">
        <f t="shared" si="9"/>
        <v/>
      </c>
      <c r="Z16" s="42" t="str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A16" s="56" t="str">
        <f t="shared" si="10"/>
        <v/>
      </c>
      <c r="AB16" s="45"/>
      <c r="AC16" s="42" t="str">
        <f t="shared" si="11"/>
        <v/>
      </c>
      <c r="AD16" s="42" t="str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E16" s="56" t="str">
        <f t="shared" si="12"/>
        <v/>
      </c>
      <c r="AF16" s="45"/>
      <c r="AG16" s="42" t="str">
        <f t="shared" si="13"/>
        <v/>
      </c>
      <c r="AH16" s="42" t="str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I16" s="56" t="str">
        <f t="shared" si="14"/>
        <v/>
      </c>
      <c r="AJ16" s="45"/>
      <c r="AK16" s="42" t="str">
        <f t="shared" si="15"/>
        <v/>
      </c>
      <c r="AL16" s="42" t="str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M16" s="56" t="str">
        <f t="shared" si="16"/>
        <v/>
      </c>
    </row>
    <row r="17" spans="1:39" x14ac:dyDescent="0.2">
      <c r="A17" s="62">
        <v>2018</v>
      </c>
      <c r="B17" s="62">
        <v>47</v>
      </c>
      <c r="C17" s="62">
        <v>3</v>
      </c>
      <c r="D17" s="62" t="s">
        <v>36</v>
      </c>
      <c r="E17" s="62" t="s">
        <v>20</v>
      </c>
      <c r="F17" s="46">
        <f t="shared" si="0"/>
        <v>0.14285714285714285</v>
      </c>
      <c r="G17" s="46">
        <f t="shared" si="0"/>
        <v>0</v>
      </c>
      <c r="H17" s="46">
        <f t="shared" si="1"/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2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3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6" t="str">
        <f t="shared" si="4"/>
        <v/>
      </c>
      <c r="P17" s="45"/>
      <c r="Q17" s="42" t="str">
        <f t="shared" si="5"/>
        <v/>
      </c>
      <c r="R17" s="42" t="str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S17" s="56" t="str">
        <f t="shared" si="6"/>
        <v/>
      </c>
      <c r="T17" s="45"/>
      <c r="U17" s="42" t="str">
        <f t="shared" si="7"/>
        <v/>
      </c>
      <c r="V17" s="42" t="str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W17" s="56" t="str">
        <f t="shared" si="8"/>
        <v/>
      </c>
      <c r="X17" s="45"/>
      <c r="Y17" s="42" t="str">
        <f t="shared" si="9"/>
        <v/>
      </c>
      <c r="Z17" s="42" t="str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A17" s="56" t="str">
        <f t="shared" si="10"/>
        <v/>
      </c>
      <c r="AB17" s="45"/>
      <c r="AC17" s="42" t="str">
        <f t="shared" si="11"/>
        <v/>
      </c>
      <c r="AD17" s="42" t="str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E17" s="56" t="str">
        <f t="shared" si="12"/>
        <v/>
      </c>
      <c r="AF17" s="45"/>
      <c r="AG17" s="42" t="str">
        <f t="shared" si="13"/>
        <v/>
      </c>
      <c r="AH17" s="42" t="str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I17" s="56" t="str">
        <f t="shared" si="14"/>
        <v/>
      </c>
      <c r="AJ17" s="45"/>
      <c r="AK17" s="42" t="str">
        <f t="shared" si="15"/>
        <v/>
      </c>
      <c r="AL17" s="42" t="str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M17" s="56" t="str">
        <f t="shared" si="16"/>
        <v/>
      </c>
    </row>
    <row r="18" spans="1:39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 t="shared" si="0"/>
        <v>0.14285714285714285</v>
      </c>
      <c r="G18" s="46">
        <f t="shared" si="0"/>
        <v>0</v>
      </c>
      <c r="H18" s="46">
        <f t="shared" si="1"/>
        <v>0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2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3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2.1</v>
      </c>
      <c r="O18" s="56" t="str">
        <f t="shared" si="4"/>
        <v/>
      </c>
      <c r="P18" s="45"/>
      <c r="Q18" s="42" t="str">
        <f t="shared" si="5"/>
        <v/>
      </c>
      <c r="R18" s="42" t="str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S18" s="56" t="str">
        <f t="shared" si="6"/>
        <v/>
      </c>
      <c r="T18" s="45"/>
      <c r="U18" s="42" t="str">
        <f t="shared" si="7"/>
        <v/>
      </c>
      <c r="V18" s="42" t="str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W18" s="56" t="str">
        <f t="shared" si="8"/>
        <v/>
      </c>
      <c r="X18" s="45"/>
      <c r="Y18" s="42" t="str">
        <f t="shared" si="9"/>
        <v/>
      </c>
      <c r="Z18" s="42" t="str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A18" s="56" t="str">
        <f t="shared" si="10"/>
        <v/>
      </c>
      <c r="AB18" s="45"/>
      <c r="AC18" s="42" t="str">
        <f t="shared" si="11"/>
        <v/>
      </c>
      <c r="AD18" s="42" t="str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E18" s="56" t="str">
        <f t="shared" si="12"/>
        <v/>
      </c>
      <c r="AF18" s="45"/>
      <c r="AG18" s="42" t="str">
        <f t="shared" si="13"/>
        <v/>
      </c>
      <c r="AH18" s="42" t="str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I18" s="56" t="str">
        <f t="shared" si="14"/>
        <v/>
      </c>
      <c r="AJ18" s="45"/>
      <c r="AK18" s="42" t="str">
        <f t="shared" si="15"/>
        <v/>
      </c>
      <c r="AL18" s="42" t="str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M18" s="56" t="str">
        <f t="shared" si="16"/>
        <v/>
      </c>
    </row>
    <row r="19" spans="1:39" x14ac:dyDescent="0.2">
      <c r="E19" s="77" t="s">
        <v>150</v>
      </c>
      <c r="F19" s="77"/>
      <c r="G19" s="77"/>
      <c r="L19" s="41"/>
      <c r="M19" s="42"/>
      <c r="N19" s="42"/>
      <c r="O19" s="49"/>
      <c r="P19" s="41"/>
      <c r="Q19" s="42"/>
      <c r="R19" s="42"/>
      <c r="S19" s="56"/>
      <c r="T19" s="41"/>
      <c r="U19" s="42"/>
      <c r="V19" s="42"/>
      <c r="W19" s="56"/>
      <c r="X19" s="41"/>
      <c r="Y19" s="42"/>
      <c r="Z19" s="42"/>
      <c r="AA19" s="56"/>
      <c r="AB19" s="41"/>
      <c r="AC19" s="42"/>
      <c r="AD19" s="42"/>
      <c r="AE19" s="56"/>
      <c r="AF19" s="41"/>
      <c r="AG19" s="42"/>
      <c r="AH19" s="42"/>
      <c r="AI19" s="56"/>
      <c r="AJ19" s="41"/>
      <c r="AK19" s="42"/>
      <c r="AL19" s="42"/>
      <c r="AM19" s="56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0</v>
      </c>
      <c r="R20" s="42">
        <f>Q20/$B$20</f>
        <v>0</v>
      </c>
      <c r="S20" s="42"/>
      <c r="T20" s="41" t="s">
        <v>145</v>
      </c>
      <c r="U20" s="42">
        <f>COUNTIF(U$3:U$18,"favourite")</f>
        <v>0</v>
      </c>
      <c r="V20" s="42">
        <f>U20/$B$20</f>
        <v>0</v>
      </c>
      <c r="W20" s="42"/>
      <c r="X20" s="41" t="s">
        <v>145</v>
      </c>
      <c r="Y20" s="42">
        <f>COUNTIF(Y$3:Y$18,"favourite")</f>
        <v>0</v>
      </c>
      <c r="Z20" s="42">
        <f>Y20/$B$20</f>
        <v>0</v>
      </c>
      <c r="AA20" s="42"/>
      <c r="AB20" s="41" t="s">
        <v>145</v>
      </c>
      <c r="AC20" s="42">
        <f>COUNTIF(AC$3:AC$18,"favourite")</f>
        <v>0</v>
      </c>
      <c r="AD20" s="42">
        <f>AC20/$B$20</f>
        <v>0</v>
      </c>
      <c r="AE20" s="42"/>
      <c r="AF20" s="41" t="s">
        <v>145</v>
      </c>
      <c r="AG20" s="42">
        <f>COUNTIF(AG$3:AG$18,"favourite")</f>
        <v>0</v>
      </c>
      <c r="AH20" s="42">
        <f>AG20/$B$20</f>
        <v>0</v>
      </c>
      <c r="AI20" s="42"/>
      <c r="AJ20" s="41" t="s">
        <v>145</v>
      </c>
      <c r="AK20" s="42">
        <f>COUNTIF(AK$3:AK$18,"favourite")</f>
        <v>0</v>
      </c>
      <c r="AL20" s="42">
        <f>AK20/$B$20</f>
        <v>0</v>
      </c>
      <c r="AM20" s="43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0</v>
      </c>
      <c r="R21" s="42">
        <f>Q21/$B$20</f>
        <v>0</v>
      </c>
      <c r="S21" s="42"/>
      <c r="T21" s="41" t="s">
        <v>146</v>
      </c>
      <c r="U21" s="42">
        <f>COUNTIF(U$3:U$18,"outsider")</f>
        <v>0</v>
      </c>
      <c r="V21" s="42">
        <f>U21/$B$20</f>
        <v>0</v>
      </c>
      <c r="W21" s="42"/>
      <c r="X21" s="41" t="s">
        <v>146</v>
      </c>
      <c r="Y21" s="42">
        <f>COUNTIF(Y$3:Y$18,"outsider")</f>
        <v>0</v>
      </c>
      <c r="Z21" s="42">
        <f>Y21/$B$20</f>
        <v>0</v>
      </c>
      <c r="AA21" s="42"/>
      <c r="AB21" s="41" t="s">
        <v>146</v>
      </c>
      <c r="AC21" s="42">
        <f>COUNTIF(AC$3:AC$18,"outsider")</f>
        <v>0</v>
      </c>
      <c r="AD21" s="42">
        <f>AC21/$B$20</f>
        <v>0</v>
      </c>
      <c r="AE21" s="42"/>
      <c r="AF21" s="41" t="s">
        <v>146</v>
      </c>
      <c r="AG21" s="42">
        <f>COUNTIF(AG$3:AG$18,"outsider")</f>
        <v>0</v>
      </c>
      <c r="AH21" s="42">
        <f>AG21/$B$20</f>
        <v>0</v>
      </c>
      <c r="AI21" s="42"/>
      <c r="AJ21" s="41" t="s">
        <v>146</v>
      </c>
      <c r="AK21" s="42">
        <f>COUNTIF(AK$3:AK$18,"outsider")</f>
        <v>0</v>
      </c>
      <c r="AL21" s="42">
        <f>AK21/$B$20</f>
        <v>0</v>
      </c>
      <c r="AM21" s="43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0</v>
      </c>
      <c r="R22" s="42">
        <f>Q22/$B$20</f>
        <v>0</v>
      </c>
      <c r="S22" s="42"/>
      <c r="T22" s="41" t="s">
        <v>147</v>
      </c>
      <c r="U22" s="42">
        <f>COUNTIF(U$3:U$18,"draw")</f>
        <v>0</v>
      </c>
      <c r="V22" s="42">
        <f>U22/$B$20</f>
        <v>0</v>
      </c>
      <c r="W22" s="42"/>
      <c r="X22" s="41" t="s">
        <v>147</v>
      </c>
      <c r="Y22" s="42">
        <f>COUNTIF(Y$3:Y$18,"draw")</f>
        <v>0</v>
      </c>
      <c r="Z22" s="42">
        <f>Y22/$B$20</f>
        <v>0</v>
      </c>
      <c r="AA22" s="42"/>
      <c r="AB22" s="41" t="s">
        <v>147</v>
      </c>
      <c r="AC22" s="42">
        <f>COUNTIF(AC$3:AC$18,"draw")</f>
        <v>0</v>
      </c>
      <c r="AD22" s="42">
        <f>AC22/$B$20</f>
        <v>0</v>
      </c>
      <c r="AE22" s="42"/>
      <c r="AF22" s="41" t="s">
        <v>147</v>
      </c>
      <c r="AG22" s="42">
        <f>COUNTIF(AG$3:AG$18,"draw")</f>
        <v>0</v>
      </c>
      <c r="AH22" s="42">
        <f>AG22/$B$20</f>
        <v>0</v>
      </c>
      <c r="AI22" s="42"/>
      <c r="AJ22" s="41" t="s">
        <v>147</v>
      </c>
      <c r="AK22" s="42">
        <f>COUNTIF(AK$3:AK$18,"draw")</f>
        <v>0</v>
      </c>
      <c r="AL22" s="42">
        <f>AK22/$B$20</f>
        <v>0</v>
      </c>
      <c r="AM22" s="43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0</v>
      </c>
      <c r="L23" s="64" t="s">
        <v>148</v>
      </c>
      <c r="M23" s="90">
        <f>PRODUCT(N3:N18)</f>
        <v>7939.6475161879953</v>
      </c>
      <c r="N23" s="90"/>
      <c r="O23" s="66"/>
      <c r="P23" s="64" t="s">
        <v>148</v>
      </c>
      <c r="Q23" s="90">
        <f>PRODUCT(R3:R18)</f>
        <v>0</v>
      </c>
      <c r="R23" s="90"/>
      <c r="S23" s="66"/>
      <c r="T23" s="64" t="s">
        <v>148</v>
      </c>
      <c r="U23" s="90">
        <f>PRODUCT(V3:V18)</f>
        <v>0</v>
      </c>
      <c r="V23" s="90"/>
      <c r="W23" s="66"/>
      <c r="X23" s="64" t="s">
        <v>148</v>
      </c>
      <c r="Y23" s="90">
        <f>PRODUCT(Z3:Z18)</f>
        <v>0</v>
      </c>
      <c r="Z23" s="90"/>
      <c r="AA23" s="66"/>
      <c r="AB23" s="64" t="s">
        <v>148</v>
      </c>
      <c r="AC23" s="90">
        <f>PRODUCT(AD3:AD18)</f>
        <v>0</v>
      </c>
      <c r="AD23" s="90"/>
      <c r="AE23" s="66"/>
      <c r="AF23" s="64" t="s">
        <v>148</v>
      </c>
      <c r="AG23" s="90">
        <f>PRODUCT(AH3:AH18)</f>
        <v>0</v>
      </c>
      <c r="AH23" s="90"/>
      <c r="AI23" s="66"/>
      <c r="AJ23" s="64" t="s">
        <v>148</v>
      </c>
      <c r="AK23" s="91">
        <f>PRODUCT(AL3:AL18)</f>
        <v>0</v>
      </c>
      <c r="AL23" s="91"/>
      <c r="AM23" s="65"/>
    </row>
    <row r="24" spans="1:39" x14ac:dyDescent="0.2">
      <c r="A24" t="s">
        <v>131</v>
      </c>
      <c r="B24" s="34">
        <f>COUNTIF(L25:ZZ25,"BET LOST")</f>
        <v>0</v>
      </c>
      <c r="C24">
        <f>B24/B$21</f>
        <v>0</v>
      </c>
      <c r="E24" t="s">
        <v>106</v>
      </c>
      <c r="F24" s="67">
        <f>PRODUCT(K3:K18)</f>
        <v>0</v>
      </c>
      <c r="L24" s="41"/>
      <c r="M24" s="44"/>
      <c r="N24" s="44"/>
      <c r="O24" s="49"/>
      <c r="P24" s="41"/>
      <c r="Q24" s="44"/>
      <c r="R24" s="44"/>
      <c r="S24" s="56"/>
      <c r="T24" s="41"/>
      <c r="U24" s="44"/>
      <c r="V24" s="44"/>
      <c r="W24" s="56"/>
      <c r="X24" s="41"/>
      <c r="Y24" s="44"/>
      <c r="Z24" s="44"/>
      <c r="AA24" s="56"/>
      <c r="AB24" s="41"/>
      <c r="AC24" s="44"/>
      <c r="AD24" s="44"/>
      <c r="AE24" s="56"/>
      <c r="AF24" s="41"/>
      <c r="AG24" s="44"/>
      <c r="AH24" s="44"/>
      <c r="AI24" s="56"/>
      <c r="AJ24" s="41"/>
      <c r="AK24" s="44"/>
      <c r="AL24" s="44"/>
      <c r="AM24" s="56"/>
    </row>
    <row r="25" spans="1:39" x14ac:dyDescent="0.2">
      <c r="A25" t="s">
        <v>132</v>
      </c>
      <c r="B25" s="35">
        <f>B21-B24-B26</f>
        <v>7</v>
      </c>
      <c r="C25">
        <f>B25/B$21</f>
        <v>1</v>
      </c>
      <c r="G25" s="37"/>
      <c r="L25" s="82" t="str">
        <f>IF(COUNTIF(O3:O18,"L") &gt; 0,"BET LOST",IF(COUNTIF(O3:O18,"W")=16,"FUCK OFF…..YOU WON",""))</f>
        <v/>
      </c>
      <c r="M25" s="83"/>
      <c r="N25" s="83"/>
      <c r="O25" s="84"/>
      <c r="P25" s="82" t="str">
        <f>IF(COUNTIF(S3:S18,"L") &gt; 0,"BET LOST",IF(COUNTIF(S3:S18,"W")=16,"FUCK OFF…..YOU WON",""))</f>
        <v/>
      </c>
      <c r="Q25" s="83"/>
      <c r="R25" s="83"/>
      <c r="S25" s="84"/>
      <c r="T25" s="82" t="str">
        <f>IF(COUNTIF(W3:W18,"L") &gt; 0,"BET LOST",IF(COUNTIF(W3:W18,"W")=16,"FUCK OFF…..YOU WON",""))</f>
        <v/>
      </c>
      <c r="U25" s="83"/>
      <c r="V25" s="83"/>
      <c r="W25" s="84"/>
      <c r="X25" s="82" t="str">
        <f>IF(COUNTIF(AA3:AA18,"L") &gt; 0,"BET LOST",IF(COUNTIF(AA3:AA18,"W")=16,"FUCK OFF…..YOU WON",""))</f>
        <v/>
      </c>
      <c r="Y25" s="83"/>
      <c r="Z25" s="83"/>
      <c r="AA25" s="84"/>
      <c r="AB25" s="82" t="str">
        <f>IF(COUNTIF(AE3:AE18,"L") &gt; 0,"BET LOST",IF(COUNTIF(AE3:AE18,"W")=16,"FUCK OFF…..YOU WON",""))</f>
        <v/>
      </c>
      <c r="AC25" s="83"/>
      <c r="AD25" s="83"/>
      <c r="AE25" s="84"/>
      <c r="AF25" s="82" t="str">
        <f>IF(COUNTIF(AI3:AI18,"L") &gt; 0,"BET LOST",IF(COUNTIF(AI3:AI18,"W")=16,"FUCK OFF…..YOU WON",""))</f>
        <v/>
      </c>
      <c r="AG25" s="83"/>
      <c r="AH25" s="83"/>
      <c r="AI25" s="84"/>
      <c r="AJ25" s="82" t="str">
        <f>IF(COUNTIF(AM3:AM18,"L") &gt; 0,"BET LOST",IF(COUNTIF(AM3:AM18,"W")=16,"FUCK OFF…..YOU WON",""))</f>
        <v/>
      </c>
      <c r="AK25" s="83"/>
      <c r="AL25" s="83"/>
      <c r="AM25" s="84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56"/>
      <c r="T26" s="41"/>
      <c r="U26" s="42"/>
      <c r="V26" s="42"/>
      <c r="W26" s="56"/>
      <c r="X26" s="41"/>
      <c r="Y26" s="42"/>
      <c r="Z26" s="42"/>
      <c r="AA26" s="56"/>
      <c r="AB26" s="41"/>
      <c r="AC26" s="42"/>
      <c r="AD26" s="42"/>
      <c r="AE26" s="56"/>
      <c r="AF26" s="41"/>
      <c r="AG26" s="42"/>
      <c r="AH26" s="42"/>
      <c r="AI26" s="56"/>
      <c r="AJ26" s="41"/>
      <c r="AK26" s="42"/>
      <c r="AL26" s="42"/>
      <c r="AM26" s="56"/>
    </row>
    <row r="27" spans="1:39" x14ac:dyDescent="0.2">
      <c r="L27" s="82" t="s">
        <v>134</v>
      </c>
      <c r="M27" s="83"/>
      <c r="N27" s="83"/>
      <c r="O27" s="84"/>
      <c r="P27" s="82" t="s">
        <v>134</v>
      </c>
      <c r="Q27" s="83"/>
      <c r="R27" s="83"/>
      <c r="S27" s="84"/>
      <c r="T27" s="82" t="s">
        <v>134</v>
      </c>
      <c r="U27" s="83"/>
      <c r="V27" s="83"/>
      <c r="W27" s="84"/>
      <c r="X27" s="82" t="s">
        <v>134</v>
      </c>
      <c r="Y27" s="83"/>
      <c r="Z27" s="83"/>
      <c r="AA27" s="84"/>
      <c r="AB27" s="82" t="s">
        <v>134</v>
      </c>
      <c r="AC27" s="83"/>
      <c r="AD27" s="83"/>
      <c r="AE27" s="84"/>
      <c r="AF27" s="82" t="s">
        <v>134</v>
      </c>
      <c r="AG27" s="83"/>
      <c r="AH27" s="83"/>
      <c r="AI27" s="84"/>
      <c r="AJ27" s="82" t="s">
        <v>134</v>
      </c>
      <c r="AK27" s="83"/>
      <c r="AL27" s="83"/>
      <c r="AM27" s="84"/>
    </row>
    <row r="28" spans="1:39" x14ac:dyDescent="0.2">
      <c r="L28" s="47" t="s">
        <v>51</v>
      </c>
      <c r="M28" s="48">
        <f>COUNTIF(O3:O18,"W")</f>
        <v>0</v>
      </c>
      <c r="N28" s="55"/>
      <c r="O28" s="49">
        <f>M28/$B$20</f>
        <v>0</v>
      </c>
      <c r="P28" s="54" t="s">
        <v>51</v>
      </c>
      <c r="Q28" s="55">
        <f>COUNTIF(S3:S18,"W")</f>
        <v>0</v>
      </c>
      <c r="R28" s="55"/>
      <c r="S28" s="56">
        <f>Q28/$B$20</f>
        <v>0</v>
      </c>
      <c r="T28" s="54" t="s">
        <v>51</v>
      </c>
      <c r="U28" s="55">
        <f>COUNTIF(W3:W18,"W")</f>
        <v>0</v>
      </c>
      <c r="V28" s="55"/>
      <c r="W28" s="56">
        <f>U28/$B$20</f>
        <v>0</v>
      </c>
      <c r="X28" s="54" t="s">
        <v>51</v>
      </c>
      <c r="Y28" s="55">
        <f>COUNTIF(AA3:AA18,"W")</f>
        <v>0</v>
      </c>
      <c r="Z28" s="55"/>
      <c r="AA28" s="56">
        <f>Y28/$B$20</f>
        <v>0</v>
      </c>
      <c r="AB28" s="54" t="s">
        <v>51</v>
      </c>
      <c r="AC28" s="55">
        <f>COUNTIF(AE3:AE18,"W")</f>
        <v>0</v>
      </c>
      <c r="AD28" s="55"/>
      <c r="AE28" s="56">
        <f>AC28/$B$20</f>
        <v>0</v>
      </c>
      <c r="AF28" s="54" t="s">
        <v>51</v>
      </c>
      <c r="AG28" s="55">
        <f>COUNTIF(AI3:AI18,"W")</f>
        <v>0</v>
      </c>
      <c r="AH28" s="55"/>
      <c r="AI28" s="56">
        <f>AG28/$B$20</f>
        <v>0</v>
      </c>
      <c r="AJ28" s="54" t="s">
        <v>51</v>
      </c>
      <c r="AK28" s="55">
        <f>COUNTIF(AM3:AM18,"W")</f>
        <v>0</v>
      </c>
      <c r="AL28" s="55"/>
      <c r="AM28" s="56">
        <f>AK28/$B$20</f>
        <v>0</v>
      </c>
    </row>
    <row r="29" spans="1:39" x14ac:dyDescent="0.2">
      <c r="A29" s="1">
        <v>1998</v>
      </c>
      <c r="B29" s="53" t="s">
        <v>144</v>
      </c>
      <c r="C29" s="1">
        <v>3</v>
      </c>
      <c r="E29" s="1">
        <v>2002</v>
      </c>
      <c r="F29" s="69" t="s">
        <v>144</v>
      </c>
      <c r="G29" s="1">
        <v>3</v>
      </c>
      <c r="L29" s="47" t="s">
        <v>53</v>
      </c>
      <c r="M29" s="48">
        <f>COUNTIF(O3:O18,"L")</f>
        <v>0</v>
      </c>
      <c r="N29" s="55"/>
      <c r="O29" s="49">
        <f>M29/$B$20</f>
        <v>0</v>
      </c>
      <c r="P29" s="54" t="s">
        <v>53</v>
      </c>
      <c r="Q29" s="55">
        <f>COUNTIF(S3:S18,"L")</f>
        <v>0</v>
      </c>
      <c r="R29" s="55"/>
      <c r="S29" s="56">
        <f>Q29/$B$20</f>
        <v>0</v>
      </c>
      <c r="T29" s="54" t="s">
        <v>53</v>
      </c>
      <c r="U29" s="55">
        <f>COUNTIF(W3:W18,"L")</f>
        <v>0</v>
      </c>
      <c r="V29" s="55"/>
      <c r="W29" s="56">
        <f>U29/$B$20</f>
        <v>0</v>
      </c>
      <c r="X29" s="54" t="s">
        <v>53</v>
      </c>
      <c r="Y29" s="55">
        <f>COUNTIF(AA3:AA18,"L")</f>
        <v>0</v>
      </c>
      <c r="Z29" s="55"/>
      <c r="AA29" s="56">
        <f>Y29/$B$20</f>
        <v>0</v>
      </c>
      <c r="AB29" s="54" t="s">
        <v>53</v>
      </c>
      <c r="AC29" s="55">
        <f>COUNTIF(AE3:AE18,"L")</f>
        <v>0</v>
      </c>
      <c r="AD29" s="55"/>
      <c r="AE29" s="56">
        <f>AC29/$B$20</f>
        <v>0</v>
      </c>
      <c r="AF29" s="54" t="s">
        <v>53</v>
      </c>
      <c r="AG29" s="55">
        <f>COUNTIF(AI3:AI18,"L")</f>
        <v>0</v>
      </c>
      <c r="AH29" s="55"/>
      <c r="AI29" s="56">
        <f>AG29/$B$20</f>
        <v>0</v>
      </c>
      <c r="AJ29" s="54" t="s">
        <v>53</v>
      </c>
      <c r="AK29" s="55">
        <f>COUNTIF(AM3:AM18,"L")</f>
        <v>0</v>
      </c>
      <c r="AL29" s="55"/>
      <c r="AM29" s="56">
        <f>AK29/$B$20</f>
        <v>0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5"/>
      <c r="O30" s="49">
        <f>M30/$B$20</f>
        <v>1</v>
      </c>
      <c r="P30" s="54" t="s">
        <v>136</v>
      </c>
      <c r="Q30" s="55">
        <f>COUNTIF(S3:S18,"")</f>
        <v>16</v>
      </c>
      <c r="R30" s="55"/>
      <c r="S30" s="56">
        <f>Q30/$B$20</f>
        <v>1</v>
      </c>
      <c r="T30" s="54" t="s">
        <v>136</v>
      </c>
      <c r="U30" s="55">
        <f>COUNTIF(W3:W18,"")</f>
        <v>16</v>
      </c>
      <c r="V30" s="55"/>
      <c r="W30" s="56">
        <f>U30/$B$20</f>
        <v>1</v>
      </c>
      <c r="X30" s="54" t="s">
        <v>136</v>
      </c>
      <c r="Y30" s="55">
        <f>COUNTIF(AA3:AA18,"")</f>
        <v>16</v>
      </c>
      <c r="Z30" s="55"/>
      <c r="AA30" s="56">
        <f>Y30/$B$20</f>
        <v>1</v>
      </c>
      <c r="AB30" s="54" t="s">
        <v>136</v>
      </c>
      <c r="AC30" s="55">
        <f>COUNTIF(AE3:AE18,"")</f>
        <v>16</v>
      </c>
      <c r="AD30" s="55"/>
      <c r="AE30" s="56">
        <f>AC30/$B$20</f>
        <v>1</v>
      </c>
      <c r="AF30" s="54" t="s">
        <v>136</v>
      </c>
      <c r="AG30" s="55">
        <f>COUNTIF(AI3:AI18,"")</f>
        <v>16</v>
      </c>
      <c r="AH30" s="55"/>
      <c r="AI30" s="56">
        <f>AG30/$B$20</f>
        <v>1</v>
      </c>
      <c r="AJ30" s="54" t="s">
        <v>136</v>
      </c>
      <c r="AK30" s="55">
        <f>COUNTIF(AM3:AM18,"")</f>
        <v>16</v>
      </c>
      <c r="AL30" s="55"/>
      <c r="AM30" s="56">
        <f>AK30/$B$20</f>
        <v>1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1"/>
      <c r="N31" s="42"/>
      <c r="O31" s="43"/>
      <c r="P31" s="41"/>
      <c r="Q31" s="71"/>
      <c r="R31" s="42"/>
      <c r="S31" s="43"/>
      <c r="T31" s="41"/>
      <c r="U31" s="71"/>
      <c r="V31" s="42"/>
      <c r="W31" s="43"/>
      <c r="X31" s="41"/>
      <c r="Y31" s="71"/>
      <c r="Z31" s="42"/>
      <c r="AA31" s="43"/>
      <c r="AB31" s="41"/>
      <c r="AC31" s="71"/>
      <c r="AD31" s="42"/>
      <c r="AE31" s="43"/>
      <c r="AF31" s="41"/>
      <c r="AG31" s="71"/>
      <c r="AH31" s="42"/>
      <c r="AI31" s="43"/>
      <c r="AJ31" s="41"/>
      <c r="AK31" s="71"/>
      <c r="AL31" s="42"/>
      <c r="AM31" s="43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82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83"/>
      <c r="N32" s="83"/>
      <c r="O32" s="84"/>
      <c r="P32" s="82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/>
      </c>
      <c r="Q32" s="83"/>
      <c r="R32" s="83"/>
      <c r="S32" s="84"/>
      <c r="T32" s="82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/>
      </c>
      <c r="U32" s="83"/>
      <c r="V32" s="83"/>
      <c r="W32" s="84"/>
      <c r="X32" s="82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/>
      </c>
      <c r="Y32" s="83"/>
      <c r="Z32" s="83"/>
      <c r="AA32" s="84"/>
      <c r="AB32" s="82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/>
      </c>
      <c r="AC32" s="83"/>
      <c r="AD32" s="83"/>
      <c r="AE32" s="84"/>
      <c r="AF32" s="82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/>
      </c>
      <c r="AG32" s="83"/>
      <c r="AH32" s="83"/>
      <c r="AI32" s="84"/>
      <c r="AJ32" s="82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/>
      </c>
      <c r="AK32" s="83"/>
      <c r="AL32" s="83"/>
      <c r="AM32" s="84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85">
        <f t="array" ref="B34">PRODUCT(IF(('All Group Fixtures'!$A$2:$A$1000=A29)*('All Group Fixtures'!$C$2:$C$1000=C29),'All Group Fixtures'!$L$2:$L$1000))</f>
        <v>1019.9866713822777</v>
      </c>
      <c r="C34" s="85"/>
      <c r="E34" t="s">
        <v>141</v>
      </c>
      <c r="F34" s="85">
        <f t="array" ref="F34">PRODUCT(IF(('All Group Fixtures'!$A$2:$A$1000=E29)*('All Group Fixtures'!$C$2:$C$1000=G29),'All Group Fixtures'!$L$2:$L$1000))</f>
        <v>6417.1856622932073</v>
      </c>
      <c r="G34" s="85"/>
    </row>
    <row r="35" spans="1:7" x14ac:dyDescent="0.2">
      <c r="A35" t="s">
        <v>142</v>
      </c>
      <c r="B35" s="85">
        <f t="array" ref="B35">PRODUCT(IF(('All Group Fixtures'!$A$2:$A$1000=A29)*('All Group Fixtures'!$C$2:$C$1000=C29),'All Group Fixtures'!$N$2:$N$1000))</f>
        <v>2135597362527.2175</v>
      </c>
      <c r="C35" s="85"/>
      <c r="E35" t="s">
        <v>142</v>
      </c>
      <c r="F35" s="85">
        <f t="array" ref="F35">PRODUCT(IF(('All Group Fixtures'!$A$2:$A$1000=E29)*('All Group Fixtures'!$C$2:$C$1000=G29),'All Group Fixtures'!$N$2:$N$1000))</f>
        <v>518318982530.20654</v>
      </c>
      <c r="G35" s="85"/>
    </row>
    <row r="36" spans="1:7" x14ac:dyDescent="0.2">
      <c r="A36" t="s">
        <v>143</v>
      </c>
      <c r="B36" s="85">
        <f t="array" ref="B36">PRODUCT(IF(('All Group Fixtures'!$A$2:$A$1000=A29)*('All Group Fixtures'!$C$2:$C$1000=C29),'All Group Fixtures'!$R$2:$R$1000))</f>
        <v>2201861.6941615432</v>
      </c>
      <c r="C36" s="85"/>
      <c r="E36" t="s">
        <v>143</v>
      </c>
      <c r="F36" s="85">
        <f t="array" ref="F36">PRODUCT(IF(('All Group Fixtures'!$A$2:$A$1000=E29)*('All Group Fixtures'!$C$2:$C$1000=G29),'All Group Fixtures'!$R$2:$R$1000))</f>
        <v>7117391.8441120703</v>
      </c>
      <c r="G36" s="85"/>
    </row>
    <row r="39" spans="1:7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85">
        <f t="array" ref="B44">PRODUCT(IF(('All Group Fixtures'!$A$2:$A$1000=A39)*('All Group Fixtures'!$C$2:$C$1000=C39),'All Group Fixtures'!$L$2:$L$1000))</f>
        <v>7948.3274128669782</v>
      </c>
      <c r="C44" s="85"/>
      <c r="E44" t="s">
        <v>141</v>
      </c>
      <c r="F44" s="85">
        <f t="array" ref="F44">PRODUCT(IF(('All Group Fixtures'!$A$2:$A$1000=E39)*('All Group Fixtures'!$C$2:$C$1000=G39),'All Group Fixtures'!$L$2:$L$1000))</f>
        <v>12122.292885880268</v>
      </c>
      <c r="G44" s="85"/>
    </row>
    <row r="45" spans="1:7" x14ac:dyDescent="0.2">
      <c r="A45" t="s">
        <v>142</v>
      </c>
      <c r="B45" s="85">
        <f t="array" ref="B45">PRODUCT(IF(('All Group Fixtures'!$A$2:$A$1000=A39)*('All Group Fixtures'!$C$2:$C$1000=C39),'All Group Fixtures'!$N$2:$N$1000))</f>
        <v>12058754396.742079</v>
      </c>
      <c r="C45" s="85"/>
      <c r="E45" t="s">
        <v>142</v>
      </c>
      <c r="F45" s="85">
        <f t="array" ref="F45">PRODUCT(IF(('All Group Fixtures'!$A$2:$A$1000=E39)*('All Group Fixtures'!$C$2:$C$1000=G39),'All Group Fixtures'!$N$2:$N$1000))</f>
        <v>625924455702.64221</v>
      </c>
      <c r="G45" s="85"/>
    </row>
    <row r="46" spans="1:7" x14ac:dyDescent="0.2">
      <c r="A46" t="s">
        <v>143</v>
      </c>
      <c r="B46" s="85">
        <f t="array" ref="B46">PRODUCT(IF(('All Group Fixtures'!$A$2:$A$1000=A39)*('All Group Fixtures'!$C$2:$C$1000=C39),'All Group Fixtures'!$R$2:$R$1000))</f>
        <v>24692.968494165525</v>
      </c>
      <c r="C46" s="85"/>
      <c r="E46" t="s">
        <v>143</v>
      </c>
      <c r="F46" s="85">
        <f t="array" ref="F46">PRODUCT(IF(('All Group Fixtures'!$A$2:$A$1000=E39)*('All Group Fixtures'!$C$2:$C$1000=G39),'All Group Fixtures'!$R$2:$R$1000))</f>
        <v>4586134.9345052075</v>
      </c>
      <c r="G46" s="85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85">
        <f t="array" ref="B54">PRODUCT(IF(('All Group Fixtures'!$A$2:$A$1000=A49)*('All Group Fixtures'!$C$2:$C$1000=C49),'All Group Fixtures'!$L$2:$L$1000))</f>
        <v>16346.745614566178</v>
      </c>
      <c r="C54" s="85"/>
      <c r="E54" t="s">
        <v>141</v>
      </c>
      <c r="F54" s="85">
        <f t="array" ref="F54">PRODUCT(IF(('All Group Fixtures'!$A$2:$A$1000=E49)*('All Group Fixtures'!$C$2:$C$1000=G49),'All Group Fixtures'!$L$2:$L$1000))</f>
        <v>7939.6475161879953</v>
      </c>
      <c r="G54" s="85"/>
    </row>
    <row r="55" spans="1:7" x14ac:dyDescent="0.2">
      <c r="A55" t="s">
        <v>142</v>
      </c>
      <c r="B55" s="85">
        <f t="array" ref="B55">PRODUCT(IF(('All Group Fixtures'!$A$2:$A$1000=A49)*('All Group Fixtures'!$C$2:$C$1000=C49),'All Group Fixtures'!$N$2:$N$1000))</f>
        <v>161539096785.84375</v>
      </c>
      <c r="C55" s="85"/>
      <c r="E55" t="s">
        <v>142</v>
      </c>
      <c r="F55" s="85">
        <f t="array" ref="F55">PRODUCT(IF(('All Group Fixtures'!$A$2:$A$1000=E49)*('All Group Fixtures'!$C$2:$C$1000=G49),'All Group Fixtures'!$N$2:$N$1000))</f>
        <v>197550697979.38635</v>
      </c>
      <c r="G55" s="85"/>
    </row>
    <row r="56" spans="1:7" x14ac:dyDescent="0.2">
      <c r="A56" t="s">
        <v>143</v>
      </c>
      <c r="B56" s="85">
        <f t="array" ref="B56">PRODUCT(IF(('All Group Fixtures'!$A$2:$A$1000=A49)*('All Group Fixtures'!$C$2:$C$1000=C49),'All Group Fixtures'!$R$2:$R$1000))</f>
        <v>413458.86503886204</v>
      </c>
      <c r="C56" s="85"/>
      <c r="E56" t="s">
        <v>143</v>
      </c>
      <c r="F56" s="85">
        <f t="array" ref="F56">PRODUCT(IF(($F$23=$B$20)*('All Group Fixtures'!$A$2:$A$1000=E49)*('All Group Fixtures'!$C$2:$C$1000=G49),'All Group Fixtures'!$R$2:$R$1000))</f>
        <v>0</v>
      </c>
      <c r="G56" s="85"/>
    </row>
  </sheetData>
  <mergeCells count="72">
    <mergeCell ref="AJ27:AM27"/>
    <mergeCell ref="L27:O27"/>
    <mergeCell ref="P27:S27"/>
    <mergeCell ref="T27:W27"/>
    <mergeCell ref="X27:AA27"/>
    <mergeCell ref="AB27:AE27"/>
    <mergeCell ref="AF27:AI27"/>
    <mergeCell ref="AJ1:AK1"/>
    <mergeCell ref="AL1:AM1"/>
    <mergeCell ref="AF25:AI25"/>
    <mergeCell ref="AJ25:AM25"/>
    <mergeCell ref="M23:N23"/>
    <mergeCell ref="Q23:R23"/>
    <mergeCell ref="L25:O25"/>
    <mergeCell ref="P25:S25"/>
    <mergeCell ref="T25:W25"/>
    <mergeCell ref="X25:AA25"/>
    <mergeCell ref="AB25:AE25"/>
    <mergeCell ref="Z1:AA1"/>
    <mergeCell ref="AB1:AC1"/>
    <mergeCell ref="AD1:AE1"/>
    <mergeCell ref="AF1:AG1"/>
    <mergeCell ref="AH1:AI1"/>
    <mergeCell ref="P1:Q1"/>
    <mergeCell ref="R1:S1"/>
    <mergeCell ref="T1:U1"/>
    <mergeCell ref="V1:W1"/>
    <mergeCell ref="X1:Y1"/>
    <mergeCell ref="A1:A2"/>
    <mergeCell ref="B1:B2"/>
    <mergeCell ref="C1:C2"/>
    <mergeCell ref="D1:D2"/>
    <mergeCell ref="E1:E2"/>
    <mergeCell ref="B34:C34"/>
    <mergeCell ref="B35:C35"/>
    <mergeCell ref="B36:C36"/>
    <mergeCell ref="B44:C44"/>
    <mergeCell ref="F44:G44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U23:V23"/>
    <mergeCell ref="Y23:Z23"/>
    <mergeCell ref="AC23:AD23"/>
    <mergeCell ref="AG23:AH23"/>
    <mergeCell ref="AK23:AL23"/>
    <mergeCell ref="F34:G34"/>
    <mergeCell ref="F35:G35"/>
    <mergeCell ref="F36:G36"/>
    <mergeCell ref="L1:M1"/>
    <mergeCell ref="N1:O1"/>
    <mergeCell ref="L32:O32"/>
    <mergeCell ref="E19:G19"/>
    <mergeCell ref="F1:F2"/>
    <mergeCell ref="K1:K2"/>
    <mergeCell ref="G1:G2"/>
    <mergeCell ref="H1:H2"/>
    <mergeCell ref="I1:I2"/>
    <mergeCell ref="J1:J2"/>
    <mergeCell ref="AJ32:AM32"/>
    <mergeCell ref="P32:S32"/>
    <mergeCell ref="T32:W32"/>
    <mergeCell ref="X32:AA32"/>
    <mergeCell ref="AB32:AE32"/>
    <mergeCell ref="AF32:AI32"/>
  </mergeCells>
  <conditionalFormatting sqref="M3">
    <cfRule type="expression" dxfId="848" priority="243">
      <formula>O3=""</formula>
    </cfRule>
    <cfRule type="expression" dxfId="847" priority="249">
      <formula>O3="L"</formula>
    </cfRule>
    <cfRule type="expression" dxfId="846" priority="250">
      <formula>O3="W"</formula>
    </cfRule>
  </conditionalFormatting>
  <conditionalFormatting sqref="O3">
    <cfRule type="expression" dxfId="845" priority="241">
      <formula>O3=""</formula>
    </cfRule>
    <cfRule type="expression" dxfId="844" priority="247">
      <formula>O3="L"</formula>
    </cfRule>
    <cfRule type="expression" dxfId="843" priority="248">
      <formula>O3="W"</formula>
    </cfRule>
  </conditionalFormatting>
  <conditionalFormatting sqref="L3">
    <cfRule type="expression" dxfId="842" priority="244">
      <formula>O3=""</formula>
    </cfRule>
    <cfRule type="expression" dxfId="841" priority="245">
      <formula>O3="L"</formula>
    </cfRule>
    <cfRule type="expression" dxfId="840" priority="246">
      <formula>O3="W"</formula>
    </cfRule>
  </conditionalFormatting>
  <conditionalFormatting sqref="M4:M18">
    <cfRule type="expression" dxfId="839" priority="231">
      <formula>O4=""</formula>
    </cfRule>
    <cfRule type="expression" dxfId="838" priority="237">
      <formula>O4="L"</formula>
    </cfRule>
    <cfRule type="expression" dxfId="837" priority="238">
      <formula>O4="W"</formula>
    </cfRule>
  </conditionalFormatting>
  <conditionalFormatting sqref="O4:O18">
    <cfRule type="expression" dxfId="836" priority="229">
      <formula>O4=""</formula>
    </cfRule>
    <cfRule type="expression" dxfId="835" priority="235">
      <formula>O4="L"</formula>
    </cfRule>
    <cfRule type="expression" dxfId="834" priority="236">
      <formula>O4="W"</formula>
    </cfRule>
  </conditionalFormatting>
  <conditionalFormatting sqref="L4:L18">
    <cfRule type="expression" dxfId="833" priority="232">
      <formula>O4=""</formula>
    </cfRule>
    <cfRule type="expression" dxfId="832" priority="233">
      <formula>O4="L"</formula>
    </cfRule>
    <cfRule type="expression" dxfId="831" priority="234">
      <formula>O4="W"</formula>
    </cfRule>
  </conditionalFormatting>
  <conditionalFormatting sqref="Q3">
    <cfRule type="expression" dxfId="830" priority="219">
      <formula>S3=""</formula>
    </cfRule>
    <cfRule type="expression" dxfId="829" priority="225">
      <formula>S3="L"</formula>
    </cfRule>
    <cfRule type="expression" dxfId="828" priority="226">
      <formula>S3="W"</formula>
    </cfRule>
  </conditionalFormatting>
  <conditionalFormatting sqref="S3">
    <cfRule type="expression" dxfId="827" priority="217">
      <formula>S3=""</formula>
    </cfRule>
    <cfRule type="expression" dxfId="826" priority="223">
      <formula>S3="L"</formula>
    </cfRule>
    <cfRule type="expression" dxfId="825" priority="224">
      <formula>S3="W"</formula>
    </cfRule>
  </conditionalFormatting>
  <conditionalFormatting sqref="P3">
    <cfRule type="expression" dxfId="824" priority="220">
      <formula>S3=""</formula>
    </cfRule>
    <cfRule type="expression" dxfId="823" priority="221">
      <formula>S3="L"</formula>
    </cfRule>
    <cfRule type="expression" dxfId="822" priority="222">
      <formula>S3="W"</formula>
    </cfRule>
  </conditionalFormatting>
  <conditionalFormatting sqref="Q4:Q18">
    <cfRule type="expression" dxfId="821" priority="207">
      <formula>S4=""</formula>
    </cfRule>
    <cfRule type="expression" dxfId="820" priority="213">
      <formula>S4="L"</formula>
    </cfRule>
    <cfRule type="expression" dxfId="819" priority="214">
      <formula>S4="W"</formula>
    </cfRule>
  </conditionalFormatting>
  <conditionalFormatting sqref="S4:S18">
    <cfRule type="expression" dxfId="818" priority="205">
      <formula>S4=""</formula>
    </cfRule>
    <cfRule type="expression" dxfId="817" priority="211">
      <formula>S4="L"</formula>
    </cfRule>
    <cfRule type="expression" dxfId="816" priority="212">
      <formula>S4="W"</formula>
    </cfRule>
  </conditionalFormatting>
  <conditionalFormatting sqref="P4:P18">
    <cfRule type="expression" dxfId="815" priority="208">
      <formula>S4=""</formula>
    </cfRule>
    <cfRule type="expression" dxfId="814" priority="209">
      <formula>S4="L"</formula>
    </cfRule>
    <cfRule type="expression" dxfId="813" priority="210">
      <formula>S4="W"</formula>
    </cfRule>
  </conditionalFormatting>
  <conditionalFormatting sqref="U3">
    <cfRule type="expression" dxfId="812" priority="195">
      <formula>W3=""</formula>
    </cfRule>
    <cfRule type="expression" dxfId="811" priority="201">
      <formula>W3="L"</formula>
    </cfRule>
    <cfRule type="expression" dxfId="810" priority="202">
      <formula>W3="W"</formula>
    </cfRule>
  </conditionalFormatting>
  <conditionalFormatting sqref="W3">
    <cfRule type="expression" dxfId="809" priority="193">
      <formula>W3=""</formula>
    </cfRule>
    <cfRule type="expression" dxfId="808" priority="199">
      <formula>W3="L"</formula>
    </cfRule>
    <cfRule type="expression" dxfId="807" priority="200">
      <formula>W3="W"</formula>
    </cfRule>
  </conditionalFormatting>
  <conditionalFormatting sqref="T3">
    <cfRule type="expression" dxfId="806" priority="196">
      <formula>W3=""</formula>
    </cfRule>
    <cfRule type="expression" dxfId="805" priority="197">
      <formula>W3="L"</formula>
    </cfRule>
    <cfRule type="expression" dxfId="804" priority="198">
      <formula>W3="W"</formula>
    </cfRule>
  </conditionalFormatting>
  <conditionalFormatting sqref="U4:U18">
    <cfRule type="expression" dxfId="803" priority="183">
      <formula>W4=""</formula>
    </cfRule>
    <cfRule type="expression" dxfId="802" priority="189">
      <formula>W4="L"</formula>
    </cfRule>
    <cfRule type="expression" dxfId="801" priority="190">
      <formula>W4="W"</formula>
    </cfRule>
  </conditionalFormatting>
  <conditionalFormatting sqref="W4:W18">
    <cfRule type="expression" dxfId="800" priority="181">
      <formula>W4=""</formula>
    </cfRule>
    <cfRule type="expression" dxfId="799" priority="187">
      <formula>W4="L"</formula>
    </cfRule>
    <cfRule type="expression" dxfId="798" priority="188">
      <formula>W4="W"</formula>
    </cfRule>
  </conditionalFormatting>
  <conditionalFormatting sqref="T4:T18">
    <cfRule type="expression" dxfId="797" priority="184">
      <formula>W4=""</formula>
    </cfRule>
    <cfRule type="expression" dxfId="796" priority="185">
      <formula>W4="L"</formula>
    </cfRule>
    <cfRule type="expression" dxfId="795" priority="186">
      <formula>W4="W"</formula>
    </cfRule>
  </conditionalFormatting>
  <conditionalFormatting sqref="Y3">
    <cfRule type="expression" dxfId="794" priority="171">
      <formula>AA3=""</formula>
    </cfRule>
    <cfRule type="expression" dxfId="793" priority="177">
      <formula>AA3="L"</formula>
    </cfRule>
    <cfRule type="expression" dxfId="792" priority="178">
      <formula>AA3="W"</formula>
    </cfRule>
  </conditionalFormatting>
  <conditionalFormatting sqref="AA3">
    <cfRule type="expression" dxfId="791" priority="169">
      <formula>AA3=""</formula>
    </cfRule>
    <cfRule type="expression" dxfId="790" priority="175">
      <formula>AA3="L"</formula>
    </cfRule>
    <cfRule type="expression" dxfId="789" priority="176">
      <formula>AA3="W"</formula>
    </cfRule>
  </conditionalFormatting>
  <conditionalFormatting sqref="X3">
    <cfRule type="expression" dxfId="788" priority="172">
      <formula>AA3=""</formula>
    </cfRule>
    <cfRule type="expression" dxfId="787" priority="173">
      <formula>AA3="L"</formula>
    </cfRule>
    <cfRule type="expression" dxfId="786" priority="174">
      <formula>AA3="W"</formula>
    </cfRule>
  </conditionalFormatting>
  <conditionalFormatting sqref="Y4:Y18">
    <cfRule type="expression" dxfId="785" priority="159">
      <formula>AA4=""</formula>
    </cfRule>
    <cfRule type="expression" dxfId="784" priority="165">
      <formula>AA4="L"</formula>
    </cfRule>
    <cfRule type="expression" dxfId="783" priority="166">
      <formula>AA4="W"</formula>
    </cfRule>
  </conditionalFormatting>
  <conditionalFormatting sqref="AA4:AA18">
    <cfRule type="expression" dxfId="782" priority="157">
      <formula>AA4=""</formula>
    </cfRule>
    <cfRule type="expression" dxfId="781" priority="163">
      <formula>AA4="L"</formula>
    </cfRule>
    <cfRule type="expression" dxfId="780" priority="164">
      <formula>AA4="W"</formula>
    </cfRule>
  </conditionalFormatting>
  <conditionalFormatting sqref="X4:X18">
    <cfRule type="expression" dxfId="779" priority="160">
      <formula>AA4=""</formula>
    </cfRule>
    <cfRule type="expression" dxfId="778" priority="161">
      <formula>AA4="L"</formula>
    </cfRule>
    <cfRule type="expression" dxfId="777" priority="162">
      <formula>AA4="W"</formula>
    </cfRule>
  </conditionalFormatting>
  <conditionalFormatting sqref="AC3">
    <cfRule type="expression" dxfId="776" priority="147">
      <formula>AE3=""</formula>
    </cfRule>
    <cfRule type="expression" dxfId="775" priority="153">
      <formula>AE3="L"</formula>
    </cfRule>
    <cfRule type="expression" dxfId="774" priority="154">
      <formula>AE3="W"</formula>
    </cfRule>
  </conditionalFormatting>
  <conditionalFormatting sqref="AE3">
    <cfRule type="expression" dxfId="773" priority="145">
      <formula>AE3=""</formula>
    </cfRule>
    <cfRule type="expression" dxfId="772" priority="151">
      <formula>AE3="L"</formula>
    </cfRule>
    <cfRule type="expression" dxfId="771" priority="152">
      <formula>AE3="W"</formula>
    </cfRule>
  </conditionalFormatting>
  <conditionalFormatting sqref="AB3">
    <cfRule type="expression" dxfId="770" priority="148">
      <formula>AE3=""</formula>
    </cfRule>
    <cfRule type="expression" dxfId="769" priority="149">
      <formula>AE3="L"</formula>
    </cfRule>
    <cfRule type="expression" dxfId="768" priority="150">
      <formula>AE3="W"</formula>
    </cfRule>
  </conditionalFormatting>
  <conditionalFormatting sqref="AC4:AC18">
    <cfRule type="expression" dxfId="767" priority="135">
      <formula>AE4=""</formula>
    </cfRule>
    <cfRule type="expression" dxfId="766" priority="141">
      <formula>AE4="L"</formula>
    </cfRule>
    <cfRule type="expression" dxfId="765" priority="142">
      <formula>AE4="W"</formula>
    </cfRule>
  </conditionalFormatting>
  <conditionalFormatting sqref="AE4:AE18">
    <cfRule type="expression" dxfId="764" priority="133">
      <formula>AE4=""</formula>
    </cfRule>
    <cfRule type="expression" dxfId="763" priority="139">
      <formula>AE4="L"</formula>
    </cfRule>
    <cfRule type="expression" dxfId="762" priority="140">
      <formula>AE4="W"</formula>
    </cfRule>
  </conditionalFormatting>
  <conditionalFormatting sqref="AB4:AB18">
    <cfRule type="expression" dxfId="761" priority="136">
      <formula>AE4=""</formula>
    </cfRule>
    <cfRule type="expression" dxfId="760" priority="137">
      <formula>AE4="L"</formula>
    </cfRule>
    <cfRule type="expression" dxfId="759" priority="138">
      <formula>AE4="W"</formula>
    </cfRule>
  </conditionalFormatting>
  <conditionalFormatting sqref="AG3">
    <cfRule type="expression" dxfId="758" priority="123">
      <formula>AI3=""</formula>
    </cfRule>
    <cfRule type="expression" dxfId="757" priority="129">
      <formula>AI3="L"</formula>
    </cfRule>
    <cfRule type="expression" dxfId="756" priority="130">
      <formula>AI3="W"</formula>
    </cfRule>
  </conditionalFormatting>
  <conditionalFormatting sqref="AI3">
    <cfRule type="expression" dxfId="755" priority="121">
      <formula>AI3=""</formula>
    </cfRule>
    <cfRule type="expression" dxfId="754" priority="127">
      <formula>AI3="L"</formula>
    </cfRule>
    <cfRule type="expression" dxfId="753" priority="128">
      <formula>AI3="W"</formula>
    </cfRule>
  </conditionalFormatting>
  <conditionalFormatting sqref="AF3">
    <cfRule type="expression" dxfId="752" priority="124">
      <formula>AI3=""</formula>
    </cfRule>
    <cfRule type="expression" dxfId="751" priority="125">
      <formula>AI3="L"</formula>
    </cfRule>
    <cfRule type="expression" dxfId="750" priority="126">
      <formula>AI3="W"</formula>
    </cfRule>
  </conditionalFormatting>
  <conditionalFormatting sqref="AG4:AG18">
    <cfRule type="expression" dxfId="749" priority="111">
      <formula>AI4=""</formula>
    </cfRule>
    <cfRule type="expression" dxfId="748" priority="117">
      <formula>AI4="L"</formula>
    </cfRule>
    <cfRule type="expression" dxfId="747" priority="118">
      <formula>AI4="W"</formula>
    </cfRule>
  </conditionalFormatting>
  <conditionalFormatting sqref="AI4:AI18">
    <cfRule type="expression" dxfId="746" priority="109">
      <formula>AI4=""</formula>
    </cfRule>
    <cfRule type="expression" dxfId="745" priority="115">
      <formula>AI4="L"</formula>
    </cfRule>
    <cfRule type="expression" dxfId="744" priority="116">
      <formula>AI4="W"</formula>
    </cfRule>
  </conditionalFormatting>
  <conditionalFormatting sqref="AF4:AF18">
    <cfRule type="expression" dxfId="743" priority="112">
      <formula>AI4=""</formula>
    </cfRule>
    <cfRule type="expression" dxfId="742" priority="113">
      <formula>AI4="L"</formula>
    </cfRule>
    <cfRule type="expression" dxfId="741" priority="114">
      <formula>AI4="W"</formula>
    </cfRule>
  </conditionalFormatting>
  <conditionalFormatting sqref="AK3">
    <cfRule type="expression" dxfId="740" priority="99">
      <formula>AM3=""</formula>
    </cfRule>
    <cfRule type="expression" dxfId="739" priority="105">
      <formula>AM3="L"</formula>
    </cfRule>
    <cfRule type="expression" dxfId="738" priority="106">
      <formula>AM3="W"</formula>
    </cfRule>
  </conditionalFormatting>
  <conditionalFormatting sqref="AM3">
    <cfRule type="expression" dxfId="737" priority="97">
      <formula>AM3=""</formula>
    </cfRule>
    <cfRule type="expression" dxfId="736" priority="103">
      <formula>AM3="L"</formula>
    </cfRule>
    <cfRule type="expression" dxfId="735" priority="104">
      <formula>AM3="W"</formula>
    </cfRule>
  </conditionalFormatting>
  <conditionalFormatting sqref="AJ3">
    <cfRule type="expression" dxfId="734" priority="100">
      <formula>AM3=""</formula>
    </cfRule>
    <cfRule type="expression" dxfId="733" priority="101">
      <formula>AM3="L"</formula>
    </cfRule>
    <cfRule type="expression" dxfId="732" priority="102">
      <formula>AM3="W"</formula>
    </cfRule>
  </conditionalFormatting>
  <conditionalFormatting sqref="AK4:AK18">
    <cfRule type="expression" dxfId="731" priority="87">
      <formula>AM4=""</formula>
    </cfRule>
    <cfRule type="expression" dxfId="730" priority="93">
      <formula>AM4="L"</formula>
    </cfRule>
    <cfRule type="expression" dxfId="729" priority="94">
      <formula>AM4="W"</formula>
    </cfRule>
  </conditionalFormatting>
  <conditionalFormatting sqref="AM4:AM18">
    <cfRule type="expression" dxfId="728" priority="85">
      <formula>AM4=""</formula>
    </cfRule>
    <cfRule type="expression" dxfId="727" priority="91">
      <formula>AM4="L"</formula>
    </cfRule>
    <cfRule type="expression" dxfId="726" priority="92">
      <formula>AM4="W"</formula>
    </cfRule>
  </conditionalFormatting>
  <conditionalFormatting sqref="AJ4:AJ18">
    <cfRule type="expression" dxfId="725" priority="88">
      <formula>AM4=""</formula>
    </cfRule>
    <cfRule type="expression" dxfId="724" priority="89">
      <formula>AM4="L"</formula>
    </cfRule>
    <cfRule type="expression" dxfId="723" priority="90">
      <formula>AM4="W"</formula>
    </cfRule>
  </conditionalFormatting>
  <conditionalFormatting sqref="N3">
    <cfRule type="expression" dxfId="722" priority="46">
      <formula>O3=""</formula>
    </cfRule>
    <cfRule type="expression" dxfId="721" priority="47">
      <formula>O3="L"</formula>
    </cfRule>
    <cfRule type="expression" dxfId="720" priority="48">
      <formula>O3="W"</formula>
    </cfRule>
  </conditionalFormatting>
  <conditionalFormatting sqref="N3:N18">
    <cfRule type="expression" dxfId="719" priority="43">
      <formula>O3=""</formula>
    </cfRule>
    <cfRule type="expression" dxfId="718" priority="44">
      <formula>O3="L"</formula>
    </cfRule>
    <cfRule type="expression" dxfId="717" priority="45">
      <formula>O3="W"</formula>
    </cfRule>
  </conditionalFormatting>
  <conditionalFormatting sqref="R3">
    <cfRule type="expression" dxfId="716" priority="40">
      <formula>S3=""</formula>
    </cfRule>
    <cfRule type="expression" dxfId="715" priority="41">
      <formula>S3="L"</formula>
    </cfRule>
    <cfRule type="expression" dxfId="714" priority="42">
      <formula>S3="W"</formula>
    </cfRule>
  </conditionalFormatting>
  <conditionalFormatting sqref="R3:R18">
    <cfRule type="expression" dxfId="713" priority="37">
      <formula>S3=""</formula>
    </cfRule>
    <cfRule type="expression" dxfId="712" priority="38">
      <formula>S3="L"</formula>
    </cfRule>
    <cfRule type="expression" dxfId="711" priority="39">
      <formula>S3="W"</formula>
    </cfRule>
  </conditionalFormatting>
  <conditionalFormatting sqref="V3">
    <cfRule type="expression" dxfId="710" priority="34">
      <formula>W3=""</formula>
    </cfRule>
    <cfRule type="expression" dxfId="709" priority="35">
      <formula>W3="L"</formula>
    </cfRule>
    <cfRule type="expression" dxfId="708" priority="36">
      <formula>W3="W"</formula>
    </cfRule>
  </conditionalFormatting>
  <conditionalFormatting sqref="V3:V18">
    <cfRule type="expression" dxfId="707" priority="31">
      <formula>W3=""</formula>
    </cfRule>
    <cfRule type="expression" dxfId="706" priority="32">
      <formula>W3="L"</formula>
    </cfRule>
    <cfRule type="expression" dxfId="705" priority="33">
      <formula>W3="W"</formula>
    </cfRule>
  </conditionalFormatting>
  <conditionalFormatting sqref="Z3">
    <cfRule type="expression" dxfId="704" priority="28">
      <formula>AA3=""</formula>
    </cfRule>
    <cfRule type="expression" dxfId="703" priority="29">
      <formula>AA3="L"</formula>
    </cfRule>
    <cfRule type="expression" dxfId="702" priority="30">
      <formula>AA3="W"</formula>
    </cfRule>
  </conditionalFormatting>
  <conditionalFormatting sqref="Z3:Z18">
    <cfRule type="expression" dxfId="701" priority="25">
      <formula>AA3=""</formula>
    </cfRule>
    <cfRule type="expression" dxfId="700" priority="26">
      <formula>AA3="L"</formula>
    </cfRule>
    <cfRule type="expression" dxfId="699" priority="27">
      <formula>AA3="W"</formula>
    </cfRule>
  </conditionalFormatting>
  <conditionalFormatting sqref="AD3">
    <cfRule type="expression" dxfId="698" priority="22">
      <formula>AE3=""</formula>
    </cfRule>
    <cfRule type="expression" dxfId="697" priority="23">
      <formula>AE3="L"</formula>
    </cfRule>
    <cfRule type="expression" dxfId="696" priority="24">
      <formula>AE3="W"</formula>
    </cfRule>
  </conditionalFormatting>
  <conditionalFormatting sqref="AD3:AD18">
    <cfRule type="expression" dxfId="695" priority="19">
      <formula>AE3=""</formula>
    </cfRule>
    <cfRule type="expression" dxfId="694" priority="20">
      <formula>AE3="L"</formula>
    </cfRule>
    <cfRule type="expression" dxfId="693" priority="21">
      <formula>AE3="W"</formula>
    </cfRule>
  </conditionalFormatting>
  <conditionalFormatting sqref="AH3">
    <cfRule type="expression" dxfId="692" priority="10">
      <formula>AI3=""</formula>
    </cfRule>
    <cfRule type="expression" dxfId="691" priority="11">
      <formula>AI3="L"</formula>
    </cfRule>
    <cfRule type="expression" dxfId="690" priority="12">
      <formula>AI3="W"</formula>
    </cfRule>
  </conditionalFormatting>
  <conditionalFormatting sqref="AH3:AH18">
    <cfRule type="expression" dxfId="689" priority="7">
      <formula>AI3=""</formula>
    </cfRule>
    <cfRule type="expression" dxfId="688" priority="8">
      <formula>AI3="L"</formula>
    </cfRule>
    <cfRule type="expression" dxfId="687" priority="9">
      <formula>AI3="W"</formula>
    </cfRule>
  </conditionalFormatting>
  <conditionalFormatting sqref="AL3">
    <cfRule type="expression" dxfId="686" priority="4">
      <formula>AM3=""</formula>
    </cfRule>
    <cfRule type="expression" dxfId="685" priority="5">
      <formula>AM3="L"</formula>
    </cfRule>
    <cfRule type="expression" dxfId="684" priority="6">
      <formula>AM3="W"</formula>
    </cfRule>
  </conditionalFormatting>
  <conditionalFormatting sqref="AL3:AL18">
    <cfRule type="expression" dxfId="683" priority="1">
      <formula>AM3=""</formula>
    </cfRule>
    <cfRule type="expression" dxfId="682" priority="2">
      <formula>AM3="L"</formula>
    </cfRule>
    <cfRule type="expression" dxfId="681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BQ56"/>
  <sheetViews>
    <sheetView tabSelected="1" workbookViewId="0">
      <pane xSplit="13" ySplit="2" topLeftCell="U3" activePane="bottomRight" state="frozen"/>
      <selection pane="topRight" activeCell="N1" sqref="N1"/>
      <selection pane="bottomLeft" activeCell="A3" sqref="A3"/>
      <selection pane="bottomRight" sqref="A1:A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8.5" bestFit="1" customWidth="1"/>
    <col min="9" max="10" width="5.6640625" bestFit="1" customWidth="1"/>
    <col min="11" max="11" width="5.83203125" bestFit="1" customWidth="1"/>
    <col min="12" max="12" width="6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3.33203125" bestFit="1" customWidth="1"/>
    <col min="43" max="43" width="7.83203125" bestFit="1" customWidth="1"/>
    <col min="44" max="44" width="7.6640625" customWidth="1"/>
    <col min="45" max="45" width="5.83203125" bestFit="1" customWidth="1"/>
    <col min="46" max="46" width="13.33203125" bestFit="1" customWidth="1"/>
    <col min="47" max="47" width="7.83203125" bestFit="1" customWidth="1"/>
    <col min="48" max="48" width="5.1640625" bestFit="1" customWidth="1"/>
    <col min="49" max="49" width="5.83203125" bestFit="1" customWidth="1"/>
    <col min="50" max="50" width="13.33203125" bestFit="1" customWidth="1"/>
    <col min="51" max="51" width="7.83203125" bestFit="1" customWidth="1"/>
    <col min="52" max="52" width="5.1640625" bestFit="1" customWidth="1"/>
    <col min="53" max="53" width="5.83203125" bestFit="1" customWidth="1"/>
    <col min="54" max="54" width="13.33203125" bestFit="1" customWidth="1"/>
    <col min="55" max="55" width="7.83203125" bestFit="1" customWidth="1"/>
    <col min="56" max="56" width="5.1640625" bestFit="1" customWidth="1"/>
    <col min="57" max="57" width="5.83203125" bestFit="1" customWidth="1"/>
    <col min="58" max="58" width="13.33203125" bestFit="1" customWidth="1"/>
    <col min="59" max="59" width="7.83203125" bestFit="1" customWidth="1"/>
    <col min="60" max="60" width="5.1640625" bestFit="1" customWidth="1"/>
    <col min="61" max="61" width="5.83203125" bestFit="1" customWidth="1"/>
  </cols>
  <sheetData>
    <row r="1" spans="1:69" x14ac:dyDescent="0.2">
      <c r="A1" s="77" t="s">
        <v>154</v>
      </c>
      <c r="B1" s="77" t="s">
        <v>70</v>
      </c>
      <c r="C1" s="77" t="s">
        <v>69</v>
      </c>
      <c r="D1" s="92" t="s">
        <v>0</v>
      </c>
      <c r="E1" s="92" t="s">
        <v>1</v>
      </c>
      <c r="F1" s="92" t="s">
        <v>66</v>
      </c>
      <c r="G1" s="92" t="s">
        <v>65</v>
      </c>
      <c r="H1" s="92" t="s">
        <v>124</v>
      </c>
      <c r="I1" s="92" t="s">
        <v>125</v>
      </c>
      <c r="J1" s="94" t="s">
        <v>126</v>
      </c>
      <c r="K1" s="94" t="s">
        <v>7</v>
      </c>
      <c r="L1" s="94" t="s">
        <v>137</v>
      </c>
      <c r="M1" s="93" t="s">
        <v>151</v>
      </c>
      <c r="N1" s="86" t="s">
        <v>152</v>
      </c>
      <c r="O1" s="87"/>
      <c r="P1" s="88">
        <v>1</v>
      </c>
      <c r="Q1" s="89"/>
      <c r="R1" s="86" t="s">
        <v>152</v>
      </c>
      <c r="S1" s="87"/>
      <c r="T1" s="88">
        <f>P1+1</f>
        <v>2</v>
      </c>
      <c r="U1" s="89"/>
      <c r="V1" s="86" t="s">
        <v>152</v>
      </c>
      <c r="W1" s="87"/>
      <c r="X1" s="88">
        <f>T1+1</f>
        <v>3</v>
      </c>
      <c r="Y1" s="89"/>
      <c r="Z1" s="86" t="s">
        <v>152</v>
      </c>
      <c r="AA1" s="87"/>
      <c r="AB1" s="88">
        <f>X1+1</f>
        <v>4</v>
      </c>
      <c r="AC1" s="89"/>
      <c r="AD1" s="86" t="s">
        <v>152</v>
      </c>
      <c r="AE1" s="87"/>
      <c r="AF1" s="88">
        <f>AB1+1</f>
        <v>5</v>
      </c>
      <c r="AG1" s="89"/>
      <c r="AH1" s="86" t="s">
        <v>152</v>
      </c>
      <c r="AI1" s="87"/>
      <c r="AJ1" s="88">
        <f>AF1+1</f>
        <v>6</v>
      </c>
      <c r="AK1" s="89"/>
      <c r="AL1" s="86" t="s">
        <v>152</v>
      </c>
      <c r="AM1" s="87"/>
      <c r="AN1" s="88">
        <f>AJ1+1</f>
        <v>7</v>
      </c>
      <c r="AO1" s="89"/>
      <c r="AP1" s="86" t="s">
        <v>152</v>
      </c>
      <c r="AQ1" s="87"/>
      <c r="AR1" s="88">
        <f>AN1+1</f>
        <v>8</v>
      </c>
      <c r="AS1" s="89"/>
      <c r="AT1" s="86" t="s">
        <v>152</v>
      </c>
      <c r="AU1" s="87"/>
      <c r="AV1" s="88">
        <f>AR1+1</f>
        <v>9</v>
      </c>
      <c r="AW1" s="89"/>
      <c r="AX1" s="86" t="s">
        <v>152</v>
      </c>
      <c r="AY1" s="87"/>
      <c r="AZ1" s="88">
        <f>AV1+1</f>
        <v>10</v>
      </c>
      <c r="BA1" s="89"/>
      <c r="BB1" s="86" t="s">
        <v>152</v>
      </c>
      <c r="BC1" s="87"/>
      <c r="BD1" s="88">
        <f>AZ1+1</f>
        <v>11</v>
      </c>
      <c r="BE1" s="89"/>
      <c r="BF1" s="86" t="s">
        <v>152</v>
      </c>
      <c r="BG1" s="87"/>
      <c r="BH1" s="88">
        <f>BD1+1</f>
        <v>12</v>
      </c>
      <c r="BI1" s="89"/>
      <c r="BJ1" s="86" t="s">
        <v>152</v>
      </c>
      <c r="BK1" s="87"/>
      <c r="BL1" s="88">
        <f>BH1+1</f>
        <v>13</v>
      </c>
      <c r="BM1" s="89"/>
      <c r="BN1" s="86" t="s">
        <v>152</v>
      </c>
      <c r="BO1" s="87"/>
      <c r="BP1" s="88">
        <f>BL1+1</f>
        <v>14</v>
      </c>
      <c r="BQ1" s="89"/>
    </row>
    <row r="2" spans="1:69" x14ac:dyDescent="0.2">
      <c r="A2" s="77"/>
      <c r="B2" s="77"/>
      <c r="C2" s="77"/>
      <c r="D2" s="96"/>
      <c r="E2" s="96"/>
      <c r="F2" s="77"/>
      <c r="G2" s="77"/>
      <c r="H2" s="77"/>
      <c r="I2" s="77"/>
      <c r="J2" s="95"/>
      <c r="K2" s="94"/>
      <c r="L2" s="94"/>
      <c r="M2" s="93"/>
      <c r="N2" s="47" t="s">
        <v>122</v>
      </c>
      <c r="O2" s="48" t="s">
        <v>123</v>
      </c>
      <c r="P2" s="63" t="s">
        <v>149</v>
      </c>
      <c r="Q2" s="49" t="s">
        <v>7</v>
      </c>
      <c r="R2" s="70" t="s">
        <v>122</v>
      </c>
      <c r="S2" s="71" t="s">
        <v>123</v>
      </c>
      <c r="T2" s="71" t="s">
        <v>149</v>
      </c>
      <c r="U2" s="72" t="s">
        <v>7</v>
      </c>
      <c r="V2" s="70" t="s">
        <v>122</v>
      </c>
      <c r="W2" s="71" t="s">
        <v>123</v>
      </c>
      <c r="X2" s="71" t="s">
        <v>149</v>
      </c>
      <c r="Y2" s="72" t="s">
        <v>7</v>
      </c>
      <c r="Z2" s="70" t="s">
        <v>122</v>
      </c>
      <c r="AA2" s="71" t="s">
        <v>123</v>
      </c>
      <c r="AB2" s="71" t="s">
        <v>149</v>
      </c>
      <c r="AC2" s="72" t="s">
        <v>7</v>
      </c>
      <c r="AD2" s="70" t="s">
        <v>122</v>
      </c>
      <c r="AE2" s="71" t="s">
        <v>123</v>
      </c>
      <c r="AF2" s="71" t="s">
        <v>149</v>
      </c>
      <c r="AG2" s="72" t="s">
        <v>7</v>
      </c>
      <c r="AH2" s="70" t="s">
        <v>122</v>
      </c>
      <c r="AI2" s="71" t="s">
        <v>123</v>
      </c>
      <c r="AJ2" s="71" t="s">
        <v>149</v>
      </c>
      <c r="AK2" s="72" t="s">
        <v>7</v>
      </c>
      <c r="AL2" s="70" t="s">
        <v>122</v>
      </c>
      <c r="AM2" s="71" t="s">
        <v>123</v>
      </c>
      <c r="AN2" s="71" t="s">
        <v>149</v>
      </c>
      <c r="AO2" s="72" t="s">
        <v>7</v>
      </c>
      <c r="AP2" s="70" t="s">
        <v>122</v>
      </c>
      <c r="AQ2" s="71" t="s">
        <v>123</v>
      </c>
      <c r="AR2" s="71" t="s">
        <v>149</v>
      </c>
      <c r="AS2" s="72" t="s">
        <v>7</v>
      </c>
      <c r="AT2" s="70" t="s">
        <v>122</v>
      </c>
      <c r="AU2" s="71" t="s">
        <v>123</v>
      </c>
      <c r="AV2" s="71" t="s">
        <v>149</v>
      </c>
      <c r="AW2" s="72" t="s">
        <v>7</v>
      </c>
      <c r="AX2" s="70" t="s">
        <v>122</v>
      </c>
      <c r="AY2" s="71" t="s">
        <v>123</v>
      </c>
      <c r="AZ2" s="71" t="s">
        <v>149</v>
      </c>
      <c r="BA2" s="72" t="s">
        <v>7</v>
      </c>
      <c r="BB2" s="70" t="s">
        <v>122</v>
      </c>
      <c r="BC2" s="71" t="s">
        <v>123</v>
      </c>
      <c r="BD2" s="71" t="s">
        <v>149</v>
      </c>
      <c r="BE2" s="72" t="s">
        <v>7</v>
      </c>
      <c r="BF2" s="74" t="s">
        <v>122</v>
      </c>
      <c r="BG2" s="75" t="s">
        <v>123</v>
      </c>
      <c r="BH2" s="75" t="s">
        <v>149</v>
      </c>
      <c r="BI2" s="76" t="s">
        <v>7</v>
      </c>
      <c r="BJ2" s="74" t="s">
        <v>122</v>
      </c>
      <c r="BK2" s="75" t="s">
        <v>123</v>
      </c>
      <c r="BL2" s="75" t="s">
        <v>149</v>
      </c>
      <c r="BM2" s="76" t="s">
        <v>7</v>
      </c>
      <c r="BN2" s="74" t="s">
        <v>122</v>
      </c>
      <c r="BO2" s="75" t="s">
        <v>123</v>
      </c>
      <c r="BP2" s="75" t="s">
        <v>149</v>
      </c>
      <c r="BQ2" s="76" t="s">
        <v>7</v>
      </c>
    </row>
    <row r="3" spans="1:69" x14ac:dyDescent="0.2">
      <c r="A3" s="62">
        <v>2018</v>
      </c>
      <c r="B3" s="62">
        <v>17</v>
      </c>
      <c r="C3" s="62">
        <v>2</v>
      </c>
      <c r="D3" s="62" t="s">
        <v>38</v>
      </c>
      <c r="E3" s="62" t="s">
        <v>87</v>
      </c>
      <c r="F3" s="62" t="s">
        <v>38</v>
      </c>
      <c r="G3" s="62" t="s">
        <v>87</v>
      </c>
      <c r="H3" s="46">
        <f>COUNTIF($N3:$ZP3,F3)/$B$21</f>
        <v>0.2857142857142857</v>
      </c>
      <c r="I3" s="46">
        <f>COUNTIF($N3:$ZP3,G3)/$B$21</f>
        <v>0.21428571428571427</v>
      </c>
      <c r="J3" s="46">
        <f>SUMPRODUCT((--EXACT("Draw",$N3:$ZP3)))/$B$21</f>
        <v>0.5</v>
      </c>
      <c r="K3" t="str">
        <f t="array" ref="K3">INDEX('All Group Fixtures'!$Q$1:$Q$1000,MATCH(A3&amp;B3&amp;C3,'All Group Fixtures'!$A$1:$A$1000&amp;'All Group Fixtures'!$B$1:$B$1000&amp;'All Group Fixtures'!$C$1:$C$1000,0))</f>
        <v/>
      </c>
      <c r="L3" t="str">
        <f>IF(K3="","",IF(K3=F3,"favourite",IF(K3=G3,"outsider","draw")))</f>
        <v/>
      </c>
      <c r="M3" t="str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6" t="str">
        <f t="shared" ref="Q3:Q18" si="0">IF($K3="","",IF($K3=N3,"W","L"))</f>
        <v/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2" t="str">
        <f t="shared" ref="U3:U18" si="1">IF($K3="","",IF($K3=R3,"W","L"))</f>
        <v/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2" t="str">
        <f t="shared" ref="Y3:Y18" si="2">IF($K3="","",IF($K3=V3,"W","L"))</f>
        <v/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2" t="str">
        <f t="shared" ref="AC3:AC18" si="3">IF($K3="","",IF($K3=Z3,"W","L"))</f>
        <v/>
      </c>
      <c r="AD3" s="45" t="s">
        <v>87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2" t="str">
        <f t="shared" ref="AG3:AG18" si="4">IF($K3="","",IF($K3=AD3,"W","L"))</f>
        <v/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2" t="str">
        <f t="shared" ref="AK3:AK18" si="5">IF($K3="","",IF($K3=AH3,"W","L"))</f>
        <v/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2" t="str">
        <f t="shared" ref="AO3:AO18" si="6">IF($K3="","",IF($K3=AL3,"W","L"))</f>
        <v/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2" t="str">
        <f t="shared" ref="AS3:AS18" si="7">IF($K3="","",IF($K3=AP3,"W","L"))</f>
        <v/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2" t="str">
        <f t="shared" ref="AW3:AW18" si="8">IF($K3="","",IF($K3=AT3,"W","L"))</f>
        <v/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2" t="str">
        <f t="shared" ref="BA3:BA18" si="9">IF($K3="","",IF($K3=AX3,"W","L"))</f>
        <v/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2" t="str">
        <f t="shared" ref="BE3:BE18" si="10">IF($K3="","",IF($K3=BB3,"W","L"))</f>
        <v/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6" t="str">
        <f t="shared" ref="BI3:BI18" si="11">IF($K3="","",IF($K3=BF3,"W","L"))</f>
        <v/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6" t="str">
        <f t="shared" ref="BM3:BM18" si="12">IF($K3="","",IF($K3=BJ3,"W","L"))</f>
        <v/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6" t="str">
        <f t="shared" ref="BQ3:BQ18" si="13">IF($K3="","",IF($K3=BN3,"W","L"))</f>
        <v/>
      </c>
    </row>
    <row r="4" spans="1:69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>COUNTIF($N4:$ZP4,F4)/$B$21</f>
        <v>0.8571428571428571</v>
      </c>
      <c r="I4" s="46">
        <f>COUNTIF($N4:$ZP4,G4)/$B$21</f>
        <v>0</v>
      </c>
      <c r="J4" s="46">
        <f>SUMPRODUCT((--EXACT("Draw",$N4:$ZP4)))/$B$21</f>
        <v>0.14285714285714285</v>
      </c>
      <c r="K4" t="str">
        <f t="array" ref="K4">INDEX('All Group Fixtures'!$Q$1:$Q$1000,MATCH(A4&amp;B4&amp;C4,'All Group Fixtures'!$A$1:$A$1000&amp;'All Group Fixtures'!$B$1:$B$1000&amp;'All Group Fixtures'!$C$1:$C$1000,0))</f>
        <v/>
      </c>
      <c r="L4" t="str">
        <f t="shared" ref="L4:L18" si="14">IF(K4="","",IF(K4=F4,"favourite",IF(K4=G4,"outsider","draw")))</f>
        <v/>
      </c>
      <c r="M4" t="str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N4" s="45" t="s">
        <v>31</v>
      </c>
      <c r="O4" s="42" t="str">
        <f t="shared" ref="O4:O18" si="15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6" t="str">
        <f t="shared" si="0"/>
        <v/>
      </c>
      <c r="R4" s="45" t="s">
        <v>31</v>
      </c>
      <c r="S4" s="42" t="str">
        <f t="shared" ref="S4:S18" si="16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2" t="str">
        <f t="shared" si="1"/>
        <v/>
      </c>
      <c r="V4" s="45" t="s">
        <v>31</v>
      </c>
      <c r="W4" s="42" t="str">
        <f t="shared" ref="W4:W18" si="17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2" t="str">
        <f t="shared" si="2"/>
        <v/>
      </c>
      <c r="Z4" s="45" t="s">
        <v>31</v>
      </c>
      <c r="AA4" s="42" t="str">
        <f t="shared" ref="AA4:AA18" si="18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2" t="str">
        <f t="shared" si="3"/>
        <v/>
      </c>
      <c r="AD4" s="45" t="s">
        <v>31</v>
      </c>
      <c r="AE4" s="42" t="str">
        <f t="shared" ref="AE4:AE18" si="19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2" t="str">
        <f t="shared" si="4"/>
        <v/>
      </c>
      <c r="AH4" s="45" t="s">
        <v>31</v>
      </c>
      <c r="AI4" s="42" t="str">
        <f t="shared" ref="AI4:AI18" si="20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2" t="str">
        <f t="shared" si="5"/>
        <v/>
      </c>
      <c r="AL4" s="45" t="s">
        <v>31</v>
      </c>
      <c r="AM4" s="42" t="str">
        <f t="shared" ref="AM4:AM18" si="21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2" t="str">
        <f t="shared" si="6"/>
        <v/>
      </c>
      <c r="AP4" s="45" t="s">
        <v>42</v>
      </c>
      <c r="AQ4" s="42" t="str">
        <f t="shared" ref="AQ4:AQ18" si="22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2" t="str">
        <f t="shared" si="7"/>
        <v/>
      </c>
      <c r="AT4" s="45" t="s">
        <v>31</v>
      </c>
      <c r="AU4" s="42" t="str">
        <f t="shared" ref="AU4:AU18" si="23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2" t="str">
        <f t="shared" si="8"/>
        <v/>
      </c>
      <c r="AX4" s="45" t="s">
        <v>42</v>
      </c>
      <c r="AY4" s="42" t="str">
        <f t="shared" ref="AY4:AY18" si="24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2" t="str">
        <f t="shared" si="9"/>
        <v/>
      </c>
      <c r="BB4" s="45" t="s">
        <v>31</v>
      </c>
      <c r="BC4" s="42" t="str">
        <f t="shared" ref="BC4:BC18" si="25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2" t="str">
        <f t="shared" si="10"/>
        <v/>
      </c>
      <c r="BF4" s="45" t="s">
        <v>31</v>
      </c>
      <c r="BG4" s="42" t="str">
        <f t="shared" ref="BG4:BG18" si="26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6" t="str">
        <f t="shared" si="11"/>
        <v/>
      </c>
      <c r="BJ4" s="45" t="s">
        <v>31</v>
      </c>
      <c r="BK4" s="42" t="str">
        <f t="shared" ref="BK4:BK18" si="27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6" t="str">
        <f t="shared" si="12"/>
        <v/>
      </c>
      <c r="BN4" s="45" t="s">
        <v>31</v>
      </c>
      <c r="BO4" s="42" t="str">
        <f t="shared" ref="BO4:BO18" si="28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6" t="str">
        <f t="shared" si="13"/>
        <v/>
      </c>
    </row>
    <row r="5" spans="1:69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>COUNTIF($N5:$ZP5,F5)/$B$21</f>
        <v>0.8571428571428571</v>
      </c>
      <c r="I5" s="46">
        <f>COUNTIF($N5:$ZP5,G5)/$B$21</f>
        <v>0</v>
      </c>
      <c r="J5" s="46">
        <f>SUMPRODUCT((--EXACT("Draw",$N5:$ZP5)))/$B$21</f>
        <v>0.14285714285714285</v>
      </c>
      <c r="K5" t="str">
        <f t="array" ref="K5">INDEX('All Group Fixtures'!$Q$1:$Q$1000,MATCH(A5&amp;B5&amp;C5,'All Group Fixtures'!$A$1:$A$1000&amp;'All Group Fixtures'!$B$1:$B$1000&amp;'All Group Fixtures'!$C$1:$C$1000,0))</f>
        <v/>
      </c>
      <c r="L5" t="str">
        <f t="shared" si="14"/>
        <v/>
      </c>
      <c r="M5" t="str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N5" s="45" t="s">
        <v>18</v>
      </c>
      <c r="O5" s="42" t="str">
        <f t="shared" si="15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6" t="str">
        <f t="shared" si="0"/>
        <v/>
      </c>
      <c r="R5" s="45" t="s">
        <v>42</v>
      </c>
      <c r="S5" s="42" t="str">
        <f t="shared" si="16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2" t="str">
        <f t="shared" si="1"/>
        <v/>
      </c>
      <c r="V5" s="45" t="s">
        <v>42</v>
      </c>
      <c r="W5" s="42" t="str">
        <f t="shared" si="17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2" t="str">
        <f t="shared" si="2"/>
        <v/>
      </c>
      <c r="Z5" s="45" t="s">
        <v>18</v>
      </c>
      <c r="AA5" s="42" t="str">
        <f t="shared" si="18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2" t="str">
        <f t="shared" si="3"/>
        <v/>
      </c>
      <c r="AD5" s="45" t="s">
        <v>18</v>
      </c>
      <c r="AE5" s="42" t="str">
        <f t="shared" si="19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2" t="str">
        <f t="shared" si="4"/>
        <v/>
      </c>
      <c r="AH5" s="45" t="s">
        <v>18</v>
      </c>
      <c r="AI5" s="42" t="str">
        <f t="shared" si="20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2" t="str">
        <f t="shared" si="5"/>
        <v/>
      </c>
      <c r="AL5" s="45" t="s">
        <v>18</v>
      </c>
      <c r="AM5" s="42" t="str">
        <f t="shared" si="21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2" t="str">
        <f t="shared" si="6"/>
        <v/>
      </c>
      <c r="AP5" s="45" t="s">
        <v>18</v>
      </c>
      <c r="AQ5" s="42" t="str">
        <f t="shared" si="22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2" t="str">
        <f t="shared" si="7"/>
        <v/>
      </c>
      <c r="AT5" s="45" t="s">
        <v>18</v>
      </c>
      <c r="AU5" s="42" t="str">
        <f t="shared" si="23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2" t="str">
        <f t="shared" si="8"/>
        <v/>
      </c>
      <c r="AX5" s="45" t="s">
        <v>18</v>
      </c>
      <c r="AY5" s="42" t="str">
        <f t="shared" si="24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2" t="str">
        <f t="shared" si="9"/>
        <v/>
      </c>
      <c r="BB5" s="45" t="s">
        <v>18</v>
      </c>
      <c r="BC5" s="42" t="str">
        <f t="shared" si="25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2" t="str">
        <f t="shared" si="10"/>
        <v/>
      </c>
      <c r="BF5" s="45" t="s">
        <v>18</v>
      </c>
      <c r="BG5" s="42" t="str">
        <f t="shared" si="26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6" t="str">
        <f t="shared" si="11"/>
        <v/>
      </c>
      <c r="BJ5" s="45" t="s">
        <v>18</v>
      </c>
      <c r="BK5" s="42" t="str">
        <f t="shared" si="27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6" t="str">
        <f t="shared" si="12"/>
        <v/>
      </c>
      <c r="BN5" s="45" t="s">
        <v>18</v>
      </c>
      <c r="BO5" s="42" t="str">
        <f t="shared" si="28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6" t="str">
        <f t="shared" si="13"/>
        <v/>
      </c>
    </row>
    <row r="6" spans="1:69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>COUNTIF($N6:$ZP6,F6)/$B$21</f>
        <v>1</v>
      </c>
      <c r="I6" s="46">
        <f>COUNTIF($N6:$ZP6,G6)/$B$21</f>
        <v>0</v>
      </c>
      <c r="J6" s="46">
        <f>SUMPRODUCT((--EXACT("Draw",$N6:$ZP6)))/$B$21</f>
        <v>0</v>
      </c>
      <c r="K6" t="str">
        <f t="array" ref="K6">INDEX('All Group Fixtures'!$Q$1:$Q$1000,MATCH(A6&amp;B6&amp;C6,'All Group Fixtures'!$A$1:$A$1000&amp;'All Group Fixtures'!$B$1:$B$1000&amp;'All Group Fixtures'!$C$1:$C$1000,0))</f>
        <v/>
      </c>
      <c r="L6" t="str">
        <f t="shared" si="14"/>
        <v/>
      </c>
      <c r="M6" t="str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N6" s="45" t="s">
        <v>12</v>
      </c>
      <c r="O6" s="42" t="str">
        <f t="shared" si="15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6" t="str">
        <f t="shared" si="0"/>
        <v/>
      </c>
      <c r="R6" s="45" t="s">
        <v>12</v>
      </c>
      <c r="S6" s="42" t="str">
        <f t="shared" si="16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2" t="str">
        <f t="shared" si="1"/>
        <v/>
      </c>
      <c r="V6" s="45" t="s">
        <v>12</v>
      </c>
      <c r="W6" s="42" t="str">
        <f t="shared" si="17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2" t="str">
        <f t="shared" si="2"/>
        <v/>
      </c>
      <c r="Z6" s="45" t="s">
        <v>12</v>
      </c>
      <c r="AA6" s="42" t="str">
        <f t="shared" si="18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2" t="str">
        <f t="shared" si="3"/>
        <v/>
      </c>
      <c r="AD6" s="45" t="s">
        <v>12</v>
      </c>
      <c r="AE6" s="42" t="str">
        <f t="shared" si="19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2" t="str">
        <f t="shared" si="4"/>
        <v/>
      </c>
      <c r="AH6" s="45" t="s">
        <v>12</v>
      </c>
      <c r="AI6" s="42" t="str">
        <f t="shared" si="20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2" t="str">
        <f t="shared" si="5"/>
        <v/>
      </c>
      <c r="AL6" s="45" t="s">
        <v>12</v>
      </c>
      <c r="AM6" s="42" t="str">
        <f t="shared" si="21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2" t="str">
        <f t="shared" si="6"/>
        <v/>
      </c>
      <c r="AP6" s="45" t="s">
        <v>12</v>
      </c>
      <c r="AQ6" s="42" t="str">
        <f t="shared" si="22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2" t="str">
        <f t="shared" si="7"/>
        <v/>
      </c>
      <c r="AT6" s="45" t="s">
        <v>12</v>
      </c>
      <c r="AU6" s="42" t="str">
        <f t="shared" si="23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2" t="str">
        <f t="shared" si="8"/>
        <v/>
      </c>
      <c r="AX6" s="45" t="s">
        <v>12</v>
      </c>
      <c r="AY6" s="42" t="str">
        <f t="shared" si="24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2" t="str">
        <f t="shared" si="9"/>
        <v/>
      </c>
      <c r="BB6" s="45" t="s">
        <v>12</v>
      </c>
      <c r="BC6" s="42" t="str">
        <f t="shared" si="25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2" t="str">
        <f t="shared" si="10"/>
        <v/>
      </c>
      <c r="BF6" s="45" t="s">
        <v>12</v>
      </c>
      <c r="BG6" s="42" t="str">
        <f t="shared" si="26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6" t="str">
        <f t="shared" si="11"/>
        <v/>
      </c>
      <c r="BJ6" s="45" t="s">
        <v>12</v>
      </c>
      <c r="BK6" s="42" t="str">
        <f t="shared" si="27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6" t="str">
        <f t="shared" si="12"/>
        <v/>
      </c>
      <c r="BN6" s="45" t="s">
        <v>12</v>
      </c>
      <c r="BO6" s="42" t="str">
        <f t="shared" si="28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6" t="str">
        <f t="shared" si="13"/>
        <v/>
      </c>
    </row>
    <row r="7" spans="1:69" x14ac:dyDescent="0.2">
      <c r="A7" s="62">
        <v>2018</v>
      </c>
      <c r="B7" s="62">
        <v>21</v>
      </c>
      <c r="C7" s="62">
        <v>2</v>
      </c>
      <c r="D7" s="62" t="s">
        <v>74</v>
      </c>
      <c r="E7" s="62" t="s">
        <v>15</v>
      </c>
      <c r="F7" s="62" t="s">
        <v>74</v>
      </c>
      <c r="G7" s="62" t="s">
        <v>15</v>
      </c>
      <c r="H7" s="46">
        <f>COUNTIF($N7:$ZP7,F7)/$B$21</f>
        <v>0.5</v>
      </c>
      <c r="I7" s="46">
        <f>COUNTIF($N7:$ZP7,G7)/$B$21</f>
        <v>0.14285714285714285</v>
      </c>
      <c r="J7" s="46">
        <f>SUMPRODUCT((--EXACT("Draw",$N7:$ZP7)))/$B$21</f>
        <v>0.35714285714285715</v>
      </c>
      <c r="K7" t="str">
        <f t="array" ref="K7">INDEX('All Group Fixtures'!$Q$1:$Q$1000,MATCH(A7&amp;B7&amp;C7,'All Group Fixtures'!$A$1:$A$1000&amp;'All Group Fixtures'!$B$1:$B$1000&amp;'All Group Fixtures'!$C$1:$C$1000,0))</f>
        <v/>
      </c>
      <c r="L7" t="str">
        <f t="shared" si="14"/>
        <v/>
      </c>
      <c r="M7" t="str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N7" s="45" t="s">
        <v>74</v>
      </c>
      <c r="O7" s="42" t="str">
        <f t="shared" si="15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6" t="str">
        <f t="shared" si="0"/>
        <v/>
      </c>
      <c r="R7" s="45" t="s">
        <v>15</v>
      </c>
      <c r="S7" s="42" t="str">
        <f t="shared" si="16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2" t="str">
        <f t="shared" si="1"/>
        <v/>
      </c>
      <c r="V7" s="45" t="s">
        <v>42</v>
      </c>
      <c r="W7" s="42" t="str">
        <f t="shared" si="17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2" t="str">
        <f t="shared" si="2"/>
        <v/>
      </c>
      <c r="Z7" s="45" t="s">
        <v>42</v>
      </c>
      <c r="AA7" s="42" t="str">
        <f t="shared" si="18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2" t="str">
        <f t="shared" si="3"/>
        <v/>
      </c>
      <c r="AD7" s="45" t="s">
        <v>74</v>
      </c>
      <c r="AE7" s="42" t="str">
        <f t="shared" si="19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2" t="str">
        <f t="shared" si="4"/>
        <v/>
      </c>
      <c r="AH7" s="45" t="s">
        <v>74</v>
      </c>
      <c r="AI7" s="42" t="str">
        <f t="shared" si="20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2" t="str">
        <f t="shared" si="5"/>
        <v/>
      </c>
      <c r="AL7" s="45" t="s">
        <v>15</v>
      </c>
      <c r="AM7" s="42" t="str">
        <f t="shared" si="21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2" t="str">
        <f t="shared" si="6"/>
        <v/>
      </c>
      <c r="AP7" s="45" t="s">
        <v>42</v>
      </c>
      <c r="AQ7" s="42" t="str">
        <f t="shared" si="22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2" t="str">
        <f t="shared" si="7"/>
        <v/>
      </c>
      <c r="AT7" s="45" t="s">
        <v>74</v>
      </c>
      <c r="AU7" s="42" t="str">
        <f t="shared" si="23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2" t="str">
        <f t="shared" si="8"/>
        <v/>
      </c>
      <c r="AX7" s="45" t="s">
        <v>42</v>
      </c>
      <c r="AY7" s="42" t="str">
        <f t="shared" si="24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2" t="str">
        <f t="shared" si="9"/>
        <v/>
      </c>
      <c r="BB7" s="45" t="s">
        <v>74</v>
      </c>
      <c r="BC7" s="42" t="str">
        <f t="shared" si="25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2" t="str">
        <f t="shared" si="10"/>
        <v/>
      </c>
      <c r="BF7" s="45" t="s">
        <v>42</v>
      </c>
      <c r="BG7" s="42" t="str">
        <f t="shared" si="26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6" t="str">
        <f t="shared" si="11"/>
        <v/>
      </c>
      <c r="BJ7" s="45" t="s">
        <v>74</v>
      </c>
      <c r="BK7" s="42" t="str">
        <f t="shared" si="27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6" t="str">
        <f t="shared" si="12"/>
        <v/>
      </c>
      <c r="BN7" s="45" t="s">
        <v>74</v>
      </c>
      <c r="BO7" s="42" t="str">
        <f t="shared" si="28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6" t="str">
        <f t="shared" si="13"/>
        <v/>
      </c>
    </row>
    <row r="8" spans="1:69" x14ac:dyDescent="0.2">
      <c r="A8" s="62">
        <v>2018</v>
      </c>
      <c r="B8" s="62">
        <v>22</v>
      </c>
      <c r="C8" s="62">
        <v>2</v>
      </c>
      <c r="D8" s="62" t="s">
        <v>26</v>
      </c>
      <c r="E8" s="62" t="s">
        <v>89</v>
      </c>
      <c r="F8" s="62" t="s">
        <v>26</v>
      </c>
      <c r="G8" s="62" t="s">
        <v>89</v>
      </c>
      <c r="H8" s="46">
        <f>COUNTIF($N8:$ZP8,F8)/$B$21</f>
        <v>0.6428571428571429</v>
      </c>
      <c r="I8" s="46">
        <f>COUNTIF($N8:$ZP8,G8)/$B$21</f>
        <v>0.21428571428571427</v>
      </c>
      <c r="J8" s="46">
        <f>SUMPRODUCT((--EXACT("Draw",$N8:$ZP8)))/$B$21</f>
        <v>0.14285714285714285</v>
      </c>
      <c r="K8" t="str">
        <f t="array" ref="K8">INDEX('All Group Fixtures'!$Q$1:$Q$1000,MATCH(A8&amp;B8&amp;C8,'All Group Fixtures'!$A$1:$A$1000&amp;'All Group Fixtures'!$B$1:$B$1000&amp;'All Group Fixtures'!$C$1:$C$1000,0))</f>
        <v/>
      </c>
      <c r="L8" t="str">
        <f t="shared" si="14"/>
        <v/>
      </c>
      <c r="M8" t="str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N8" s="45" t="s">
        <v>26</v>
      </c>
      <c r="O8" s="42" t="str">
        <f t="shared" si="15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6" t="str">
        <f t="shared" si="0"/>
        <v/>
      </c>
      <c r="R8" s="45" t="s">
        <v>89</v>
      </c>
      <c r="S8" s="42" t="str">
        <f t="shared" si="16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2" t="str">
        <f t="shared" si="1"/>
        <v/>
      </c>
      <c r="V8" s="45" t="s">
        <v>89</v>
      </c>
      <c r="W8" s="42" t="str">
        <f t="shared" si="17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2" t="str">
        <f t="shared" si="2"/>
        <v/>
      </c>
      <c r="Z8" s="45" t="s">
        <v>42</v>
      </c>
      <c r="AA8" s="42" t="str">
        <f t="shared" si="18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2" t="str">
        <f t="shared" si="3"/>
        <v/>
      </c>
      <c r="AD8" s="45" t="s">
        <v>26</v>
      </c>
      <c r="AE8" s="42" t="str">
        <f t="shared" si="19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2" t="str">
        <f t="shared" si="4"/>
        <v/>
      </c>
      <c r="AH8" s="45" t="s">
        <v>26</v>
      </c>
      <c r="AI8" s="42" t="str">
        <f t="shared" si="20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2" t="str">
        <f t="shared" si="5"/>
        <v/>
      </c>
      <c r="AL8" s="45" t="s">
        <v>26</v>
      </c>
      <c r="AM8" s="42" t="str">
        <f t="shared" si="21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2" t="str">
        <f t="shared" si="6"/>
        <v/>
      </c>
      <c r="AP8" s="45" t="s">
        <v>89</v>
      </c>
      <c r="AQ8" s="42" t="str">
        <f t="shared" si="22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2" t="str">
        <f t="shared" si="7"/>
        <v/>
      </c>
      <c r="AT8" s="45" t="s">
        <v>26</v>
      </c>
      <c r="AU8" s="42" t="str">
        <f t="shared" si="23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2" t="str">
        <f t="shared" si="8"/>
        <v/>
      </c>
      <c r="AX8" s="45" t="s">
        <v>26</v>
      </c>
      <c r="AY8" s="42" t="str">
        <f t="shared" si="24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2" t="str">
        <f t="shared" si="9"/>
        <v/>
      </c>
      <c r="BB8" s="45" t="s">
        <v>26</v>
      </c>
      <c r="BC8" s="42" t="str">
        <f t="shared" si="25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2" t="str">
        <f t="shared" si="10"/>
        <v/>
      </c>
      <c r="BF8" s="45" t="s">
        <v>42</v>
      </c>
      <c r="BG8" s="42" t="str">
        <f t="shared" si="26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6" t="str">
        <f t="shared" si="11"/>
        <v/>
      </c>
      <c r="BJ8" s="45" t="s">
        <v>26</v>
      </c>
      <c r="BK8" s="42" t="str">
        <f t="shared" si="27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6" t="str">
        <f t="shared" si="12"/>
        <v/>
      </c>
      <c r="BN8" s="45" t="s">
        <v>26</v>
      </c>
      <c r="BO8" s="42" t="str">
        <f t="shared" si="28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6" t="str">
        <f t="shared" si="13"/>
        <v/>
      </c>
    </row>
    <row r="9" spans="1:69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>COUNTIF($N9:$ZP9,F9)/$B$21</f>
        <v>0.7142857142857143</v>
      </c>
      <c r="I9" s="46">
        <f>COUNTIF($N9:$ZP9,G9)/$B$21</f>
        <v>0.14285714285714285</v>
      </c>
      <c r="J9" s="46">
        <f>SUMPRODUCT((--EXACT("Draw",$N9:$ZP9)))/$B$21</f>
        <v>0.14285714285714285</v>
      </c>
      <c r="K9" t="str">
        <f t="array" ref="K9">INDEX('All Group Fixtures'!$Q$1:$Q$1000,MATCH(A9&amp;B9&amp;C9,'All Group Fixtures'!$A$1:$A$1000&amp;'All Group Fixtures'!$B$1:$B$1000&amp;'All Group Fixtures'!$C$1:$C$1000,0))</f>
        <v/>
      </c>
      <c r="L9" t="str">
        <f t="shared" si="14"/>
        <v/>
      </c>
      <c r="M9" t="str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N9" s="45" t="s">
        <v>28</v>
      </c>
      <c r="O9" s="42" t="str">
        <f t="shared" si="15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6" t="str">
        <f t="shared" si="0"/>
        <v/>
      </c>
      <c r="R9" s="45" t="s">
        <v>28</v>
      </c>
      <c r="S9" s="42" t="str">
        <f t="shared" si="16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2" t="str">
        <f t="shared" si="1"/>
        <v/>
      </c>
      <c r="V9" s="45" t="s">
        <v>42</v>
      </c>
      <c r="W9" s="42" t="str">
        <f t="shared" si="17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2" t="str">
        <f t="shared" si="2"/>
        <v/>
      </c>
      <c r="Z9" s="45" t="s">
        <v>28</v>
      </c>
      <c r="AA9" s="42" t="str">
        <f t="shared" si="18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2" t="str">
        <f t="shared" si="3"/>
        <v/>
      </c>
      <c r="AD9" s="45" t="s">
        <v>28</v>
      </c>
      <c r="AE9" s="42" t="str">
        <f t="shared" si="19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2" t="str">
        <f t="shared" si="4"/>
        <v/>
      </c>
      <c r="AH9" s="45" t="s">
        <v>28</v>
      </c>
      <c r="AI9" s="42" t="str">
        <f t="shared" si="20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2" t="str">
        <f t="shared" si="5"/>
        <v/>
      </c>
      <c r="AL9" s="45" t="s">
        <v>42</v>
      </c>
      <c r="AM9" s="42" t="str">
        <f t="shared" si="21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2" t="str">
        <f t="shared" si="6"/>
        <v/>
      </c>
      <c r="AP9" s="45" t="s">
        <v>28</v>
      </c>
      <c r="AQ9" s="42" t="str">
        <f t="shared" si="22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2" t="str">
        <f t="shared" si="7"/>
        <v/>
      </c>
      <c r="AT9" s="45" t="s">
        <v>28</v>
      </c>
      <c r="AU9" s="42" t="str">
        <f t="shared" si="23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2" t="str">
        <f t="shared" si="8"/>
        <v/>
      </c>
      <c r="AX9" s="45" t="s">
        <v>9</v>
      </c>
      <c r="AY9" s="42" t="str">
        <f t="shared" si="24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2" t="str">
        <f t="shared" si="9"/>
        <v/>
      </c>
      <c r="BB9" s="45" t="s">
        <v>28</v>
      </c>
      <c r="BC9" s="42" t="str">
        <f t="shared" si="25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2" t="str">
        <f t="shared" si="10"/>
        <v/>
      </c>
      <c r="BF9" s="45" t="s">
        <v>28</v>
      </c>
      <c r="BG9" s="42" t="str">
        <f t="shared" si="26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6" t="str">
        <f t="shared" si="11"/>
        <v/>
      </c>
      <c r="BJ9" s="45" t="s">
        <v>28</v>
      </c>
      <c r="BK9" s="42" t="str">
        <f t="shared" si="27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6" t="str">
        <f t="shared" si="12"/>
        <v/>
      </c>
      <c r="BN9" s="45" t="s">
        <v>9</v>
      </c>
      <c r="BO9" s="42" t="str">
        <f t="shared" si="28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6" t="str">
        <f t="shared" si="13"/>
        <v/>
      </c>
    </row>
    <row r="10" spans="1:69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>COUNTIF($N10:$ZP10,F10)/$B$21</f>
        <v>1</v>
      </c>
      <c r="I10" s="46">
        <f>COUNTIF($N10:$ZP10,G10)/$B$21</f>
        <v>0</v>
      </c>
      <c r="J10" s="46">
        <f>SUMPRODUCT((--EXACT("Draw",$N10:$ZP10)))/$B$21</f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/>
      </c>
      <c r="L10" t="str">
        <f t="shared" si="14"/>
        <v/>
      </c>
      <c r="M10" t="str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N10" s="45" t="s">
        <v>8</v>
      </c>
      <c r="O10" s="42" t="str">
        <f t="shared" si="15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6" t="str">
        <f t="shared" si="0"/>
        <v/>
      </c>
      <c r="R10" s="45" t="s">
        <v>8</v>
      </c>
      <c r="S10" s="42" t="str">
        <f t="shared" si="16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2" t="str">
        <f t="shared" si="1"/>
        <v/>
      </c>
      <c r="V10" s="45" t="s">
        <v>8</v>
      </c>
      <c r="W10" s="42" t="str">
        <f t="shared" si="17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2" t="str">
        <f t="shared" si="2"/>
        <v/>
      </c>
      <c r="Z10" s="45" t="s">
        <v>8</v>
      </c>
      <c r="AA10" s="42" t="str">
        <f t="shared" si="18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2" t="str">
        <f t="shared" si="3"/>
        <v/>
      </c>
      <c r="AD10" s="45" t="s">
        <v>8</v>
      </c>
      <c r="AE10" s="42" t="str">
        <f t="shared" si="19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2" t="str">
        <f t="shared" si="4"/>
        <v/>
      </c>
      <c r="AH10" s="45" t="s">
        <v>8</v>
      </c>
      <c r="AI10" s="42" t="str">
        <f t="shared" si="20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2" t="str">
        <f t="shared" si="5"/>
        <v/>
      </c>
      <c r="AL10" s="45" t="s">
        <v>8</v>
      </c>
      <c r="AM10" s="42" t="str">
        <f t="shared" si="21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2" t="str">
        <f t="shared" si="6"/>
        <v/>
      </c>
      <c r="AP10" s="45" t="s">
        <v>8</v>
      </c>
      <c r="AQ10" s="42" t="str">
        <f t="shared" si="22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2" t="str">
        <f t="shared" si="7"/>
        <v/>
      </c>
      <c r="AT10" s="45" t="s">
        <v>8</v>
      </c>
      <c r="AU10" s="42" t="str">
        <f t="shared" si="23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2" t="str">
        <f t="shared" si="8"/>
        <v/>
      </c>
      <c r="AX10" s="45" t="s">
        <v>8</v>
      </c>
      <c r="AY10" s="42" t="str">
        <f t="shared" si="24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2" t="str">
        <f t="shared" si="9"/>
        <v/>
      </c>
      <c r="BB10" s="45" t="s">
        <v>8</v>
      </c>
      <c r="BC10" s="42" t="str">
        <f t="shared" si="25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2" t="str">
        <f t="shared" si="10"/>
        <v/>
      </c>
      <c r="BF10" s="45" t="s">
        <v>8</v>
      </c>
      <c r="BG10" s="42" t="str">
        <f t="shared" si="26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6" t="str">
        <f t="shared" si="11"/>
        <v/>
      </c>
      <c r="BJ10" s="45" t="s">
        <v>8</v>
      </c>
      <c r="BK10" s="42" t="str">
        <f t="shared" si="27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6" t="str">
        <f t="shared" si="12"/>
        <v/>
      </c>
      <c r="BN10" s="45" t="s">
        <v>8</v>
      </c>
      <c r="BO10" s="42" t="str">
        <f t="shared" si="28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6" t="str">
        <f t="shared" si="13"/>
        <v/>
      </c>
    </row>
    <row r="11" spans="1:69" x14ac:dyDescent="0.2">
      <c r="A11" s="62">
        <v>2018</v>
      </c>
      <c r="B11" s="62">
        <v>25</v>
      </c>
      <c r="C11" s="62">
        <v>2</v>
      </c>
      <c r="D11" s="62" t="s">
        <v>33</v>
      </c>
      <c r="E11" s="62" t="s">
        <v>90</v>
      </c>
      <c r="F11" s="62" t="s">
        <v>33</v>
      </c>
      <c r="G11" s="62" t="s">
        <v>90</v>
      </c>
      <c r="H11" s="46">
        <f>COUNTIF($N11:$ZP11,F11)/$B$21</f>
        <v>0.21428571428571427</v>
      </c>
      <c r="I11" s="46">
        <f>COUNTIF($N11:$ZP11,G11)/$B$21</f>
        <v>0.35714285714285715</v>
      </c>
      <c r="J11" s="46">
        <f>SUMPRODUCT((--EXACT("Draw",$N11:$ZP11)))/$B$21</f>
        <v>0.42857142857142855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14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15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Q11" s="56" t="str">
        <f t="shared" si="0"/>
        <v/>
      </c>
      <c r="R11" s="45" t="s">
        <v>90</v>
      </c>
      <c r="S11" s="42" t="str">
        <f t="shared" si="16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U11" s="72" t="str">
        <f t="shared" si="1"/>
        <v/>
      </c>
      <c r="V11" s="45" t="s">
        <v>90</v>
      </c>
      <c r="W11" s="42" t="str">
        <f t="shared" si="17"/>
        <v>outsider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Y11" s="72" t="str">
        <f t="shared" si="2"/>
        <v/>
      </c>
      <c r="Z11" s="45" t="s">
        <v>42</v>
      </c>
      <c r="AA11" s="42" t="str">
        <f t="shared" si="18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2" t="str">
        <f t="shared" si="3"/>
        <v/>
      </c>
      <c r="AD11" s="45" t="s">
        <v>42</v>
      </c>
      <c r="AE11" s="42" t="str">
        <f t="shared" si="19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2" t="str">
        <f t="shared" si="4"/>
        <v/>
      </c>
      <c r="AH11" s="45" t="s">
        <v>42</v>
      </c>
      <c r="AI11" s="42" t="str">
        <f t="shared" si="20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2" t="str">
        <f t="shared" si="5"/>
        <v/>
      </c>
      <c r="AL11" s="45" t="s">
        <v>42</v>
      </c>
      <c r="AM11" s="42" t="str">
        <f t="shared" si="21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2" t="str">
        <f t="shared" si="6"/>
        <v/>
      </c>
      <c r="AP11" s="45" t="s">
        <v>33</v>
      </c>
      <c r="AQ11" s="42" t="str">
        <f t="shared" si="22"/>
        <v>favourite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S11" s="72" t="str">
        <f t="shared" si="7"/>
        <v/>
      </c>
      <c r="AT11" s="45" t="s">
        <v>90</v>
      </c>
      <c r="AU11" s="42" t="str">
        <f t="shared" si="23"/>
        <v>outsider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W11" s="72" t="str">
        <f t="shared" si="8"/>
        <v/>
      </c>
      <c r="AX11" s="45" t="s">
        <v>90</v>
      </c>
      <c r="AY11" s="42" t="str">
        <f t="shared" si="24"/>
        <v>outsider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A11" s="72" t="str">
        <f t="shared" si="9"/>
        <v/>
      </c>
      <c r="BB11" s="45" t="s">
        <v>90</v>
      </c>
      <c r="BC11" s="42" t="str">
        <f t="shared" si="25"/>
        <v>outsider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E11" s="72" t="str">
        <f t="shared" si="10"/>
        <v/>
      </c>
      <c r="BF11" s="45" t="s">
        <v>33</v>
      </c>
      <c r="BG11" s="42" t="str">
        <f t="shared" si="26"/>
        <v>favourite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I11" s="76" t="str">
        <f t="shared" si="11"/>
        <v/>
      </c>
      <c r="BJ11" s="45" t="s">
        <v>42</v>
      </c>
      <c r="BK11" s="42" t="str">
        <f t="shared" si="27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6" t="str">
        <f t="shared" si="12"/>
        <v/>
      </c>
      <c r="BN11" s="45" t="s">
        <v>42</v>
      </c>
      <c r="BO11" s="42" t="str">
        <f t="shared" si="28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6" t="str">
        <f t="shared" si="13"/>
        <v/>
      </c>
    </row>
    <row r="12" spans="1:69" x14ac:dyDescent="0.2">
      <c r="A12" s="62">
        <v>2018</v>
      </c>
      <c r="B12" s="62">
        <v>26</v>
      </c>
      <c r="C12" s="62">
        <v>2</v>
      </c>
      <c r="D12" s="62" t="s">
        <v>73</v>
      </c>
      <c r="E12" s="62" t="s">
        <v>24</v>
      </c>
      <c r="F12" s="62" t="s">
        <v>24</v>
      </c>
      <c r="G12" s="62" t="s">
        <v>73</v>
      </c>
      <c r="H12" s="46">
        <f>COUNTIF($N12:$ZP12,F12)/$B$21</f>
        <v>0.21428571428571427</v>
      </c>
      <c r="I12" s="46">
        <f>COUNTIF($N12:$ZP12,G12)/$B$21</f>
        <v>0.35714285714285715</v>
      </c>
      <c r="J12" s="46">
        <f>SUMPRODUCT((--EXACT("Draw",$N12:$ZP12)))/$B$21</f>
        <v>0.42857142857142855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14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15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6" t="str">
        <f t="shared" si="0"/>
        <v/>
      </c>
      <c r="R12" s="45" t="s">
        <v>73</v>
      </c>
      <c r="S12" s="42" t="str">
        <f t="shared" si="16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2" t="str">
        <f t="shared" si="1"/>
        <v/>
      </c>
      <c r="V12" s="45" t="s">
        <v>73</v>
      </c>
      <c r="W12" s="42" t="str">
        <f t="shared" si="17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2" t="str">
        <f t="shared" si="2"/>
        <v/>
      </c>
      <c r="Z12" s="45" t="s">
        <v>73</v>
      </c>
      <c r="AA12" s="42" t="str">
        <f t="shared" si="18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2" t="str">
        <f t="shared" si="3"/>
        <v/>
      </c>
      <c r="AD12" s="45" t="s">
        <v>73</v>
      </c>
      <c r="AE12" s="42" t="str">
        <f t="shared" si="19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2" t="str">
        <f t="shared" si="4"/>
        <v/>
      </c>
      <c r="AH12" s="45" t="s">
        <v>24</v>
      </c>
      <c r="AI12" s="42" t="str">
        <f t="shared" si="20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2" t="str">
        <f t="shared" si="5"/>
        <v/>
      </c>
      <c r="AL12" s="45" t="s">
        <v>73</v>
      </c>
      <c r="AM12" s="42" t="str">
        <f t="shared" si="21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2" t="str">
        <f t="shared" si="6"/>
        <v/>
      </c>
      <c r="AP12" s="45" t="s">
        <v>42</v>
      </c>
      <c r="AQ12" s="42" t="str">
        <f t="shared" si="22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2" t="str">
        <f t="shared" si="7"/>
        <v/>
      </c>
      <c r="AT12" s="45" t="s">
        <v>42</v>
      </c>
      <c r="AU12" s="42" t="str">
        <f t="shared" si="23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2" t="str">
        <f t="shared" si="8"/>
        <v/>
      </c>
      <c r="AX12" s="45" t="s">
        <v>24</v>
      </c>
      <c r="AY12" s="42" t="str">
        <f t="shared" si="24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2" t="str">
        <f t="shared" si="9"/>
        <v/>
      </c>
      <c r="BB12" s="45" t="s">
        <v>42</v>
      </c>
      <c r="BC12" s="42" t="str">
        <f t="shared" si="25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2" t="str">
        <f t="shared" si="10"/>
        <v/>
      </c>
      <c r="BF12" s="45" t="s">
        <v>42</v>
      </c>
      <c r="BG12" s="42" t="str">
        <f t="shared" si="26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6" t="str">
        <f t="shared" si="11"/>
        <v/>
      </c>
      <c r="BJ12" s="45" t="s">
        <v>42</v>
      </c>
      <c r="BK12" s="42" t="str">
        <f t="shared" si="27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6" t="str">
        <f t="shared" si="12"/>
        <v/>
      </c>
      <c r="BN12" s="45" t="s">
        <v>42</v>
      </c>
      <c r="BO12" s="42" t="str">
        <f t="shared" si="28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6" t="str">
        <f t="shared" si="13"/>
        <v/>
      </c>
    </row>
    <row r="13" spans="1:69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>COUNTIF($N13:$ZP13,F13)/$B$21</f>
        <v>0.6428571428571429</v>
      </c>
      <c r="I13" s="46">
        <f>COUNTIF($N13:$ZP13,G13)/$B$21</f>
        <v>0.14285714285714285</v>
      </c>
      <c r="J13" s="46">
        <f>SUMPRODUCT((--EXACT("Draw",$N13:$ZP13)))/$B$21</f>
        <v>0.21428571428571427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14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15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6" t="str">
        <f t="shared" si="0"/>
        <v/>
      </c>
      <c r="R13" s="45" t="s">
        <v>36</v>
      </c>
      <c r="S13" s="42" t="str">
        <f t="shared" si="16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2" t="str">
        <f t="shared" si="1"/>
        <v/>
      </c>
      <c r="V13" s="45" t="s">
        <v>36</v>
      </c>
      <c r="W13" s="42" t="str">
        <f t="shared" si="17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2" t="str">
        <f t="shared" si="2"/>
        <v/>
      </c>
      <c r="Z13" s="45" t="s">
        <v>93</v>
      </c>
      <c r="AA13" s="42" t="str">
        <f t="shared" si="18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2" t="str">
        <f t="shared" si="3"/>
        <v/>
      </c>
      <c r="AD13" s="45" t="s">
        <v>93</v>
      </c>
      <c r="AE13" s="42" t="str">
        <f t="shared" si="19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2" t="str">
        <f t="shared" si="4"/>
        <v/>
      </c>
      <c r="AH13" s="45" t="s">
        <v>42</v>
      </c>
      <c r="AI13" s="42" t="str">
        <f t="shared" si="20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2" t="str">
        <f t="shared" si="5"/>
        <v/>
      </c>
      <c r="AL13" s="45" t="s">
        <v>42</v>
      </c>
      <c r="AM13" s="42" t="str">
        <f t="shared" si="21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2" t="str">
        <f t="shared" si="6"/>
        <v/>
      </c>
      <c r="AP13" s="45" t="s">
        <v>36</v>
      </c>
      <c r="AQ13" s="42" t="str">
        <f t="shared" si="22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2" t="str">
        <f t="shared" si="7"/>
        <v/>
      </c>
      <c r="AT13" s="45" t="s">
        <v>36</v>
      </c>
      <c r="AU13" s="42" t="str">
        <f t="shared" si="23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2" t="str">
        <f t="shared" si="8"/>
        <v/>
      </c>
      <c r="AX13" s="45" t="s">
        <v>36</v>
      </c>
      <c r="AY13" s="42" t="str">
        <f t="shared" si="24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2" t="str">
        <f t="shared" si="9"/>
        <v/>
      </c>
      <c r="BB13" s="45" t="s">
        <v>36</v>
      </c>
      <c r="BC13" s="42" t="str">
        <f t="shared" si="25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2" t="str">
        <f t="shared" si="10"/>
        <v/>
      </c>
      <c r="BF13" s="45" t="s">
        <v>42</v>
      </c>
      <c r="BG13" s="42" t="str">
        <f t="shared" si="26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6" t="str">
        <f t="shared" si="11"/>
        <v/>
      </c>
      <c r="BJ13" s="45" t="s">
        <v>36</v>
      </c>
      <c r="BK13" s="42" t="str">
        <f t="shared" si="27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6" t="str">
        <f t="shared" si="12"/>
        <v/>
      </c>
      <c r="BN13" s="45" t="s">
        <v>36</v>
      </c>
      <c r="BO13" s="42" t="str">
        <f t="shared" si="28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6" t="str">
        <f t="shared" si="13"/>
        <v/>
      </c>
    </row>
    <row r="14" spans="1:69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>COUNTIF($N14:$ZP14,F14)/$B$21</f>
        <v>0.6428571428571429</v>
      </c>
      <c r="I14" s="46">
        <f>COUNTIF($N14:$ZP14,G14)/$B$21</f>
        <v>7.1428571428571425E-2</v>
      </c>
      <c r="J14" s="46">
        <f>SUMPRODUCT((--EXACT("Draw",$N14:$ZP14)))/$B$21</f>
        <v>0.2857142857142857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14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15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6" t="str">
        <f t="shared" si="0"/>
        <v/>
      </c>
      <c r="R14" s="45" t="s">
        <v>10</v>
      </c>
      <c r="S14" s="42" t="str">
        <f t="shared" si="16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2" t="str">
        <f t="shared" si="1"/>
        <v/>
      </c>
      <c r="V14" s="45" t="s">
        <v>10</v>
      </c>
      <c r="W14" s="42" t="str">
        <f t="shared" si="17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2" t="str">
        <f t="shared" si="2"/>
        <v/>
      </c>
      <c r="Z14" s="45" t="s">
        <v>42</v>
      </c>
      <c r="AA14" s="42" t="str">
        <f t="shared" si="18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2" t="str">
        <f t="shared" si="3"/>
        <v/>
      </c>
      <c r="AD14" s="45" t="s">
        <v>42</v>
      </c>
      <c r="AE14" s="42" t="str">
        <f t="shared" si="19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2" t="str">
        <f t="shared" si="4"/>
        <v/>
      </c>
      <c r="AH14" s="45" t="s">
        <v>42</v>
      </c>
      <c r="AI14" s="42" t="str">
        <f t="shared" si="20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2" t="str">
        <f t="shared" si="5"/>
        <v/>
      </c>
      <c r="AL14" s="45" t="s">
        <v>10</v>
      </c>
      <c r="AM14" s="42" t="str">
        <f t="shared" si="21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2" t="str">
        <f t="shared" si="6"/>
        <v/>
      </c>
      <c r="AP14" s="45" t="s">
        <v>10</v>
      </c>
      <c r="AQ14" s="42" t="str">
        <f t="shared" si="22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2" t="str">
        <f t="shared" si="7"/>
        <v/>
      </c>
      <c r="AT14" s="45" t="s">
        <v>98</v>
      </c>
      <c r="AU14" s="42" t="str">
        <f t="shared" si="23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2" t="str">
        <f t="shared" si="8"/>
        <v/>
      </c>
      <c r="AX14" s="45" t="s">
        <v>42</v>
      </c>
      <c r="AY14" s="42" t="str">
        <f t="shared" si="24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2" t="str">
        <f t="shared" si="9"/>
        <v/>
      </c>
      <c r="BB14" s="45" t="s">
        <v>10</v>
      </c>
      <c r="BC14" s="42" t="str">
        <f t="shared" si="25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2" t="str">
        <f t="shared" si="10"/>
        <v/>
      </c>
      <c r="BF14" s="45" t="s">
        <v>10</v>
      </c>
      <c r="BG14" s="42" t="str">
        <f t="shared" si="26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6" t="str">
        <f t="shared" si="11"/>
        <v/>
      </c>
      <c r="BJ14" s="45" t="s">
        <v>10</v>
      </c>
      <c r="BK14" s="42" t="str">
        <f t="shared" si="27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6" t="str">
        <f t="shared" si="12"/>
        <v/>
      </c>
      <c r="BN14" s="45" t="s">
        <v>10</v>
      </c>
      <c r="BO14" s="42" t="str">
        <f t="shared" si="28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6" t="str">
        <f t="shared" si="13"/>
        <v/>
      </c>
    </row>
    <row r="15" spans="1:69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>COUNTIF($N15:$ZP15,F15)/$B$21</f>
        <v>0.6428571428571429</v>
      </c>
      <c r="I15" s="46">
        <f>COUNTIF($N15:$ZP15,G15)/$B$21</f>
        <v>7.1428571428571425E-2</v>
      </c>
      <c r="J15" s="46">
        <f>SUMPRODUCT((--EXACT("Draw",$N15:$ZP15)))/$B$21</f>
        <v>0.2857142857142857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14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15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6" t="str">
        <f t="shared" si="0"/>
        <v/>
      </c>
      <c r="R15" s="45" t="s">
        <v>30</v>
      </c>
      <c r="S15" s="42" t="str">
        <f t="shared" si="16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2" t="str">
        <f t="shared" si="1"/>
        <v/>
      </c>
      <c r="V15" s="45" t="s">
        <v>30</v>
      </c>
      <c r="W15" s="42" t="str">
        <f t="shared" si="17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2" t="str">
        <f t="shared" si="2"/>
        <v/>
      </c>
      <c r="Z15" s="45" t="s">
        <v>30</v>
      </c>
      <c r="AA15" s="42" t="str">
        <f t="shared" si="18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2" t="str">
        <f t="shared" si="3"/>
        <v/>
      </c>
      <c r="AD15" s="45" t="s">
        <v>30</v>
      </c>
      <c r="AE15" s="42" t="str">
        <f t="shared" si="19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2" t="str">
        <f t="shared" si="4"/>
        <v/>
      </c>
      <c r="AH15" s="45" t="s">
        <v>30</v>
      </c>
      <c r="AI15" s="42" t="str">
        <f t="shared" si="20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2" t="str">
        <f t="shared" si="5"/>
        <v/>
      </c>
      <c r="AL15" s="45" t="s">
        <v>42</v>
      </c>
      <c r="AM15" s="42" t="str">
        <f t="shared" si="21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2" t="str">
        <f t="shared" si="6"/>
        <v/>
      </c>
      <c r="AP15" s="45" t="s">
        <v>42</v>
      </c>
      <c r="AQ15" s="42" t="str">
        <f t="shared" si="22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2" t="str">
        <f t="shared" si="7"/>
        <v/>
      </c>
      <c r="AT15" s="45" t="s">
        <v>91</v>
      </c>
      <c r="AU15" s="42" t="str">
        <f t="shared" si="23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2" t="str">
        <f t="shared" si="8"/>
        <v/>
      </c>
      <c r="AX15" s="45" t="s">
        <v>42</v>
      </c>
      <c r="AY15" s="42" t="str">
        <f t="shared" si="24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2" t="str">
        <f t="shared" si="9"/>
        <v/>
      </c>
      <c r="BB15" s="45" t="s">
        <v>30</v>
      </c>
      <c r="BC15" s="42" t="str">
        <f t="shared" si="25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2" t="str">
        <f t="shared" si="10"/>
        <v/>
      </c>
      <c r="BF15" s="45" t="s">
        <v>30</v>
      </c>
      <c r="BG15" s="42" t="str">
        <f t="shared" si="26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6" t="str">
        <f t="shared" si="11"/>
        <v/>
      </c>
      <c r="BJ15" s="45" t="s">
        <v>30</v>
      </c>
      <c r="BK15" s="42" t="str">
        <f t="shared" si="27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6" t="str">
        <f t="shared" si="12"/>
        <v/>
      </c>
      <c r="BN15" s="45" t="s">
        <v>42</v>
      </c>
      <c r="BO15" s="42" t="str">
        <f t="shared" si="28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6" t="str">
        <f t="shared" si="13"/>
        <v/>
      </c>
    </row>
    <row r="16" spans="1:69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>COUNTIF($N16:$ZP16,F16)/$B$21</f>
        <v>0.7857142857142857</v>
      </c>
      <c r="I16" s="46">
        <f>COUNTIF($N16:$ZP16,G16)/$B$21</f>
        <v>0.21428571428571427</v>
      </c>
      <c r="J16" s="46">
        <f>SUMPRODUCT((--EXACT("Draw",$N16:$ZP16)))/$B$21</f>
        <v>0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14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15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6" t="str">
        <f t="shared" si="0"/>
        <v/>
      </c>
      <c r="R16" s="45" t="s">
        <v>20</v>
      </c>
      <c r="S16" s="42" t="str">
        <f t="shared" si="16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2" t="str">
        <f t="shared" si="1"/>
        <v/>
      </c>
      <c r="V16" s="45" t="s">
        <v>20</v>
      </c>
      <c r="W16" s="42" t="str">
        <f t="shared" si="17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2" t="str">
        <f t="shared" si="2"/>
        <v/>
      </c>
      <c r="Z16" s="45" t="s">
        <v>92</v>
      </c>
      <c r="AA16" s="42" t="str">
        <f t="shared" si="18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2" t="str">
        <f t="shared" si="3"/>
        <v/>
      </c>
      <c r="AD16" s="45" t="s">
        <v>92</v>
      </c>
      <c r="AE16" s="42" t="str">
        <f t="shared" si="19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2" t="str">
        <f t="shared" si="4"/>
        <v/>
      </c>
      <c r="AH16" s="45" t="s">
        <v>92</v>
      </c>
      <c r="AI16" s="42" t="str">
        <f t="shared" si="20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2" t="str">
        <f t="shared" si="5"/>
        <v/>
      </c>
      <c r="AL16" s="45" t="s">
        <v>20</v>
      </c>
      <c r="AM16" s="42" t="str">
        <f t="shared" si="21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2" t="str">
        <f t="shared" si="6"/>
        <v/>
      </c>
      <c r="AP16" s="45" t="s">
        <v>20</v>
      </c>
      <c r="AQ16" s="42" t="str">
        <f t="shared" si="22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2" t="str">
        <f t="shared" si="7"/>
        <v/>
      </c>
      <c r="AT16" s="45" t="s">
        <v>20</v>
      </c>
      <c r="AU16" s="42" t="str">
        <f t="shared" si="23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2" t="str">
        <f t="shared" si="8"/>
        <v/>
      </c>
      <c r="AX16" s="45" t="s">
        <v>20</v>
      </c>
      <c r="AY16" s="42" t="str">
        <f t="shared" si="24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2" t="str">
        <f t="shared" si="9"/>
        <v/>
      </c>
      <c r="BB16" s="45" t="s">
        <v>20</v>
      </c>
      <c r="BC16" s="42" t="str">
        <f t="shared" si="25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2" t="str">
        <f t="shared" si="10"/>
        <v/>
      </c>
      <c r="BF16" s="45" t="s">
        <v>20</v>
      </c>
      <c r="BG16" s="42" t="str">
        <f t="shared" si="26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6" t="str">
        <f t="shared" si="11"/>
        <v/>
      </c>
      <c r="BJ16" s="45" t="s">
        <v>20</v>
      </c>
      <c r="BK16" s="42" t="str">
        <f t="shared" si="27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6" t="str">
        <f t="shared" si="12"/>
        <v/>
      </c>
      <c r="BN16" s="45" t="s">
        <v>20</v>
      </c>
      <c r="BO16" s="42" t="str">
        <f t="shared" si="28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6" t="str">
        <f t="shared" si="13"/>
        <v/>
      </c>
    </row>
    <row r="17" spans="1:69" x14ac:dyDescent="0.2">
      <c r="A17" s="62">
        <v>2018</v>
      </c>
      <c r="B17" s="62">
        <v>31</v>
      </c>
      <c r="C17" s="62">
        <v>2</v>
      </c>
      <c r="D17" s="62" t="s">
        <v>23</v>
      </c>
      <c r="E17" s="62" t="s">
        <v>95</v>
      </c>
      <c r="F17" s="62" t="s">
        <v>95</v>
      </c>
      <c r="G17" s="62" t="s">
        <v>23</v>
      </c>
      <c r="H17" s="46">
        <f>COUNTIF($N17:$ZP17,F17)/$B$21</f>
        <v>0.14285714285714285</v>
      </c>
      <c r="I17" s="46">
        <f>COUNTIF($N17:$ZP17,G17)/$B$21</f>
        <v>0.21428571428571427</v>
      </c>
      <c r="J17" s="46">
        <f>SUMPRODUCT((--EXACT("Draw",$N17:$ZP17)))/$B$21</f>
        <v>0.6428571428571429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14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15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6" t="str">
        <f t="shared" si="0"/>
        <v/>
      </c>
      <c r="R17" s="45" t="s">
        <v>42</v>
      </c>
      <c r="S17" s="42" t="str">
        <f t="shared" si="16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2" t="str">
        <f t="shared" si="1"/>
        <v/>
      </c>
      <c r="V17" s="45" t="s">
        <v>42</v>
      </c>
      <c r="W17" s="42" t="str">
        <f t="shared" si="17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2" t="str">
        <f t="shared" si="2"/>
        <v/>
      </c>
      <c r="Z17" s="45" t="s">
        <v>42</v>
      </c>
      <c r="AA17" s="42" t="str">
        <f t="shared" si="18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2" t="str">
        <f t="shared" si="3"/>
        <v/>
      </c>
      <c r="AD17" s="45" t="s">
        <v>42</v>
      </c>
      <c r="AE17" s="42" t="str">
        <f t="shared" si="19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2" t="str">
        <f t="shared" si="4"/>
        <v/>
      </c>
      <c r="AH17" s="45" t="s">
        <v>42</v>
      </c>
      <c r="AI17" s="42" t="str">
        <f t="shared" si="20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2" t="str">
        <f t="shared" si="5"/>
        <v/>
      </c>
      <c r="AL17" s="45" t="s">
        <v>23</v>
      </c>
      <c r="AM17" s="42" t="str">
        <f t="shared" si="21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2" t="str">
        <f t="shared" si="6"/>
        <v/>
      </c>
      <c r="AP17" s="45" t="s">
        <v>23</v>
      </c>
      <c r="AQ17" s="42" t="str">
        <f t="shared" si="22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2" t="str">
        <f t="shared" si="7"/>
        <v/>
      </c>
      <c r="AT17" s="45" t="s">
        <v>42</v>
      </c>
      <c r="AU17" s="42" t="str">
        <f t="shared" si="23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2" t="str">
        <f t="shared" si="8"/>
        <v/>
      </c>
      <c r="AX17" s="45" t="s">
        <v>23</v>
      </c>
      <c r="AY17" s="42" t="str">
        <f t="shared" si="24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2" t="str">
        <f t="shared" si="9"/>
        <v/>
      </c>
      <c r="BB17" s="45" t="s">
        <v>42</v>
      </c>
      <c r="BC17" s="42" t="str">
        <f t="shared" si="25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2" t="str">
        <f t="shared" si="10"/>
        <v/>
      </c>
      <c r="BF17" s="45" t="s">
        <v>42</v>
      </c>
      <c r="BG17" s="42" t="str">
        <f t="shared" si="26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6" t="str">
        <f t="shared" si="11"/>
        <v/>
      </c>
      <c r="BJ17" s="45" t="s">
        <v>42</v>
      </c>
      <c r="BK17" s="42" t="str">
        <f t="shared" si="27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6" t="str">
        <f t="shared" si="12"/>
        <v/>
      </c>
      <c r="BN17" s="45" t="s">
        <v>95</v>
      </c>
      <c r="BO17" s="42" t="str">
        <f t="shared" si="28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6" t="str">
        <f t="shared" si="13"/>
        <v/>
      </c>
    </row>
    <row r="18" spans="1:69" x14ac:dyDescent="0.2">
      <c r="A18" s="62">
        <v>2018</v>
      </c>
      <c r="B18" s="62">
        <v>32</v>
      </c>
      <c r="C18" s="62">
        <v>2</v>
      </c>
      <c r="D18" s="62" t="s">
        <v>94</v>
      </c>
      <c r="E18" s="62" t="s">
        <v>16</v>
      </c>
      <c r="F18" s="62" t="s">
        <v>16</v>
      </c>
      <c r="G18" s="62" t="s">
        <v>94</v>
      </c>
      <c r="H18" s="46">
        <f>COUNTIF($N18:$ZP18,F18)/$B$21</f>
        <v>0.42857142857142855</v>
      </c>
      <c r="I18" s="46">
        <f>COUNTIF($N18:$ZP18,G18)/$B$21</f>
        <v>0.2857142857142857</v>
      </c>
      <c r="J18" s="46">
        <f>SUMPRODUCT((--EXACT("Draw",$N18:$ZP18)))/$B$21</f>
        <v>0.2857142857142857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14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15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6" t="str">
        <f t="shared" si="0"/>
        <v/>
      </c>
      <c r="R18" s="45" t="s">
        <v>94</v>
      </c>
      <c r="S18" s="42" t="str">
        <f t="shared" si="16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2" t="str">
        <f t="shared" si="1"/>
        <v/>
      </c>
      <c r="V18" s="45" t="s">
        <v>94</v>
      </c>
      <c r="W18" s="42" t="str">
        <f t="shared" si="17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2" t="str">
        <f t="shared" si="2"/>
        <v/>
      </c>
      <c r="Z18" s="45" t="s">
        <v>16</v>
      </c>
      <c r="AA18" s="42" t="str">
        <f t="shared" si="18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2" t="str">
        <f t="shared" si="3"/>
        <v/>
      </c>
      <c r="AD18" s="45" t="s">
        <v>16</v>
      </c>
      <c r="AE18" s="42" t="str">
        <f t="shared" si="19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2" t="str">
        <f t="shared" si="4"/>
        <v/>
      </c>
      <c r="AH18" s="45" t="s">
        <v>16</v>
      </c>
      <c r="AI18" s="42" t="str">
        <f t="shared" si="20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2" t="str">
        <f t="shared" si="5"/>
        <v/>
      </c>
      <c r="AL18" s="45" t="s">
        <v>42</v>
      </c>
      <c r="AM18" s="42" t="str">
        <f t="shared" si="21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2" t="str">
        <f t="shared" si="6"/>
        <v/>
      </c>
      <c r="AP18" s="45" t="s">
        <v>94</v>
      </c>
      <c r="AQ18" s="42" t="str">
        <f t="shared" si="22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2" t="str">
        <f t="shared" si="7"/>
        <v/>
      </c>
      <c r="AT18" s="45" t="s">
        <v>42</v>
      </c>
      <c r="AU18" s="42" t="str">
        <f t="shared" si="23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2" t="str">
        <f t="shared" si="8"/>
        <v/>
      </c>
      <c r="AX18" s="45" t="s">
        <v>94</v>
      </c>
      <c r="AY18" s="42" t="str">
        <f t="shared" si="24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2" t="str">
        <f t="shared" si="9"/>
        <v/>
      </c>
      <c r="BB18" s="45" t="s">
        <v>42</v>
      </c>
      <c r="BC18" s="42" t="str">
        <f t="shared" si="25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2" t="str">
        <f t="shared" si="10"/>
        <v/>
      </c>
      <c r="BF18" s="45" t="s">
        <v>42</v>
      </c>
      <c r="BG18" s="42" t="str">
        <f t="shared" si="26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6" t="str">
        <f t="shared" si="11"/>
        <v/>
      </c>
      <c r="BJ18" s="45" t="s">
        <v>16</v>
      </c>
      <c r="BK18" s="42" t="str">
        <f t="shared" si="27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6" t="str">
        <f t="shared" si="12"/>
        <v/>
      </c>
      <c r="BN18" s="45" t="s">
        <v>16</v>
      </c>
      <c r="BO18" s="42" t="str">
        <f t="shared" si="28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6" t="str">
        <f t="shared" si="13"/>
        <v/>
      </c>
    </row>
    <row r="19" spans="1:69" x14ac:dyDescent="0.2">
      <c r="E19" s="77" t="s">
        <v>150</v>
      </c>
      <c r="F19" s="77"/>
      <c r="G19" s="77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</row>
    <row r="20" spans="1:69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0</v>
      </c>
      <c r="G20" s="46" t="e">
        <f>F20/$F$23</f>
        <v>#DIV/0!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8</v>
      </c>
      <c r="T20" s="42">
        <f>S20/$B$20</f>
        <v>0.5</v>
      </c>
      <c r="U20" s="43"/>
      <c r="V20" s="41" t="s">
        <v>145</v>
      </c>
      <c r="W20" s="42">
        <f>COUNTIF(W$3:W$18,"favourite")</f>
        <v>7</v>
      </c>
      <c r="X20" s="42">
        <f>W20/$B$20</f>
        <v>0.4375</v>
      </c>
      <c r="Y20" s="43"/>
      <c r="Z20" s="41" t="s">
        <v>145</v>
      </c>
      <c r="AA20" s="42">
        <f>COUNTIF(AA$3:AA$18,"favourite")</f>
        <v>8</v>
      </c>
      <c r="AB20" s="42">
        <f>AA20/$B$20</f>
        <v>0.5</v>
      </c>
      <c r="AC20" s="43"/>
      <c r="AD20" s="41" t="s">
        <v>145</v>
      </c>
      <c r="AE20" s="42">
        <f>COUNTIF(AE$3:AE$18,"favourite")</f>
        <v>9</v>
      </c>
      <c r="AF20" s="42">
        <f>AE20/$B$20</f>
        <v>0.5625</v>
      </c>
      <c r="AG20" s="43"/>
      <c r="AH20" s="41" t="s">
        <v>145</v>
      </c>
      <c r="AI20" s="42">
        <f>COUNTIF(AI$3:AI$18,"favourite")</f>
        <v>10</v>
      </c>
      <c r="AJ20" s="42">
        <f>AI20/$B$20</f>
        <v>0.625</v>
      </c>
      <c r="AK20" s="43"/>
      <c r="AL20" s="41" t="s">
        <v>145</v>
      </c>
      <c r="AM20" s="42">
        <f>COUNTIF(AM$3:AM$18,"favourite")</f>
        <v>8</v>
      </c>
      <c r="AN20" s="42">
        <f>AM20/$B$20</f>
        <v>0.5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8</v>
      </c>
      <c r="AZ20" s="42">
        <f>AY20/$B$20</f>
        <v>0.5</v>
      </c>
      <c r="BA20" s="43"/>
      <c r="BB20" s="41" t="s">
        <v>145</v>
      </c>
      <c r="BC20" s="42">
        <f>COUNTIF(BC$3:BC$18,"favourite")</f>
        <v>11</v>
      </c>
      <c r="BD20" s="42">
        <f>BC20/$B$20</f>
        <v>0.6875</v>
      </c>
      <c r="BE20" s="43"/>
      <c r="BF20" s="41" t="s">
        <v>145</v>
      </c>
      <c r="BG20" s="42">
        <f>COUNTIF(BG$3:BG$18,"favourite")</f>
        <v>9</v>
      </c>
      <c r="BH20" s="42">
        <f>BG20/$B$20</f>
        <v>0.5625</v>
      </c>
      <c r="BI20" s="43"/>
      <c r="BJ20" s="41" t="s">
        <v>145</v>
      </c>
      <c r="BK20" s="42">
        <f>COUNTIF(BK$3:BK$18,"favourite")</f>
        <v>12</v>
      </c>
      <c r="BL20" s="42">
        <f>BK20/$B$20</f>
        <v>0.75</v>
      </c>
      <c r="BM20" s="43"/>
      <c r="BN20" s="41" t="s">
        <v>145</v>
      </c>
      <c r="BO20" s="42">
        <f>COUNTIF(BO$3:BO$18,"favourite")</f>
        <v>11</v>
      </c>
      <c r="BP20" s="42">
        <f>BO20/$B$20</f>
        <v>0.6875</v>
      </c>
      <c r="BQ20" s="43"/>
    </row>
    <row r="21" spans="1:69" x14ac:dyDescent="0.2">
      <c r="A21" t="s">
        <v>127</v>
      </c>
      <c r="B21" s="34">
        <f>COUNTA(N1:WZ1)/2</f>
        <v>14</v>
      </c>
      <c r="E21" t="s">
        <v>46</v>
      </c>
      <c r="F21" s="33">
        <f>COUNTIF(L3:L18,"outsider")</f>
        <v>0</v>
      </c>
      <c r="G21" s="46" t="e">
        <f>F21/$F$23</f>
        <v>#DIV/0!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6</v>
      </c>
      <c r="T21" s="42">
        <f>S21/$B$20</f>
        <v>0.375</v>
      </c>
      <c r="U21" s="43"/>
      <c r="V21" s="41" t="s">
        <v>146</v>
      </c>
      <c r="W21" s="42">
        <f>COUNTIF(W$3:W$18,"outsider")</f>
        <v>4</v>
      </c>
      <c r="X21" s="42">
        <f>W21/$B$20</f>
        <v>0.25</v>
      </c>
      <c r="Y21" s="43"/>
      <c r="Z21" s="41" t="s">
        <v>146</v>
      </c>
      <c r="AA21" s="42">
        <f>COUNTIF(AA$3:AA$18,"outsider")</f>
        <v>3</v>
      </c>
      <c r="AB21" s="42">
        <f>AA21/$B$20</f>
        <v>0.1875</v>
      </c>
      <c r="AC21" s="43"/>
      <c r="AD21" s="41" t="s">
        <v>146</v>
      </c>
      <c r="AE21" s="42">
        <f>COUNTIF(AE$3:AE$18,"outsider")</f>
        <v>4</v>
      </c>
      <c r="AF21" s="42">
        <f>AE21/$B$20</f>
        <v>0.25</v>
      </c>
      <c r="AG21" s="43"/>
      <c r="AH21" s="41" t="s">
        <v>146</v>
      </c>
      <c r="AI21" s="42">
        <f>COUNTIF(AI$3:AI$18,"outsider")</f>
        <v>1</v>
      </c>
      <c r="AJ21" s="42">
        <f>AI21/$B$20</f>
        <v>6.25E-2</v>
      </c>
      <c r="AK21" s="43"/>
      <c r="AL21" s="41" t="s">
        <v>146</v>
      </c>
      <c r="AM21" s="42">
        <f>COUNTIF(AM$3:AM$18,"outsider")</f>
        <v>3</v>
      </c>
      <c r="AN21" s="42">
        <f>AM21/$B$20</f>
        <v>0.1875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4</v>
      </c>
      <c r="AZ21" s="42">
        <f>AY21/$B$20</f>
        <v>0.25</v>
      </c>
      <c r="BA21" s="43"/>
      <c r="BB21" s="41" t="s">
        <v>146</v>
      </c>
      <c r="BC21" s="42">
        <f>COUNTIF(BC$3:BC$18,"outsider")</f>
        <v>1</v>
      </c>
      <c r="BD21" s="42">
        <f>BC21/$B$20</f>
        <v>6.25E-2</v>
      </c>
      <c r="BE21" s="43"/>
      <c r="BF21" s="41" t="s">
        <v>146</v>
      </c>
      <c r="BG21" s="42">
        <f>COUNTIF(BG$3:BG$18,"outsider")</f>
        <v>0</v>
      </c>
      <c r="BH21" s="42">
        <f>BG21/$B$20</f>
        <v>0</v>
      </c>
      <c r="BI21" s="43"/>
      <c r="BJ21" s="41" t="s">
        <v>146</v>
      </c>
      <c r="BK21" s="42">
        <f>COUNTIF(BK$3:BK$18,"outsider")</f>
        <v>0</v>
      </c>
      <c r="BL21" s="42">
        <f>BK21/$B$20</f>
        <v>0</v>
      </c>
      <c r="BM21" s="43"/>
      <c r="BN21" s="41" t="s">
        <v>146</v>
      </c>
      <c r="BO21" s="42">
        <f>COUNTIF(BO$3:BO$18,"outsider")</f>
        <v>1</v>
      </c>
      <c r="BP21" s="42">
        <f>BO21/$B$20</f>
        <v>6.25E-2</v>
      </c>
      <c r="BQ21" s="43"/>
    </row>
    <row r="22" spans="1:69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0</v>
      </c>
      <c r="G22" s="46" t="e">
        <f>F22/$F$23</f>
        <v>#DIV/0!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2</v>
      </c>
      <c r="T22" s="42">
        <f>S22/$B$20</f>
        <v>0.125</v>
      </c>
      <c r="U22" s="43"/>
      <c r="V22" s="41" t="s">
        <v>147</v>
      </c>
      <c r="W22" s="42">
        <f>COUNTIF(W$3:W$18,"draw")</f>
        <v>5</v>
      </c>
      <c r="X22" s="42">
        <f>W22/$B$20</f>
        <v>0.3125</v>
      </c>
      <c r="Y22" s="43"/>
      <c r="Z22" s="41" t="s">
        <v>147</v>
      </c>
      <c r="AA22" s="42">
        <f>COUNTIF(AA$3:AA$18,"draw")</f>
        <v>5</v>
      </c>
      <c r="AB22" s="42">
        <f>AA22/$B$20</f>
        <v>0.3125</v>
      </c>
      <c r="AC22" s="43"/>
      <c r="AD22" s="41" t="s">
        <v>147</v>
      </c>
      <c r="AE22" s="42">
        <f>COUNTIF(AE$3:AE$18,"draw")</f>
        <v>3</v>
      </c>
      <c r="AF22" s="42">
        <f>AE22/$B$20</f>
        <v>0.1875</v>
      </c>
      <c r="AG22" s="43"/>
      <c r="AH22" s="41" t="s">
        <v>147</v>
      </c>
      <c r="AI22" s="42">
        <f>COUNTIF(AI$3:AI$18,"draw")</f>
        <v>5</v>
      </c>
      <c r="AJ22" s="42">
        <f>AI22/$B$20</f>
        <v>0.3125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4</v>
      </c>
      <c r="BD22" s="42">
        <f>BC22/$B$20</f>
        <v>0.25</v>
      </c>
      <c r="BE22" s="43"/>
      <c r="BF22" s="41" t="s">
        <v>147</v>
      </c>
      <c r="BG22" s="42">
        <f>COUNTIF(BG$3:BG$18,"draw")</f>
        <v>7</v>
      </c>
      <c r="BH22" s="42">
        <f>BG22/$B$20</f>
        <v>0.4375</v>
      </c>
      <c r="BI22" s="43"/>
      <c r="BJ22" s="41" t="s">
        <v>147</v>
      </c>
      <c r="BK22" s="42">
        <f>COUNTIF(BK$3:BK$18,"draw")</f>
        <v>4</v>
      </c>
      <c r="BL22" s="42">
        <f>BK22/$B$20</f>
        <v>0.25</v>
      </c>
      <c r="BM22" s="43"/>
      <c r="BN22" s="41" t="s">
        <v>147</v>
      </c>
      <c r="BO22" s="42">
        <f>COUNTIF(BO$3:BO$18,"draw")</f>
        <v>4</v>
      </c>
      <c r="BP22" s="42">
        <f>BO22/$B$20</f>
        <v>0.25</v>
      </c>
      <c r="BQ22" s="43"/>
    </row>
    <row r="23" spans="1:69" x14ac:dyDescent="0.2">
      <c r="A23" t="s">
        <v>129</v>
      </c>
      <c r="B23" s="36">
        <f>B21/B22</f>
        <v>3.2522802375586286E-7</v>
      </c>
      <c r="E23" t="s">
        <v>138</v>
      </c>
      <c r="F23">
        <f>SUMPRODUCT(--(LEN(K3:K18)&gt;0))</f>
        <v>0</v>
      </c>
      <c r="N23" s="64" t="s">
        <v>148</v>
      </c>
      <c r="O23" s="90">
        <f>PRODUCT(P3:P18)</f>
        <v>2460.4024885167432</v>
      </c>
      <c r="P23" s="90"/>
      <c r="Q23" s="66"/>
      <c r="R23" s="64" t="s">
        <v>148</v>
      </c>
      <c r="S23" s="91">
        <f>PRODUCT(T3:T18)</f>
        <v>1093550.1944839039</v>
      </c>
      <c r="T23" s="91"/>
      <c r="U23" s="65"/>
      <c r="V23" s="64" t="s">
        <v>148</v>
      </c>
      <c r="W23" s="91">
        <f>PRODUCT(X3:X18)</f>
        <v>1160135.2507702573</v>
      </c>
      <c r="X23" s="91"/>
      <c r="Y23" s="65"/>
      <c r="Z23" s="64" t="s">
        <v>148</v>
      </c>
      <c r="AA23" s="91">
        <f>PRODUCT(AB3:AB18)</f>
        <v>12652581.538223241</v>
      </c>
      <c r="AB23" s="91"/>
      <c r="AC23" s="65"/>
      <c r="AD23" s="64" t="s">
        <v>148</v>
      </c>
      <c r="AE23" s="91">
        <f>PRODUCT(AF3:AF18)</f>
        <v>3955981.6552381776</v>
      </c>
      <c r="AF23" s="91"/>
      <c r="AG23" s="65"/>
      <c r="AH23" s="64" t="s">
        <v>148</v>
      </c>
      <c r="AI23" s="91">
        <f>PRODUCT(AJ3:AJ18)</f>
        <v>1238741.7304281159</v>
      </c>
      <c r="AJ23" s="91"/>
      <c r="AK23" s="65"/>
      <c r="AL23" s="64" t="s">
        <v>148</v>
      </c>
      <c r="AM23" s="91">
        <f>PRODUCT(AN3:AN18)</f>
        <v>432602.04407329729</v>
      </c>
      <c r="AN23" s="91"/>
      <c r="AO23" s="65"/>
      <c r="AP23" s="64" t="s">
        <v>148</v>
      </c>
      <c r="AQ23" s="91">
        <f>PRODUCT(AR3:AR18)</f>
        <v>753873.06317279499</v>
      </c>
      <c r="AR23" s="91"/>
      <c r="AS23" s="65"/>
      <c r="AT23" s="64" t="s">
        <v>148</v>
      </c>
      <c r="AU23" s="91">
        <f>PRODUCT(AV3:AV18)</f>
        <v>386085.24776048836</v>
      </c>
      <c r="AV23" s="91"/>
      <c r="AW23" s="65"/>
      <c r="AX23" s="64" t="s">
        <v>148</v>
      </c>
      <c r="AY23" s="91">
        <f>PRODUCT(AZ3:AZ18)</f>
        <v>500547.79614563932</v>
      </c>
      <c r="AZ23" s="91"/>
      <c r="BA23" s="65"/>
      <c r="BB23" s="64" t="s">
        <v>148</v>
      </c>
      <c r="BC23" s="91">
        <f>PRODUCT(BD3:BD18)</f>
        <v>10213.241754090786</v>
      </c>
      <c r="BD23" s="91"/>
      <c r="BE23" s="65"/>
      <c r="BF23" s="64" t="s">
        <v>148</v>
      </c>
      <c r="BG23" s="91">
        <f>PRODUCT(BH3:BH18)</f>
        <v>214021.89872200496</v>
      </c>
      <c r="BH23" s="91"/>
      <c r="BI23" s="65"/>
      <c r="BJ23" s="64" t="s">
        <v>148</v>
      </c>
      <c r="BK23" s="91">
        <f>PRODUCT(BL3:BL18)</f>
        <v>7950.5983520963418</v>
      </c>
      <c r="BL23" s="91"/>
      <c r="BM23" s="65"/>
      <c r="BN23" s="64" t="s">
        <v>148</v>
      </c>
      <c r="BO23" s="91">
        <f>PRODUCT(BP3:BP18)</f>
        <v>33996.902455796582</v>
      </c>
      <c r="BP23" s="91"/>
      <c r="BQ23" s="65"/>
    </row>
    <row r="24" spans="1:69" x14ac:dyDescent="0.2">
      <c r="A24" t="s">
        <v>131</v>
      </c>
      <c r="B24" s="34">
        <f>COUNTIF(N25:ZP25,"BET LOST")</f>
        <v>0</v>
      </c>
      <c r="C24">
        <f>B24/B$21</f>
        <v>0</v>
      </c>
      <c r="E24" t="s">
        <v>106</v>
      </c>
      <c r="F24" s="67">
        <f>PRODUCT(M3:M18)</f>
        <v>0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</row>
    <row r="25" spans="1:69" x14ac:dyDescent="0.2">
      <c r="A25" t="s">
        <v>132</v>
      </c>
      <c r="B25" s="35">
        <f>B21-B24-B26</f>
        <v>14</v>
      </c>
      <c r="C25">
        <f>B25/B$21</f>
        <v>1</v>
      </c>
      <c r="E25" t="s">
        <v>153</v>
      </c>
      <c r="F25" t="b">
        <f>SUMPRODUCT((COUNTIF(N32:ZZ32,N32:ZZ32)-1)*(N32:ZZ32&lt;&gt;""))&gt;0</f>
        <v>0</v>
      </c>
      <c r="G25" s="37"/>
      <c r="N25" s="82" t="str">
        <f>IF(COUNTIF(Q3:Q18,"L") &gt; 0,"BET LOST",IF(COUNTIF(Q3:Q18,"W")=16,"FUCK OFF…..YOU WON",""))</f>
        <v/>
      </c>
      <c r="O25" s="83"/>
      <c r="P25" s="83"/>
      <c r="Q25" s="84"/>
      <c r="R25" s="82" t="str">
        <f>IF(COUNTIF(U3:U18,"L") &gt; 0,"BET LOST",IF(COUNTIF(U3:U18,"W")=16,"FUCK OFF…..YOU WON",""))</f>
        <v/>
      </c>
      <c r="S25" s="83"/>
      <c r="T25" s="83"/>
      <c r="U25" s="84"/>
      <c r="V25" s="82" t="str">
        <f>IF(COUNTIF(Y3:Y18,"L") &gt; 0,"BET LOST",IF(COUNTIF(Y3:Y18,"W")=16,"FUCK OFF…..YOU WON",""))</f>
        <v/>
      </c>
      <c r="W25" s="83"/>
      <c r="X25" s="83"/>
      <c r="Y25" s="84"/>
      <c r="Z25" s="82" t="str">
        <f>IF(COUNTIF(AC3:AC18,"L") &gt; 0,"BET LOST",IF(COUNTIF(AC3:AC18,"W")=16,"FUCK OFF…..YOU WON",""))</f>
        <v/>
      </c>
      <c r="AA25" s="83"/>
      <c r="AB25" s="83"/>
      <c r="AC25" s="84"/>
      <c r="AD25" s="82" t="str">
        <f>IF(COUNTIF(AG3:AG18,"L") &gt; 0,"BET LOST",IF(COUNTIF(AG3:AG18,"W")=16,"FUCK OFF…..YOU WON",""))</f>
        <v/>
      </c>
      <c r="AE25" s="83"/>
      <c r="AF25" s="83"/>
      <c r="AG25" s="84"/>
      <c r="AH25" s="82" t="str">
        <f>IF(COUNTIF(AK3:AK18,"L") &gt; 0,"BET LOST",IF(COUNTIF(AK3:AK18,"W")=16,"FUCK OFF…..YOU WON",""))</f>
        <v/>
      </c>
      <c r="AI25" s="83"/>
      <c r="AJ25" s="83"/>
      <c r="AK25" s="84"/>
      <c r="AL25" s="82" t="str">
        <f>IF(COUNTIF(AO3:AO18,"L") &gt; 0,"BET LOST",IF(COUNTIF(AO3:AO18,"W")=16,"FUCK OFF…..YOU WON",""))</f>
        <v/>
      </c>
      <c r="AM25" s="83"/>
      <c r="AN25" s="83"/>
      <c r="AO25" s="84"/>
      <c r="AP25" s="82" t="str">
        <f>IF(COUNTIF(AS3:AS18,"L") &gt; 0,"BET LOST",IF(COUNTIF(AS3:AS18,"W")=16,"FUCK OFF…..YOU WON",""))</f>
        <v/>
      </c>
      <c r="AQ25" s="83"/>
      <c r="AR25" s="83"/>
      <c r="AS25" s="84"/>
      <c r="AT25" s="82" t="str">
        <f>IF(COUNTIF(AW3:AW18,"L") &gt; 0,"BET LOST",IF(COUNTIF(AW3:AW18,"W")=16,"FUCK OFF…..YOU WON",""))</f>
        <v/>
      </c>
      <c r="AU25" s="83"/>
      <c r="AV25" s="83"/>
      <c r="AW25" s="84"/>
      <c r="AX25" s="82" t="str">
        <f>IF(COUNTIF(BA3:BA18,"L") &gt; 0,"BET LOST",IF(COUNTIF(BA3:BA18,"W")=16,"FUCK OFF…..YOU WON",""))</f>
        <v/>
      </c>
      <c r="AY25" s="83"/>
      <c r="AZ25" s="83"/>
      <c r="BA25" s="84"/>
      <c r="BB25" s="82" t="str">
        <f>IF(COUNTIF(BE3:BE18,"L") &gt; 0,"BET LOST",IF(COUNTIF(BE3:BE18,"W")=16,"FUCK OFF…..YOU WON",""))</f>
        <v/>
      </c>
      <c r="BC25" s="83"/>
      <c r="BD25" s="83"/>
      <c r="BE25" s="84"/>
      <c r="BF25" s="82" t="str">
        <f>IF(COUNTIF(BI3:BI18,"L") &gt; 0,"BET LOST",IF(COUNTIF(BI3:BI18,"W")=16,"FUCK OFF…..YOU WON",""))</f>
        <v/>
      </c>
      <c r="BG25" s="83"/>
      <c r="BH25" s="83"/>
      <c r="BI25" s="84"/>
      <c r="BJ25" s="82" t="str">
        <f>IF(COUNTIF(BM3:BM18,"L") &gt; 0,"BET LOST",IF(COUNTIF(BM3:BM18,"W")=16,"FUCK OFF…..YOU WON",""))</f>
        <v/>
      </c>
      <c r="BK25" s="83"/>
      <c r="BL25" s="83"/>
      <c r="BM25" s="84"/>
      <c r="BN25" s="82" t="str">
        <f>IF(COUNTIF(BQ3:BQ18,"L") &gt; 0,"BET LOST",IF(COUNTIF(BQ3:BQ18,"W")=16,"FUCK OFF…..YOU WON",""))</f>
        <v/>
      </c>
      <c r="BO25" s="83"/>
      <c r="BP25" s="83"/>
      <c r="BQ25" s="84"/>
    </row>
    <row r="26" spans="1:69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2"/>
      <c r="V26" s="41"/>
      <c r="W26" s="42"/>
      <c r="X26" s="42"/>
      <c r="Y26" s="72"/>
      <c r="Z26" s="41"/>
      <c r="AA26" s="42"/>
      <c r="AB26" s="42"/>
      <c r="AC26" s="72"/>
      <c r="AD26" s="41"/>
      <c r="AE26" s="42"/>
      <c r="AF26" s="42"/>
      <c r="AG26" s="72"/>
      <c r="AH26" s="41"/>
      <c r="AI26" s="42"/>
      <c r="AJ26" s="42"/>
      <c r="AK26" s="72"/>
      <c r="AL26" s="41"/>
      <c r="AM26" s="42"/>
      <c r="AN26" s="42"/>
      <c r="AO26" s="72"/>
      <c r="AP26" s="41"/>
      <c r="AQ26" s="42"/>
      <c r="AR26" s="42"/>
      <c r="AS26" s="72"/>
      <c r="AT26" s="41"/>
      <c r="AU26" s="42"/>
      <c r="AV26" s="42"/>
      <c r="AW26" s="72"/>
      <c r="AX26" s="41"/>
      <c r="AY26" s="42"/>
      <c r="AZ26" s="42"/>
      <c r="BA26" s="72"/>
      <c r="BB26" s="41"/>
      <c r="BC26" s="42"/>
      <c r="BD26" s="42"/>
      <c r="BE26" s="72"/>
      <c r="BF26" s="41"/>
      <c r="BG26" s="42"/>
      <c r="BH26" s="42"/>
      <c r="BI26" s="76"/>
      <c r="BJ26" s="41"/>
      <c r="BK26" s="42"/>
      <c r="BL26" s="42"/>
      <c r="BM26" s="76"/>
      <c r="BN26" s="41"/>
      <c r="BO26" s="42"/>
      <c r="BP26" s="42"/>
      <c r="BQ26" s="76"/>
    </row>
    <row r="27" spans="1:69" x14ac:dyDescent="0.2">
      <c r="N27" s="82" t="s">
        <v>134</v>
      </c>
      <c r="O27" s="83"/>
      <c r="P27" s="83"/>
      <c r="Q27" s="84"/>
      <c r="R27" s="82" t="s">
        <v>134</v>
      </c>
      <c r="S27" s="83"/>
      <c r="T27" s="83"/>
      <c r="U27" s="84"/>
      <c r="V27" s="82" t="s">
        <v>134</v>
      </c>
      <c r="W27" s="83"/>
      <c r="X27" s="83"/>
      <c r="Y27" s="84"/>
      <c r="Z27" s="82" t="s">
        <v>134</v>
      </c>
      <c r="AA27" s="83"/>
      <c r="AB27" s="83"/>
      <c r="AC27" s="84"/>
      <c r="AD27" s="82" t="s">
        <v>134</v>
      </c>
      <c r="AE27" s="83"/>
      <c r="AF27" s="83"/>
      <c r="AG27" s="84"/>
      <c r="AH27" s="82" t="s">
        <v>134</v>
      </c>
      <c r="AI27" s="83"/>
      <c r="AJ27" s="83"/>
      <c r="AK27" s="84"/>
      <c r="AL27" s="82" t="s">
        <v>134</v>
      </c>
      <c r="AM27" s="83"/>
      <c r="AN27" s="83"/>
      <c r="AO27" s="84"/>
      <c r="AP27" s="82" t="s">
        <v>134</v>
      </c>
      <c r="AQ27" s="83"/>
      <c r="AR27" s="83"/>
      <c r="AS27" s="84"/>
      <c r="AT27" s="82" t="s">
        <v>134</v>
      </c>
      <c r="AU27" s="83"/>
      <c r="AV27" s="83"/>
      <c r="AW27" s="84"/>
      <c r="AX27" s="82" t="s">
        <v>134</v>
      </c>
      <c r="AY27" s="83"/>
      <c r="AZ27" s="83"/>
      <c r="BA27" s="84"/>
      <c r="BB27" s="82" t="s">
        <v>134</v>
      </c>
      <c r="BC27" s="83"/>
      <c r="BD27" s="83"/>
      <c r="BE27" s="84"/>
      <c r="BF27" s="82" t="s">
        <v>134</v>
      </c>
      <c r="BG27" s="83"/>
      <c r="BH27" s="83"/>
      <c r="BI27" s="84"/>
      <c r="BJ27" s="82" t="s">
        <v>134</v>
      </c>
      <c r="BK27" s="83"/>
      <c r="BL27" s="83"/>
      <c r="BM27" s="84"/>
      <c r="BN27" s="82" t="s">
        <v>134</v>
      </c>
      <c r="BO27" s="83"/>
      <c r="BP27" s="83"/>
      <c r="BQ27" s="84"/>
    </row>
    <row r="28" spans="1:69" x14ac:dyDescent="0.2">
      <c r="N28" s="47" t="s">
        <v>51</v>
      </c>
      <c r="O28" s="48">
        <f>COUNTIF(Q3:Q18,"W")</f>
        <v>0</v>
      </c>
      <c r="P28" s="55"/>
      <c r="Q28" s="49">
        <f>O28/$B$20</f>
        <v>0</v>
      </c>
      <c r="R28" s="70" t="s">
        <v>51</v>
      </c>
      <c r="S28" s="71">
        <f>COUNTIF(U3:U18,"W")</f>
        <v>0</v>
      </c>
      <c r="T28" s="71"/>
      <c r="U28" s="72">
        <f>S28/$B$20</f>
        <v>0</v>
      </c>
      <c r="V28" s="70" t="s">
        <v>51</v>
      </c>
      <c r="W28" s="71">
        <f>COUNTIF(Y3:Y18,"W")</f>
        <v>0</v>
      </c>
      <c r="X28" s="71"/>
      <c r="Y28" s="72">
        <f>W28/$B$20</f>
        <v>0</v>
      </c>
      <c r="Z28" s="70" t="s">
        <v>51</v>
      </c>
      <c r="AA28" s="71">
        <f>COUNTIF(AC3:AC18,"W")</f>
        <v>0</v>
      </c>
      <c r="AB28" s="71"/>
      <c r="AC28" s="72">
        <f>AA28/$B$20</f>
        <v>0</v>
      </c>
      <c r="AD28" s="70" t="s">
        <v>51</v>
      </c>
      <c r="AE28" s="71">
        <f>COUNTIF(AG3:AG18,"W")</f>
        <v>0</v>
      </c>
      <c r="AF28" s="71"/>
      <c r="AG28" s="72">
        <f>AE28/$B$20</f>
        <v>0</v>
      </c>
      <c r="AH28" s="70" t="s">
        <v>51</v>
      </c>
      <c r="AI28" s="71">
        <f>COUNTIF(AK3:AK18,"W")</f>
        <v>0</v>
      </c>
      <c r="AJ28" s="71"/>
      <c r="AK28" s="72">
        <f>AI28/$B$20</f>
        <v>0</v>
      </c>
      <c r="AL28" s="70" t="s">
        <v>51</v>
      </c>
      <c r="AM28" s="71">
        <f>COUNTIF(AO3:AO18,"W")</f>
        <v>0</v>
      </c>
      <c r="AN28" s="71"/>
      <c r="AO28" s="72">
        <f>AM28/$B$20</f>
        <v>0</v>
      </c>
      <c r="AP28" s="70" t="s">
        <v>51</v>
      </c>
      <c r="AQ28" s="71">
        <f>COUNTIF(AS3:AS18,"W")</f>
        <v>0</v>
      </c>
      <c r="AR28" s="71"/>
      <c r="AS28" s="72">
        <f>AQ28/$B$20</f>
        <v>0</v>
      </c>
      <c r="AT28" s="70" t="s">
        <v>51</v>
      </c>
      <c r="AU28" s="71">
        <f>COUNTIF(AW3:AW18,"W")</f>
        <v>0</v>
      </c>
      <c r="AV28" s="71"/>
      <c r="AW28" s="72">
        <f>AU28/$B$20</f>
        <v>0</v>
      </c>
      <c r="AX28" s="70" t="s">
        <v>51</v>
      </c>
      <c r="AY28" s="71">
        <f>COUNTIF(BA3:BA18,"W")</f>
        <v>0</v>
      </c>
      <c r="AZ28" s="71"/>
      <c r="BA28" s="72">
        <f>AY28/$B$20</f>
        <v>0</v>
      </c>
      <c r="BB28" s="70" t="s">
        <v>51</v>
      </c>
      <c r="BC28" s="71">
        <f>COUNTIF(BE3:BE18,"W")</f>
        <v>0</v>
      </c>
      <c r="BD28" s="71"/>
      <c r="BE28" s="72">
        <f>BC28/$B$20</f>
        <v>0</v>
      </c>
      <c r="BF28" s="74" t="s">
        <v>51</v>
      </c>
      <c r="BG28" s="75">
        <f>COUNTIF(BI3:BI18,"W")</f>
        <v>0</v>
      </c>
      <c r="BH28" s="75"/>
      <c r="BI28" s="76">
        <f>BG28/$B$20</f>
        <v>0</v>
      </c>
      <c r="BJ28" s="74" t="s">
        <v>51</v>
      </c>
      <c r="BK28" s="75">
        <f>COUNTIF(BM3:BM18,"W")</f>
        <v>0</v>
      </c>
      <c r="BL28" s="75"/>
      <c r="BM28" s="76">
        <f>BK28/$B$20</f>
        <v>0</v>
      </c>
      <c r="BN28" s="74" t="s">
        <v>51</v>
      </c>
      <c r="BO28" s="75">
        <f>COUNTIF(BQ3:BQ18,"W")</f>
        <v>0</v>
      </c>
      <c r="BP28" s="75"/>
      <c r="BQ28" s="76">
        <f>BO28/$B$20</f>
        <v>0</v>
      </c>
    </row>
    <row r="29" spans="1:69" x14ac:dyDescent="0.2">
      <c r="A29" s="1">
        <v>1998</v>
      </c>
      <c r="B29" s="53" t="s">
        <v>144</v>
      </c>
      <c r="C29" s="1">
        <v>2</v>
      </c>
      <c r="E29" s="1">
        <v>2002</v>
      </c>
      <c r="F29" s="69" t="s">
        <v>144</v>
      </c>
      <c r="G29" s="1">
        <v>2</v>
      </c>
      <c r="N29" s="47" t="s">
        <v>53</v>
      </c>
      <c r="O29" s="48">
        <f>COUNTIF(Q3:Q18,"L")</f>
        <v>0</v>
      </c>
      <c r="P29" s="55"/>
      <c r="Q29" s="49">
        <f>O29/$B$20</f>
        <v>0</v>
      </c>
      <c r="R29" s="70" t="s">
        <v>53</v>
      </c>
      <c r="S29" s="71">
        <f>COUNTIF(U3:U18,"L")</f>
        <v>0</v>
      </c>
      <c r="T29" s="71"/>
      <c r="U29" s="72">
        <f>S29/$B$20</f>
        <v>0</v>
      </c>
      <c r="V29" s="70" t="s">
        <v>53</v>
      </c>
      <c r="W29" s="71">
        <f>COUNTIF(Y3:Y18,"L")</f>
        <v>0</v>
      </c>
      <c r="X29" s="71"/>
      <c r="Y29" s="72">
        <f>W29/$B$20</f>
        <v>0</v>
      </c>
      <c r="Z29" s="70" t="s">
        <v>53</v>
      </c>
      <c r="AA29" s="71">
        <f>COUNTIF(AC3:AC18,"L")</f>
        <v>0</v>
      </c>
      <c r="AB29" s="71"/>
      <c r="AC29" s="72">
        <f>AA29/$B$20</f>
        <v>0</v>
      </c>
      <c r="AD29" s="70" t="s">
        <v>53</v>
      </c>
      <c r="AE29" s="71">
        <f>COUNTIF(AG3:AG18,"L")</f>
        <v>0</v>
      </c>
      <c r="AF29" s="71"/>
      <c r="AG29" s="72">
        <f>AE29/$B$20</f>
        <v>0</v>
      </c>
      <c r="AH29" s="70" t="s">
        <v>53</v>
      </c>
      <c r="AI29" s="71">
        <f>COUNTIF(AK3:AK18,"L")</f>
        <v>0</v>
      </c>
      <c r="AJ29" s="71"/>
      <c r="AK29" s="72">
        <f>AI29/$B$20</f>
        <v>0</v>
      </c>
      <c r="AL29" s="70" t="s">
        <v>53</v>
      </c>
      <c r="AM29" s="71">
        <f>COUNTIF(AO3:AO18,"L")</f>
        <v>0</v>
      </c>
      <c r="AN29" s="71"/>
      <c r="AO29" s="72">
        <f>AM29/$B$20</f>
        <v>0</v>
      </c>
      <c r="AP29" s="70" t="s">
        <v>53</v>
      </c>
      <c r="AQ29" s="71">
        <f>COUNTIF(AS3:AS18,"L")</f>
        <v>0</v>
      </c>
      <c r="AR29" s="71"/>
      <c r="AS29" s="72">
        <f>AQ29/$B$20</f>
        <v>0</v>
      </c>
      <c r="AT29" s="70" t="s">
        <v>53</v>
      </c>
      <c r="AU29" s="71">
        <f>COUNTIF(AW3:AW18,"L")</f>
        <v>0</v>
      </c>
      <c r="AV29" s="71"/>
      <c r="AW29" s="72">
        <f>AU29/$B$20</f>
        <v>0</v>
      </c>
      <c r="AX29" s="70" t="s">
        <v>53</v>
      </c>
      <c r="AY29" s="71">
        <f>COUNTIF(BA3:BA18,"L")</f>
        <v>0</v>
      </c>
      <c r="AZ29" s="71"/>
      <c r="BA29" s="72">
        <f>AY29/$B$20</f>
        <v>0</v>
      </c>
      <c r="BB29" s="70" t="s">
        <v>53</v>
      </c>
      <c r="BC29" s="71">
        <f>COUNTIF(BE3:BE18,"L")</f>
        <v>0</v>
      </c>
      <c r="BD29" s="71"/>
      <c r="BE29" s="72">
        <f>BC29/$B$20</f>
        <v>0</v>
      </c>
      <c r="BF29" s="74" t="s">
        <v>53</v>
      </c>
      <c r="BG29" s="75">
        <f>COUNTIF(BI3:BI18,"L")</f>
        <v>0</v>
      </c>
      <c r="BH29" s="75"/>
      <c r="BI29" s="76">
        <f>BG29/$B$20</f>
        <v>0</v>
      </c>
      <c r="BJ29" s="74" t="s">
        <v>53</v>
      </c>
      <c r="BK29" s="75">
        <f>COUNTIF(BM3:BM18,"L")</f>
        <v>0</v>
      </c>
      <c r="BL29" s="75"/>
      <c r="BM29" s="76">
        <f>BK29/$B$20</f>
        <v>0</v>
      </c>
      <c r="BN29" s="74" t="s">
        <v>53</v>
      </c>
      <c r="BO29" s="75">
        <f>COUNTIF(BQ3:BQ18,"L")</f>
        <v>0</v>
      </c>
      <c r="BP29" s="75"/>
      <c r="BQ29" s="76">
        <f>BO29/$B$20</f>
        <v>0</v>
      </c>
    </row>
    <row r="30" spans="1:69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16</v>
      </c>
      <c r="P30" s="55"/>
      <c r="Q30" s="49">
        <f>O30/$B$20</f>
        <v>1</v>
      </c>
      <c r="R30" s="70" t="s">
        <v>136</v>
      </c>
      <c r="S30" s="71">
        <f>COUNTIF(U3:U18,"")</f>
        <v>16</v>
      </c>
      <c r="T30" s="71"/>
      <c r="U30" s="72">
        <f>S30/$B$20</f>
        <v>1</v>
      </c>
      <c r="V30" s="70" t="s">
        <v>136</v>
      </c>
      <c r="W30" s="71">
        <f>COUNTIF(Y3:Y18,"")</f>
        <v>16</v>
      </c>
      <c r="X30" s="71"/>
      <c r="Y30" s="72">
        <f>W30/$B$20</f>
        <v>1</v>
      </c>
      <c r="Z30" s="70" t="s">
        <v>136</v>
      </c>
      <c r="AA30" s="71">
        <f>COUNTIF(AC3:AC18,"")</f>
        <v>16</v>
      </c>
      <c r="AB30" s="71"/>
      <c r="AC30" s="72">
        <f>AA30/$B$20</f>
        <v>1</v>
      </c>
      <c r="AD30" s="70" t="s">
        <v>136</v>
      </c>
      <c r="AE30" s="71">
        <f>COUNTIF(AG3:AG18,"")</f>
        <v>16</v>
      </c>
      <c r="AF30" s="71"/>
      <c r="AG30" s="72">
        <f>AE30/$B$20</f>
        <v>1</v>
      </c>
      <c r="AH30" s="70" t="s">
        <v>136</v>
      </c>
      <c r="AI30" s="71">
        <f>COUNTIF(AK3:AK18,"")</f>
        <v>16</v>
      </c>
      <c r="AJ30" s="71"/>
      <c r="AK30" s="72">
        <f>AI30/$B$20</f>
        <v>1</v>
      </c>
      <c r="AL30" s="70" t="s">
        <v>136</v>
      </c>
      <c r="AM30" s="71">
        <f>COUNTIF(AO3:AO18,"")</f>
        <v>16</v>
      </c>
      <c r="AN30" s="71"/>
      <c r="AO30" s="72">
        <f>AM30/$B$20</f>
        <v>1</v>
      </c>
      <c r="AP30" s="70" t="s">
        <v>136</v>
      </c>
      <c r="AQ30" s="71">
        <f>COUNTIF(AS3:AS18,"")</f>
        <v>16</v>
      </c>
      <c r="AR30" s="71"/>
      <c r="AS30" s="72">
        <f>AQ30/$B$20</f>
        <v>1</v>
      </c>
      <c r="AT30" s="70" t="s">
        <v>136</v>
      </c>
      <c r="AU30" s="71">
        <f>COUNTIF(AW3:AW18,"")</f>
        <v>16</v>
      </c>
      <c r="AV30" s="71"/>
      <c r="AW30" s="72">
        <f>AU30/$B$20</f>
        <v>1</v>
      </c>
      <c r="AX30" s="70" t="s">
        <v>136</v>
      </c>
      <c r="AY30" s="71">
        <f>COUNTIF(BA3:BA18,"")</f>
        <v>16</v>
      </c>
      <c r="AZ30" s="71"/>
      <c r="BA30" s="72">
        <f>AY30/$B$20</f>
        <v>1</v>
      </c>
      <c r="BB30" s="70" t="s">
        <v>136</v>
      </c>
      <c r="BC30" s="71">
        <f>COUNTIF(BE3:BE18,"")</f>
        <v>16</v>
      </c>
      <c r="BD30" s="71"/>
      <c r="BE30" s="72">
        <f>BC30/$B$20</f>
        <v>1</v>
      </c>
      <c r="BF30" s="74" t="s">
        <v>136</v>
      </c>
      <c r="BG30" s="75">
        <f>COUNTIF(BI3:BI18,"")</f>
        <v>16</v>
      </c>
      <c r="BH30" s="75"/>
      <c r="BI30" s="76">
        <f>BG30/$B$20</f>
        <v>1</v>
      </c>
      <c r="BJ30" s="74" t="s">
        <v>136</v>
      </c>
      <c r="BK30" s="75">
        <f>COUNTIF(BM3:BM18,"")</f>
        <v>16</v>
      </c>
      <c r="BL30" s="75"/>
      <c r="BM30" s="76">
        <f>BK30/$B$20</f>
        <v>1</v>
      </c>
      <c r="BN30" s="74" t="s">
        <v>136</v>
      </c>
      <c r="BO30" s="75">
        <f>COUNTIF(BQ3:BQ18,"")</f>
        <v>16</v>
      </c>
      <c r="BP30" s="75"/>
      <c r="BQ30" s="76">
        <f>BO30/$B$20</f>
        <v>1</v>
      </c>
    </row>
    <row r="31" spans="1:69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1"/>
      <c r="P31" s="42"/>
      <c r="Q31" s="43"/>
      <c r="R31" s="41"/>
      <c r="S31" s="71"/>
      <c r="T31" s="42"/>
      <c r="U31" s="43"/>
      <c r="V31" s="41"/>
      <c r="W31" s="71"/>
      <c r="X31" s="42"/>
      <c r="Y31" s="43"/>
      <c r="Z31" s="41"/>
      <c r="AA31" s="71"/>
      <c r="AB31" s="42"/>
      <c r="AC31" s="43"/>
      <c r="AD31" s="41"/>
      <c r="AE31" s="71"/>
      <c r="AF31" s="42"/>
      <c r="AG31" s="43"/>
      <c r="AH31" s="41"/>
      <c r="AI31" s="71"/>
      <c r="AJ31" s="42"/>
      <c r="AK31" s="43"/>
      <c r="AL31" s="41"/>
      <c r="AM31" s="71"/>
      <c r="AN31" s="42"/>
      <c r="AO31" s="43"/>
      <c r="AP31" s="41"/>
      <c r="AQ31" s="71"/>
      <c r="AR31" s="42"/>
      <c r="AS31" s="43"/>
      <c r="AT31" s="41"/>
      <c r="AU31" s="71"/>
      <c r="AV31" s="42"/>
      <c r="AW31" s="43"/>
      <c r="AX31" s="41"/>
      <c r="AY31" s="71"/>
      <c r="AZ31" s="42"/>
      <c r="BA31" s="43"/>
      <c r="BB31" s="41"/>
      <c r="BC31" s="71"/>
      <c r="BD31" s="42"/>
      <c r="BE31" s="43"/>
      <c r="BF31" s="41"/>
      <c r="BG31" s="75"/>
      <c r="BH31" s="42"/>
      <c r="BI31" s="43"/>
      <c r="BJ31" s="41"/>
      <c r="BK31" s="75"/>
      <c r="BL31" s="42"/>
      <c r="BM31" s="43"/>
      <c r="BN31" s="41"/>
      <c r="BO31" s="75"/>
      <c r="BP31" s="42"/>
      <c r="BQ31" s="43"/>
    </row>
    <row r="32" spans="1:69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82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83"/>
      <c r="P32" s="83"/>
      <c r="Q32" s="84"/>
      <c r="R32" s="82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83"/>
      <c r="T32" s="83"/>
      <c r="U32" s="84"/>
      <c r="V32" s="82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83"/>
      <c r="X32" s="83"/>
      <c r="Y32" s="84"/>
      <c r="Z32" s="82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83"/>
      <c r="AB32" s="83"/>
      <c r="AC32" s="84"/>
      <c r="AD32" s="82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83"/>
      <c r="AF32" s="83"/>
      <c r="AG32" s="84"/>
      <c r="AH32" s="82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83"/>
      <c r="AJ32" s="83"/>
      <c r="AK32" s="84"/>
      <c r="AL32" s="82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83"/>
      <c r="AN32" s="83"/>
      <c r="AO32" s="84"/>
      <c r="AP32" s="82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83"/>
      <c r="AR32" s="83"/>
      <c r="AS32" s="84"/>
      <c r="AT32" s="82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83"/>
      <c r="AV32" s="83"/>
      <c r="AW32" s="84"/>
      <c r="AX32" s="82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83"/>
      <c r="AZ32" s="83"/>
      <c r="BA32" s="84"/>
      <c r="BB32" s="82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83"/>
      <c r="BD32" s="83"/>
      <c r="BE32" s="84"/>
      <c r="BF32" s="82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83"/>
      <c r="BH32" s="83"/>
      <c r="BI32" s="84"/>
      <c r="BJ32" s="82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83"/>
      <c r="BL32" s="83"/>
      <c r="BM32" s="84"/>
      <c r="BN32" s="82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83"/>
      <c r="BP32" s="83"/>
      <c r="BQ32" s="84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85">
        <f t="array" ref="B34">PRODUCT(IF(('All Group Fixtures'!$A$2:$A$1000=A29)*('All Group Fixtures'!$C$2:$C$1000=C29),'All Group Fixtures'!$L$2:$L$1000))</f>
        <v>1408.5928508059158</v>
      </c>
      <c r="C34" s="85"/>
      <c r="E34" t="s">
        <v>141</v>
      </c>
      <c r="F34" s="85">
        <f t="array" ref="F34">PRODUCT(IF(('All Group Fixtures'!$A$2:$A$1000=E29)*('All Group Fixtures'!$C$2:$C$1000=G29),'All Group Fixtures'!$L$2:$L$1000))</f>
        <v>16656.140052047624</v>
      </c>
      <c r="G34" s="85"/>
    </row>
    <row r="35" spans="1:7" x14ac:dyDescent="0.2">
      <c r="A35" t="s">
        <v>142</v>
      </c>
      <c r="B35" s="85">
        <f t="array" ref="B35">PRODUCT(IF(('All Group Fixtures'!$A$2:$A$1000=A29)*('All Group Fixtures'!$C$2:$C$1000=C29),'All Group Fixtures'!$N$2:$N$1000))</f>
        <v>3639780821409.9072</v>
      </c>
      <c r="C35" s="85"/>
      <c r="E35" t="s">
        <v>142</v>
      </c>
      <c r="F35" s="85">
        <f t="array" ref="F35">PRODUCT(IF(('All Group Fixtures'!$A$2:$A$1000=E29)*('All Group Fixtures'!$C$2:$C$1000=G29),'All Group Fixtures'!$N$2:$N$1000))</f>
        <v>94338471044.212509</v>
      </c>
      <c r="G35" s="85"/>
    </row>
    <row r="36" spans="1:7" x14ac:dyDescent="0.2">
      <c r="A36" t="s">
        <v>143</v>
      </c>
      <c r="B36" s="85">
        <f t="array" ref="B36">PRODUCT(IF(('All Group Fixtures'!$A$2:$A$1000=A29)*('All Group Fixtures'!$C$2:$C$1000=C29),'All Group Fixtures'!$R$2:$R$1000))</f>
        <v>147223.12631249541</v>
      </c>
      <c r="C36" s="85"/>
      <c r="E36" t="s">
        <v>143</v>
      </c>
      <c r="F36" s="85">
        <f t="array" ref="F36">PRODUCT(IF(('All Group Fixtures'!$A$2:$A$1000=E29)*('All Group Fixtures'!$C$2:$C$1000=G29),'All Group Fixtures'!$R$2:$R$1000))</f>
        <v>3143306.5268659522</v>
      </c>
      <c r="G36" s="85"/>
    </row>
    <row r="39" spans="1:7" x14ac:dyDescent="0.2">
      <c r="A39" s="1">
        <v>2006</v>
      </c>
      <c r="B39" s="69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85">
        <f t="array" ref="B44">PRODUCT(IF(('All Group Fixtures'!$A$2:$A$1000=A39)*('All Group Fixtures'!$C$2:$C$1000=C39),'All Group Fixtures'!$L$2:$L$1000))</f>
        <v>317.61588773231529</v>
      </c>
      <c r="C44" s="85"/>
      <c r="E44" t="s">
        <v>141</v>
      </c>
      <c r="F44" s="85">
        <f t="array" ref="F44">PRODUCT(IF(('All Group Fixtures'!$A$2:$A$1000=E39)*('All Group Fixtures'!$C$2:$C$1000=G39),'All Group Fixtures'!$L$2:$L$1000))</f>
        <v>8688.3925828836473</v>
      </c>
      <c r="G44" s="85"/>
    </row>
    <row r="45" spans="1:7" x14ac:dyDescent="0.2">
      <c r="A45" t="s">
        <v>142</v>
      </c>
      <c r="B45" s="85">
        <f t="array" ref="B45">PRODUCT(IF(('All Group Fixtures'!$A$2:$A$1000=A39)*('All Group Fixtures'!$C$2:$C$1000=C39),'All Group Fixtures'!$N$2:$N$1000))</f>
        <v>389505870508.86908</v>
      </c>
      <c r="C45" s="85"/>
      <c r="E45" t="s">
        <v>142</v>
      </c>
      <c r="F45" s="85">
        <f t="array" ref="F45">PRODUCT(IF(('All Group Fixtures'!$A$2:$A$1000=E39)*('All Group Fixtures'!$C$2:$C$1000=G39),'All Group Fixtures'!$N$2:$N$1000))</f>
        <v>3546622907802.2202</v>
      </c>
      <c r="G45" s="85"/>
    </row>
    <row r="46" spans="1:7" x14ac:dyDescent="0.2">
      <c r="A46" t="s">
        <v>143</v>
      </c>
      <c r="B46" s="85">
        <f t="array" ref="B46">PRODUCT(IF(('All Group Fixtures'!$A$2:$A$1000=A39)*('All Group Fixtures'!$C$2:$C$1000=C39),'All Group Fixtures'!$R$2:$R$1000))</f>
        <v>12285.136084254134</v>
      </c>
      <c r="C46" s="85"/>
      <c r="E46" t="s">
        <v>143</v>
      </c>
      <c r="F46" s="85">
        <f t="array" ref="F46">PRODUCT(IF(('All Group Fixtures'!$A$2:$A$1000=E39)*('All Group Fixtures'!$C$2:$C$1000=G39),'All Group Fixtures'!$R$2:$R$1000))</f>
        <v>4787089.3809397221</v>
      </c>
      <c r="G46" s="85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85">
        <f t="array" ref="B54">PRODUCT(IF(('All Group Fixtures'!$A$2:$A$1000=A49)*('All Group Fixtures'!$C$2:$C$1000=C49),'All Group Fixtures'!$L$2:$L$1000))</f>
        <v>5361.5902287373165</v>
      </c>
      <c r="C54" s="85"/>
      <c r="E54" t="s">
        <v>141</v>
      </c>
      <c r="F54" s="85">
        <f t="array" ref="F54">PRODUCT(IF(('All Group Fixtures'!$A$2:$A$1000=E49)*('All Group Fixtures'!$C$2:$C$1000=G49),'All Group Fixtures'!$L$2:$L$1000))</f>
        <v>2460.4024885167432</v>
      </c>
      <c r="G54" s="85"/>
    </row>
    <row r="55" spans="1:7" x14ac:dyDescent="0.2">
      <c r="A55" t="s">
        <v>142</v>
      </c>
      <c r="B55" s="85">
        <f t="array" ref="B55">PRODUCT(IF(('All Group Fixtures'!$A$2:$A$1000=A49)*('All Group Fixtures'!$C$2:$C$1000=C49),'All Group Fixtures'!$N$2:$N$1000))</f>
        <v>1209970440695.5322</v>
      </c>
      <c r="C55" s="85"/>
      <c r="E55" t="s">
        <v>142</v>
      </c>
      <c r="F55" s="85">
        <f t="array" ref="F55">PRODUCT(IF(('All Group Fixtures'!$A$2:$A$1000=E49)*('All Group Fixtures'!$C$2:$C$1000=G49),'All Group Fixtures'!$N$2:$N$1000))</f>
        <v>50890395596040</v>
      </c>
      <c r="G55" s="85"/>
    </row>
    <row r="56" spans="1:7" x14ac:dyDescent="0.2">
      <c r="A56" t="s">
        <v>143</v>
      </c>
      <c r="B56" s="85">
        <f t="array" ref="B56">PRODUCT(IF(('All Group Fixtures'!$A$2:$A$1000=A49)*('All Group Fixtures'!$C$2:$C$1000=C49),'All Group Fixtures'!$R$2:$R$1000))</f>
        <v>24239009.588290974</v>
      </c>
      <c r="C56" s="85"/>
      <c r="E56" t="s">
        <v>143</v>
      </c>
      <c r="F56" s="85">
        <f t="array" ref="F56">PRODUCT(IF(($F$23=$B$20)*('All Group Fixtures'!$A$2:$A$1000=E49)*('All Group Fixtures'!$C$2:$C$1000=G49),'All Group Fixtures'!$R$2:$R$1000))</f>
        <v>0</v>
      </c>
      <c r="G56" s="85"/>
    </row>
  </sheetData>
  <mergeCells count="116"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34:C34"/>
    <mergeCell ref="B35:C35"/>
    <mergeCell ref="B36:C36"/>
    <mergeCell ref="B44:C44"/>
    <mergeCell ref="B45:C45"/>
    <mergeCell ref="E19:G19"/>
    <mergeCell ref="M1:M2"/>
    <mergeCell ref="H1:H2"/>
    <mergeCell ref="I1:I2"/>
    <mergeCell ref="J1:J2"/>
    <mergeCell ref="K1:K2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AM23:AN23"/>
    <mergeCell ref="AQ23:AR23"/>
    <mergeCell ref="AH1:AI1"/>
    <mergeCell ref="AJ1:AK1"/>
    <mergeCell ref="AL1:AM1"/>
    <mergeCell ref="AN1:AO1"/>
    <mergeCell ref="AP1:AQ1"/>
    <mergeCell ref="AR1:AS1"/>
    <mergeCell ref="V25:Y25"/>
    <mergeCell ref="Z25:AC25"/>
    <mergeCell ref="AD25:AG25"/>
    <mergeCell ref="N1:O1"/>
    <mergeCell ref="P1:Q1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T1:AU1"/>
    <mergeCell ref="AV1:AW1"/>
    <mergeCell ref="AX1:AY1"/>
    <mergeCell ref="AZ1:BA1"/>
    <mergeCell ref="BB1:BC1"/>
    <mergeCell ref="BD1:BE1"/>
    <mergeCell ref="AH25:AK25"/>
    <mergeCell ref="AL25:AO25"/>
    <mergeCell ref="AP25:AS25"/>
    <mergeCell ref="AH27:AK27"/>
    <mergeCell ref="AL27:AO27"/>
    <mergeCell ref="AP27:AS27"/>
    <mergeCell ref="AI23:AJ23"/>
    <mergeCell ref="R32:U32"/>
    <mergeCell ref="S23:T23"/>
    <mergeCell ref="R27:U27"/>
    <mergeCell ref="R25:U25"/>
    <mergeCell ref="R1:S1"/>
    <mergeCell ref="T1:U1"/>
    <mergeCell ref="AP32:AS32"/>
    <mergeCell ref="AT32:AW32"/>
    <mergeCell ref="AX32:BA32"/>
    <mergeCell ref="BB32:BE32"/>
    <mergeCell ref="V32:Y32"/>
    <mergeCell ref="Z32:AC32"/>
    <mergeCell ref="AD32:AG32"/>
    <mergeCell ref="AH32:AK32"/>
    <mergeCell ref="AL32:AO32"/>
  </mergeCells>
  <conditionalFormatting sqref="O3">
    <cfRule type="expression" dxfId="680" priority="1314">
      <formula>Q3=""</formula>
    </cfRule>
    <cfRule type="expression" dxfId="679" priority="1320">
      <formula>Q3="L"</formula>
    </cfRule>
    <cfRule type="expression" dxfId="678" priority="1321">
      <formula>Q3="W"</formula>
    </cfRule>
  </conditionalFormatting>
  <conditionalFormatting sqref="Q3">
    <cfRule type="expression" dxfId="677" priority="1312">
      <formula>Q3=""</formula>
    </cfRule>
    <cfRule type="expression" dxfId="676" priority="1318">
      <formula>Q3="L"</formula>
    </cfRule>
    <cfRule type="expression" dxfId="675" priority="1319">
      <formula>Q3="W"</formula>
    </cfRule>
  </conditionalFormatting>
  <conditionalFormatting sqref="N3">
    <cfRule type="expression" dxfId="674" priority="1315">
      <formula>Q3=""</formula>
    </cfRule>
    <cfRule type="expression" dxfId="673" priority="1316">
      <formula>Q3="L"</formula>
    </cfRule>
    <cfRule type="expression" dxfId="672" priority="1317">
      <formula>Q3="W"</formula>
    </cfRule>
  </conditionalFormatting>
  <conditionalFormatting sqref="O4:O18">
    <cfRule type="expression" dxfId="671" priority="1302">
      <formula>Q4=""</formula>
    </cfRule>
    <cfRule type="expression" dxfId="670" priority="1308">
      <formula>Q4="L"</formula>
    </cfRule>
    <cfRule type="expression" dxfId="669" priority="1309">
      <formula>Q4="W"</formula>
    </cfRule>
  </conditionalFormatting>
  <conditionalFormatting sqref="Q4:Q18">
    <cfRule type="expression" dxfId="668" priority="1300">
      <formula>Q4=""</formula>
    </cfRule>
    <cfRule type="expression" dxfId="667" priority="1306">
      <formula>Q4="L"</formula>
    </cfRule>
    <cfRule type="expression" dxfId="666" priority="1307">
      <formula>Q4="W"</formula>
    </cfRule>
  </conditionalFormatting>
  <conditionalFormatting sqref="N4:N18">
    <cfRule type="expression" dxfId="665" priority="1303">
      <formula>Q4=""</formula>
    </cfRule>
    <cfRule type="expression" dxfId="664" priority="1304">
      <formula>Q4="L"</formula>
    </cfRule>
    <cfRule type="expression" dxfId="663" priority="1305">
      <formula>Q4="W"</formula>
    </cfRule>
  </conditionalFormatting>
  <conditionalFormatting sqref="P3">
    <cfRule type="expression" dxfId="662" priority="1105">
      <formula>Q3=""</formula>
    </cfRule>
    <cfRule type="expression" dxfId="661" priority="1106">
      <formula>Q3="L"</formula>
    </cfRule>
    <cfRule type="expression" dxfId="660" priority="1107">
      <formula>Q3="W"</formula>
    </cfRule>
  </conditionalFormatting>
  <conditionalFormatting sqref="P3:P18">
    <cfRule type="expression" dxfId="659" priority="1102">
      <formula>Q3=""</formula>
    </cfRule>
    <cfRule type="expression" dxfId="658" priority="1103">
      <formula>Q3="L"</formula>
    </cfRule>
    <cfRule type="expression" dxfId="657" priority="1104">
      <formula>Q3="W"</formula>
    </cfRule>
  </conditionalFormatting>
  <conditionalFormatting sqref="T3">
    <cfRule type="expression" dxfId="656" priority="382">
      <formula>U3=""</formula>
    </cfRule>
    <cfRule type="expression" dxfId="655" priority="383">
      <formula>U3="L"</formula>
    </cfRule>
    <cfRule type="expression" dxfId="654" priority="384">
      <formula>U3="W"</formula>
    </cfRule>
  </conditionalFormatting>
  <conditionalFormatting sqref="T3:T18">
    <cfRule type="expression" dxfId="653" priority="379">
      <formula>U3=""</formula>
    </cfRule>
    <cfRule type="expression" dxfId="652" priority="380">
      <formula>U3="L"</formula>
    </cfRule>
    <cfRule type="expression" dxfId="651" priority="381">
      <formula>U3="W"</formula>
    </cfRule>
  </conditionalFormatting>
  <conditionalFormatting sqref="R4:R10 R12:R18">
    <cfRule type="expression" dxfId="650" priority="364">
      <formula>U4=""</formula>
    </cfRule>
    <cfRule type="expression" dxfId="649" priority="365">
      <formula>U4="L"</formula>
    </cfRule>
    <cfRule type="expression" dxfId="648" priority="366">
      <formula>U4="W"</formula>
    </cfRule>
  </conditionalFormatting>
  <conditionalFormatting sqref="R11">
    <cfRule type="expression" dxfId="647" priority="361">
      <formula>U11=""</formula>
    </cfRule>
    <cfRule type="expression" dxfId="646" priority="362">
      <formula>U11="L"</formula>
    </cfRule>
    <cfRule type="expression" dxfId="645" priority="363">
      <formula>U11="W"</formula>
    </cfRule>
  </conditionalFormatting>
  <conditionalFormatting sqref="AB3:AB18">
    <cfRule type="expression" dxfId="644" priority="316">
      <formula>AC3=""</formula>
    </cfRule>
    <cfRule type="expression" dxfId="643" priority="317">
      <formula>AC3="L"</formula>
    </cfRule>
    <cfRule type="expression" dxfId="642" priority="318">
      <formula>AC3="W"</formula>
    </cfRule>
  </conditionalFormatting>
  <conditionalFormatting sqref="AQ4:AQ18">
    <cfRule type="expression" dxfId="641" priority="200">
      <formula>AS4=""</formula>
    </cfRule>
    <cfRule type="expression" dxfId="640" priority="206">
      <formula>AS4="L"</formula>
    </cfRule>
    <cfRule type="expression" dxfId="639" priority="207">
      <formula>AS4="W"</formula>
    </cfRule>
  </conditionalFormatting>
  <conditionalFormatting sqref="AS4:AS18">
    <cfRule type="expression" dxfId="638" priority="199">
      <formula>AS4=""</formula>
    </cfRule>
    <cfRule type="expression" dxfId="637" priority="204">
      <formula>AS4="L"</formula>
    </cfRule>
    <cfRule type="expression" dxfId="636" priority="205">
      <formula>AS4="W"</formula>
    </cfRule>
  </conditionalFormatting>
  <conditionalFormatting sqref="AP4:AP10 AP12:AP18">
    <cfRule type="expression" dxfId="635" priority="201">
      <formula>AS4=""</formula>
    </cfRule>
    <cfRule type="expression" dxfId="634" priority="202">
      <formula>AS4="L"</formula>
    </cfRule>
    <cfRule type="expression" dxfId="633" priority="203">
      <formula>AS4="W"</formula>
    </cfRule>
  </conditionalFormatting>
  <conditionalFormatting sqref="AU3">
    <cfRule type="expression" dxfId="632" priority="182">
      <formula>AW3=""</formula>
    </cfRule>
    <cfRule type="expression" dxfId="631" priority="188">
      <formula>AW3="L"</formula>
    </cfRule>
    <cfRule type="expression" dxfId="630" priority="189">
      <formula>AW3="W"</formula>
    </cfRule>
  </conditionalFormatting>
  <conditionalFormatting sqref="AW3">
    <cfRule type="expression" dxfId="629" priority="181">
      <formula>AW3=""</formula>
    </cfRule>
    <cfRule type="expression" dxfId="628" priority="186">
      <formula>AW3="L"</formula>
    </cfRule>
    <cfRule type="expression" dxfId="627" priority="187">
      <formula>AW3="W"</formula>
    </cfRule>
  </conditionalFormatting>
  <conditionalFormatting sqref="AT3">
    <cfRule type="expression" dxfId="626" priority="183">
      <formula>AW3=""</formula>
    </cfRule>
    <cfRule type="expression" dxfId="625" priority="184">
      <formula>AW3="L"</formula>
    </cfRule>
    <cfRule type="expression" dxfId="624" priority="185">
      <formula>AW3="W"</formula>
    </cfRule>
  </conditionalFormatting>
  <conditionalFormatting sqref="AU4:AU18">
    <cfRule type="expression" dxfId="623" priority="173">
      <formula>AW4=""</formula>
    </cfRule>
    <cfRule type="expression" dxfId="622" priority="179">
      <formula>AW4="L"</formula>
    </cfRule>
    <cfRule type="expression" dxfId="621" priority="180">
      <formula>AW4="W"</formula>
    </cfRule>
  </conditionalFormatting>
  <conditionalFormatting sqref="AW4:AW18">
    <cfRule type="expression" dxfId="620" priority="172">
      <formula>AW4=""</formula>
    </cfRule>
    <cfRule type="expression" dxfId="619" priority="177">
      <formula>AW4="L"</formula>
    </cfRule>
    <cfRule type="expression" dxfId="618" priority="178">
      <formula>AW4="W"</formula>
    </cfRule>
  </conditionalFormatting>
  <conditionalFormatting sqref="AT4:AT10 AT12:AT18">
    <cfRule type="expression" dxfId="617" priority="174">
      <formula>AW4=""</formula>
    </cfRule>
    <cfRule type="expression" dxfId="616" priority="175">
      <formula>AW4="L"</formula>
    </cfRule>
    <cfRule type="expression" dxfId="615" priority="176">
      <formula>AW4="W"</formula>
    </cfRule>
  </conditionalFormatting>
  <conditionalFormatting sqref="AP11">
    <cfRule type="expression" dxfId="599" priority="190">
      <formula>AS11=""</formula>
    </cfRule>
    <cfRule type="expression" dxfId="598" priority="191">
      <formula>AS11="L"</formula>
    </cfRule>
    <cfRule type="expression" dxfId="597" priority="192">
      <formula>AS11="W"</formula>
    </cfRule>
  </conditionalFormatting>
  <conditionalFormatting sqref="AV3">
    <cfRule type="expression" dxfId="596" priority="169">
      <formula>AW3=""</formula>
    </cfRule>
    <cfRule type="expression" dxfId="595" priority="170">
      <formula>AW3="L"</formula>
    </cfRule>
    <cfRule type="expression" dxfId="594" priority="171">
      <formula>AW3="W"</formula>
    </cfRule>
  </conditionalFormatting>
  <conditionalFormatting sqref="AV3:AV18">
    <cfRule type="expression" dxfId="593" priority="166">
      <formula>AW3=""</formula>
    </cfRule>
    <cfRule type="expression" dxfId="592" priority="167">
      <formula>AW3="L"</formula>
    </cfRule>
    <cfRule type="expression" dxfId="591" priority="168">
      <formula>AW3="W"</formula>
    </cfRule>
  </conditionalFormatting>
  <conditionalFormatting sqref="AT11">
    <cfRule type="expression" dxfId="590" priority="163">
      <formula>AW11=""</formula>
    </cfRule>
    <cfRule type="expression" dxfId="589" priority="164">
      <formula>AW11="L"</formula>
    </cfRule>
    <cfRule type="expression" dxfId="588" priority="165">
      <formula>AW11="W"</formula>
    </cfRule>
  </conditionalFormatting>
  <conditionalFormatting sqref="AY3">
    <cfRule type="expression" dxfId="587" priority="155">
      <formula>BA3=""</formula>
    </cfRule>
    <cfRule type="expression" dxfId="586" priority="161">
      <formula>BA3="L"</formula>
    </cfRule>
    <cfRule type="expression" dxfId="585" priority="162">
      <formula>BA3="W"</formula>
    </cfRule>
  </conditionalFormatting>
  <conditionalFormatting sqref="BA3">
    <cfRule type="expression" dxfId="584" priority="154">
      <formula>BA3=""</formula>
    </cfRule>
    <cfRule type="expression" dxfId="583" priority="159">
      <formula>BA3="L"</formula>
    </cfRule>
    <cfRule type="expression" dxfId="582" priority="160">
      <formula>BA3="W"</formula>
    </cfRule>
  </conditionalFormatting>
  <conditionalFormatting sqref="AZ3">
    <cfRule type="expression" dxfId="569" priority="142">
      <formula>BA3=""</formula>
    </cfRule>
    <cfRule type="expression" dxfId="568" priority="143">
      <formula>BA3="L"</formula>
    </cfRule>
    <cfRule type="expression" dxfId="567" priority="144">
      <formula>BA3="W"</formula>
    </cfRule>
  </conditionalFormatting>
  <conditionalFormatting sqref="AZ3:AZ18">
    <cfRule type="expression" dxfId="566" priority="139">
      <formula>BA3=""</formula>
    </cfRule>
    <cfRule type="expression" dxfId="565" priority="140">
      <formula>BA3="L"</formula>
    </cfRule>
    <cfRule type="expression" dxfId="564" priority="141">
      <formula>BA3="W"</formula>
    </cfRule>
  </conditionalFormatting>
  <conditionalFormatting sqref="BB11">
    <cfRule type="expression" dxfId="536" priority="91">
      <formula>BE11=""</formula>
    </cfRule>
    <cfRule type="expression" dxfId="535" priority="92">
      <formula>BE11="L"</formula>
    </cfRule>
    <cfRule type="expression" dxfId="534" priority="93">
      <formula>BE11="W"</formula>
    </cfRule>
  </conditionalFormatting>
  <conditionalFormatting sqref="S3">
    <cfRule type="expression" dxfId="497" priority="392">
      <formula>U3=""</formula>
    </cfRule>
    <cfRule type="expression" dxfId="496" priority="395">
      <formula>U3="L"</formula>
    </cfRule>
    <cfRule type="expression" dxfId="495" priority="396">
      <formula>U3="W"</formula>
    </cfRule>
  </conditionalFormatting>
  <conditionalFormatting sqref="U3">
    <cfRule type="expression" dxfId="494" priority="391">
      <formula>U3=""</formula>
    </cfRule>
    <cfRule type="expression" dxfId="493" priority="393">
      <formula>U3="L"</formula>
    </cfRule>
    <cfRule type="expression" dxfId="492" priority="394">
      <formula>U3="W"</formula>
    </cfRule>
  </conditionalFormatting>
  <conditionalFormatting sqref="S4:S18">
    <cfRule type="expression" dxfId="491" priority="386">
      <formula>U4=""</formula>
    </cfRule>
    <cfRule type="expression" dxfId="490" priority="389">
      <formula>U4="L"</formula>
    </cfRule>
    <cfRule type="expression" dxfId="489" priority="390">
      <formula>U4="W"</formula>
    </cfRule>
  </conditionalFormatting>
  <conditionalFormatting sqref="U4:U18">
    <cfRule type="expression" dxfId="488" priority="385">
      <formula>U4=""</formula>
    </cfRule>
    <cfRule type="expression" dxfId="487" priority="387">
      <formula>U4="L"</formula>
    </cfRule>
    <cfRule type="expression" dxfId="486" priority="388">
      <formula>U4="W"</formula>
    </cfRule>
  </conditionalFormatting>
  <conditionalFormatting sqref="R3">
    <cfRule type="expression" dxfId="458" priority="367">
      <formula>U3=""</formula>
    </cfRule>
    <cfRule type="expression" dxfId="457" priority="368">
      <formula>U3="L"</formula>
    </cfRule>
    <cfRule type="expression" dxfId="456" priority="369">
      <formula>U3="W"</formula>
    </cfRule>
  </conditionalFormatting>
  <conditionalFormatting sqref="W3">
    <cfRule type="expression" dxfId="455" priority="356">
      <formula>Y3=""</formula>
    </cfRule>
    <cfRule type="expression" dxfId="454" priority="359">
      <formula>Y3="L"</formula>
    </cfRule>
    <cfRule type="expression" dxfId="453" priority="360">
      <formula>Y3="W"</formula>
    </cfRule>
  </conditionalFormatting>
  <conditionalFormatting sqref="Y3">
    <cfRule type="expression" dxfId="452" priority="355">
      <formula>Y3=""</formula>
    </cfRule>
    <cfRule type="expression" dxfId="451" priority="357">
      <formula>Y3="L"</formula>
    </cfRule>
    <cfRule type="expression" dxfId="450" priority="358">
      <formula>Y3="W"</formula>
    </cfRule>
  </conditionalFormatting>
  <conditionalFormatting sqref="W4:W18">
    <cfRule type="expression" dxfId="449" priority="350">
      <formula>Y4=""</formula>
    </cfRule>
    <cfRule type="expression" dxfId="448" priority="353">
      <formula>Y4="L"</formula>
    </cfRule>
    <cfRule type="expression" dxfId="447" priority="354">
      <formula>Y4="W"</formula>
    </cfRule>
  </conditionalFormatting>
  <conditionalFormatting sqref="Y4:Y18">
    <cfRule type="expression" dxfId="446" priority="349">
      <formula>Y4=""</formula>
    </cfRule>
    <cfRule type="expression" dxfId="445" priority="351">
      <formula>Y4="L"</formula>
    </cfRule>
    <cfRule type="expression" dxfId="444" priority="352">
      <formula>Y4="W"</formula>
    </cfRule>
  </conditionalFormatting>
  <conditionalFormatting sqref="X3">
    <cfRule type="expression" dxfId="443" priority="346">
      <formula>Y3=""</formula>
    </cfRule>
    <cfRule type="expression" dxfId="442" priority="347">
      <formula>Y3="L"</formula>
    </cfRule>
    <cfRule type="expression" dxfId="441" priority="348">
      <formula>Y3="W"</formula>
    </cfRule>
  </conditionalFormatting>
  <conditionalFormatting sqref="X3:X18">
    <cfRule type="expression" dxfId="440" priority="343">
      <formula>Y3=""</formula>
    </cfRule>
    <cfRule type="expression" dxfId="439" priority="344">
      <formula>Y3="L"</formula>
    </cfRule>
    <cfRule type="expression" dxfId="438" priority="345">
      <formula>Y3="W"</formula>
    </cfRule>
  </conditionalFormatting>
  <conditionalFormatting sqref="V3">
    <cfRule type="expression" dxfId="437" priority="340">
      <formula>Y3=""</formula>
    </cfRule>
    <cfRule type="expression" dxfId="436" priority="341">
      <formula>Y3="L"</formula>
    </cfRule>
    <cfRule type="expression" dxfId="435" priority="342">
      <formula>Y3="W"</formula>
    </cfRule>
  </conditionalFormatting>
  <conditionalFormatting sqref="V4:V10 V12:V18">
    <cfRule type="expression" dxfId="434" priority="337">
      <formula>Y4=""</formula>
    </cfRule>
    <cfRule type="expression" dxfId="433" priority="338">
      <formula>Y4="L"</formula>
    </cfRule>
    <cfRule type="expression" dxfId="432" priority="339">
      <formula>Y4="W"</formula>
    </cfRule>
  </conditionalFormatting>
  <conditionalFormatting sqref="V11">
    <cfRule type="expression" dxfId="431" priority="334">
      <formula>Y11=""</formula>
    </cfRule>
    <cfRule type="expression" dxfId="430" priority="335">
      <formula>Y11="L"</formula>
    </cfRule>
    <cfRule type="expression" dxfId="429" priority="336">
      <formula>Y11="W"</formula>
    </cfRule>
  </conditionalFormatting>
  <conditionalFormatting sqref="AA3">
    <cfRule type="expression" dxfId="428" priority="329">
      <formula>AC3=""</formula>
    </cfRule>
    <cfRule type="expression" dxfId="427" priority="332">
      <formula>AC3="L"</formula>
    </cfRule>
    <cfRule type="expression" dxfId="426" priority="333">
      <formula>AC3="W"</formula>
    </cfRule>
  </conditionalFormatting>
  <conditionalFormatting sqref="AC3">
    <cfRule type="expression" dxfId="425" priority="328">
      <formula>AC3=""</formula>
    </cfRule>
    <cfRule type="expression" dxfId="424" priority="330">
      <formula>AC3="L"</formula>
    </cfRule>
    <cfRule type="expression" dxfId="423" priority="331">
      <formula>AC3="W"</formula>
    </cfRule>
  </conditionalFormatting>
  <conditionalFormatting sqref="AA4:AA18">
    <cfRule type="expression" dxfId="422" priority="323">
      <formula>AC4=""</formula>
    </cfRule>
    <cfRule type="expression" dxfId="421" priority="326">
      <formula>AC4="L"</formula>
    </cfRule>
    <cfRule type="expression" dxfId="420" priority="327">
      <formula>AC4="W"</formula>
    </cfRule>
  </conditionalFormatting>
  <conditionalFormatting sqref="AC4:AC18">
    <cfRule type="expression" dxfId="419" priority="322">
      <formula>AC4=""</formula>
    </cfRule>
    <cfRule type="expression" dxfId="418" priority="324">
      <formula>AC4="L"</formula>
    </cfRule>
    <cfRule type="expression" dxfId="417" priority="325">
      <formula>AC4="W"</formula>
    </cfRule>
  </conditionalFormatting>
  <conditionalFormatting sqref="AB3">
    <cfRule type="expression" dxfId="416" priority="319">
      <formula>AC3=""</formula>
    </cfRule>
    <cfRule type="expression" dxfId="415" priority="320">
      <formula>AC3="L"</formula>
    </cfRule>
    <cfRule type="expression" dxfId="414" priority="321">
      <formula>AC3="W"</formula>
    </cfRule>
  </conditionalFormatting>
  <conditionalFormatting sqref="Z3">
    <cfRule type="expression" dxfId="413" priority="304">
      <formula>AC3=""</formula>
    </cfRule>
    <cfRule type="expression" dxfId="412" priority="305">
      <formula>AC3="L"</formula>
    </cfRule>
    <cfRule type="expression" dxfId="411" priority="306">
      <formula>AC3="W"</formula>
    </cfRule>
  </conditionalFormatting>
  <conditionalFormatting sqref="Z4:Z10 Z12:Z18">
    <cfRule type="expression" dxfId="410" priority="301">
      <formula>AC4=""</formula>
    </cfRule>
    <cfRule type="expression" dxfId="409" priority="302">
      <formula>AC4="L"</formula>
    </cfRule>
    <cfRule type="expression" dxfId="408" priority="303">
      <formula>AC4="W"</formula>
    </cfRule>
  </conditionalFormatting>
  <conditionalFormatting sqref="Z11">
    <cfRule type="expression" dxfId="407" priority="298">
      <formula>AC11=""</formula>
    </cfRule>
    <cfRule type="expression" dxfId="406" priority="299">
      <formula>AC11="L"</formula>
    </cfRule>
    <cfRule type="expression" dxfId="405" priority="300">
      <formula>AC11="W"</formula>
    </cfRule>
  </conditionalFormatting>
  <conditionalFormatting sqref="AE3">
    <cfRule type="expression" dxfId="404" priority="293">
      <formula>AG3=""</formula>
    </cfRule>
    <cfRule type="expression" dxfId="403" priority="296">
      <formula>AG3="L"</formula>
    </cfRule>
    <cfRule type="expression" dxfId="402" priority="297">
      <formula>AG3="W"</formula>
    </cfRule>
  </conditionalFormatting>
  <conditionalFormatting sqref="AG3">
    <cfRule type="expression" dxfId="401" priority="292">
      <formula>AG3=""</formula>
    </cfRule>
    <cfRule type="expression" dxfId="400" priority="294">
      <formula>AG3="L"</formula>
    </cfRule>
    <cfRule type="expression" dxfId="399" priority="295">
      <formula>AG3="W"</formula>
    </cfRule>
  </conditionalFormatting>
  <conditionalFormatting sqref="AE4:AE18">
    <cfRule type="expression" dxfId="398" priority="287">
      <formula>AG4=""</formula>
    </cfRule>
    <cfRule type="expression" dxfId="397" priority="290">
      <formula>AG4="L"</formula>
    </cfRule>
    <cfRule type="expression" dxfId="396" priority="291">
      <formula>AG4="W"</formula>
    </cfRule>
  </conditionalFormatting>
  <conditionalFormatting sqref="AG4:AG18">
    <cfRule type="expression" dxfId="395" priority="286">
      <formula>AG4=""</formula>
    </cfRule>
    <cfRule type="expression" dxfId="394" priority="288">
      <formula>AG4="L"</formula>
    </cfRule>
    <cfRule type="expression" dxfId="393" priority="289">
      <formula>AG4="W"</formula>
    </cfRule>
  </conditionalFormatting>
  <conditionalFormatting sqref="AF3">
    <cfRule type="expression" dxfId="392" priority="283">
      <formula>AG3=""</formula>
    </cfRule>
    <cfRule type="expression" dxfId="391" priority="284">
      <formula>AG3="L"</formula>
    </cfRule>
    <cfRule type="expression" dxfId="390" priority="285">
      <formula>AG3="W"</formula>
    </cfRule>
  </conditionalFormatting>
  <conditionalFormatting sqref="AF3:AF18">
    <cfRule type="expression" dxfId="389" priority="280">
      <formula>AG3=""</formula>
    </cfRule>
    <cfRule type="expression" dxfId="388" priority="281">
      <formula>AG3="L"</formula>
    </cfRule>
    <cfRule type="expression" dxfId="387" priority="282">
      <formula>AG3="W"</formula>
    </cfRule>
  </conditionalFormatting>
  <conditionalFormatting sqref="AD3">
    <cfRule type="expression" dxfId="386" priority="277">
      <formula>AG3=""</formula>
    </cfRule>
    <cfRule type="expression" dxfId="385" priority="278">
      <formula>AG3="L"</formula>
    </cfRule>
    <cfRule type="expression" dxfId="384" priority="279">
      <formula>AG3="W"</formula>
    </cfRule>
  </conditionalFormatting>
  <conditionalFormatting sqref="AD4:AD10 AD12:AD18">
    <cfRule type="expression" dxfId="383" priority="274">
      <formula>AG4=""</formula>
    </cfRule>
    <cfRule type="expression" dxfId="382" priority="275">
      <formula>AG4="L"</formula>
    </cfRule>
    <cfRule type="expression" dxfId="381" priority="276">
      <formula>AG4="W"</formula>
    </cfRule>
  </conditionalFormatting>
  <conditionalFormatting sqref="AD11">
    <cfRule type="expression" dxfId="380" priority="271">
      <formula>AG11=""</formula>
    </cfRule>
    <cfRule type="expression" dxfId="379" priority="272">
      <formula>AG11="L"</formula>
    </cfRule>
    <cfRule type="expression" dxfId="378" priority="273">
      <formula>AG11="W"</formula>
    </cfRule>
  </conditionalFormatting>
  <conditionalFormatting sqref="AI3">
    <cfRule type="expression" dxfId="377" priority="266">
      <formula>AK3=""</formula>
    </cfRule>
    <cfRule type="expression" dxfId="376" priority="269">
      <formula>AK3="L"</formula>
    </cfRule>
    <cfRule type="expression" dxfId="375" priority="270">
      <formula>AK3="W"</formula>
    </cfRule>
  </conditionalFormatting>
  <conditionalFormatting sqref="AK3">
    <cfRule type="expression" dxfId="374" priority="265">
      <formula>AK3=""</formula>
    </cfRule>
    <cfRule type="expression" dxfId="373" priority="267">
      <formula>AK3="L"</formula>
    </cfRule>
    <cfRule type="expression" dxfId="372" priority="268">
      <formula>AK3="W"</formula>
    </cfRule>
  </conditionalFormatting>
  <conditionalFormatting sqref="AI4:AI18">
    <cfRule type="expression" dxfId="371" priority="260">
      <formula>AK4=""</formula>
    </cfRule>
    <cfRule type="expression" dxfId="370" priority="263">
      <formula>AK4="L"</formula>
    </cfRule>
    <cfRule type="expression" dxfId="369" priority="264">
      <formula>AK4="W"</formula>
    </cfRule>
  </conditionalFormatting>
  <conditionalFormatting sqref="AK4:AK18">
    <cfRule type="expression" dxfId="368" priority="259">
      <formula>AK4=""</formula>
    </cfRule>
    <cfRule type="expression" dxfId="367" priority="261">
      <formula>AK4="L"</formula>
    </cfRule>
    <cfRule type="expression" dxfId="366" priority="262">
      <formula>AK4="W"</formula>
    </cfRule>
  </conditionalFormatting>
  <conditionalFormatting sqref="AJ3">
    <cfRule type="expression" dxfId="365" priority="256">
      <formula>AK3=""</formula>
    </cfRule>
    <cfRule type="expression" dxfId="364" priority="257">
      <formula>AK3="L"</formula>
    </cfRule>
    <cfRule type="expression" dxfId="363" priority="258">
      <formula>AK3="W"</formula>
    </cfRule>
  </conditionalFormatting>
  <conditionalFormatting sqref="AJ3:AJ18">
    <cfRule type="expression" dxfId="362" priority="253">
      <formula>AK3=""</formula>
    </cfRule>
    <cfRule type="expression" dxfId="361" priority="254">
      <formula>AK3="L"</formula>
    </cfRule>
    <cfRule type="expression" dxfId="360" priority="255">
      <formula>AK3="W"</formula>
    </cfRule>
  </conditionalFormatting>
  <conditionalFormatting sqref="AH3">
    <cfRule type="expression" dxfId="359" priority="250">
      <formula>AK3=""</formula>
    </cfRule>
    <cfRule type="expression" dxfId="358" priority="251">
      <formula>AK3="L"</formula>
    </cfRule>
    <cfRule type="expression" dxfId="357" priority="252">
      <formula>AK3="W"</formula>
    </cfRule>
  </conditionalFormatting>
  <conditionalFormatting sqref="AH4:AH10 AH12:AH18">
    <cfRule type="expression" dxfId="356" priority="247">
      <formula>AK4=""</formula>
    </cfRule>
    <cfRule type="expression" dxfId="355" priority="248">
      <formula>AK4="L"</formula>
    </cfRule>
    <cfRule type="expression" dxfId="354" priority="249">
      <formula>AK4="W"</formula>
    </cfRule>
  </conditionalFormatting>
  <conditionalFormatting sqref="AH11">
    <cfRule type="expression" dxfId="353" priority="244">
      <formula>AK11=""</formula>
    </cfRule>
    <cfRule type="expression" dxfId="352" priority="245">
      <formula>AK11="L"</formula>
    </cfRule>
    <cfRule type="expression" dxfId="351" priority="246">
      <formula>AK11="W"</formula>
    </cfRule>
  </conditionalFormatting>
  <conditionalFormatting sqref="AM3">
    <cfRule type="expression" dxfId="350" priority="239">
      <formula>AO3=""</formula>
    </cfRule>
    <cfRule type="expression" dxfId="349" priority="242">
      <formula>AO3="L"</formula>
    </cfRule>
    <cfRule type="expression" dxfId="348" priority="243">
      <formula>AO3="W"</formula>
    </cfRule>
  </conditionalFormatting>
  <conditionalFormatting sqref="AO3">
    <cfRule type="expression" dxfId="347" priority="238">
      <formula>AO3=""</formula>
    </cfRule>
    <cfRule type="expression" dxfId="346" priority="240">
      <formula>AO3="L"</formula>
    </cfRule>
    <cfRule type="expression" dxfId="345" priority="241">
      <formula>AO3="W"</formula>
    </cfRule>
  </conditionalFormatting>
  <conditionalFormatting sqref="AM4:AM18">
    <cfRule type="expression" dxfId="344" priority="233">
      <formula>AO4=""</formula>
    </cfRule>
    <cfRule type="expression" dxfId="343" priority="236">
      <formula>AO4="L"</formula>
    </cfRule>
    <cfRule type="expression" dxfId="342" priority="237">
      <formula>AO4="W"</formula>
    </cfRule>
  </conditionalFormatting>
  <conditionalFormatting sqref="AO4:AO18">
    <cfRule type="expression" dxfId="341" priority="232">
      <formula>AO4=""</formula>
    </cfRule>
    <cfRule type="expression" dxfId="340" priority="234">
      <formula>AO4="L"</formula>
    </cfRule>
    <cfRule type="expression" dxfId="339" priority="235">
      <formula>AO4="W"</formula>
    </cfRule>
  </conditionalFormatting>
  <conditionalFormatting sqref="AN3">
    <cfRule type="expression" dxfId="338" priority="229">
      <formula>AO3=""</formula>
    </cfRule>
    <cfRule type="expression" dxfId="337" priority="230">
      <formula>AO3="L"</formula>
    </cfRule>
    <cfRule type="expression" dxfId="336" priority="231">
      <formula>AO3="W"</formula>
    </cfRule>
  </conditionalFormatting>
  <conditionalFormatting sqref="AN3:AN18">
    <cfRule type="expression" dxfId="335" priority="226">
      <formula>AO3=""</formula>
    </cfRule>
    <cfRule type="expression" dxfId="334" priority="227">
      <formula>AO3="L"</formula>
    </cfRule>
    <cfRule type="expression" dxfId="333" priority="228">
      <formula>AO3="W"</formula>
    </cfRule>
  </conditionalFormatting>
  <conditionalFormatting sqref="AL3">
    <cfRule type="expression" dxfId="332" priority="223">
      <formula>AO3=""</formula>
    </cfRule>
    <cfRule type="expression" dxfId="331" priority="224">
      <formula>AO3="L"</formula>
    </cfRule>
    <cfRule type="expression" dxfId="330" priority="225">
      <formula>AO3="W"</formula>
    </cfRule>
  </conditionalFormatting>
  <conditionalFormatting sqref="AL4:AL10 AL12:AL18">
    <cfRule type="expression" dxfId="329" priority="220">
      <formula>AO4=""</formula>
    </cfRule>
    <cfRule type="expression" dxfId="328" priority="221">
      <formula>AO4="L"</formula>
    </cfRule>
    <cfRule type="expression" dxfId="327" priority="222">
      <formula>AO4="W"</formula>
    </cfRule>
  </conditionalFormatting>
  <conditionalFormatting sqref="AL11">
    <cfRule type="expression" dxfId="326" priority="217">
      <formula>AO11=""</formula>
    </cfRule>
    <cfRule type="expression" dxfId="325" priority="218">
      <formula>AO11="L"</formula>
    </cfRule>
    <cfRule type="expression" dxfId="324" priority="219">
      <formula>AO11="W"</formula>
    </cfRule>
  </conditionalFormatting>
  <conditionalFormatting sqref="AQ3">
    <cfRule type="expression" dxfId="323" priority="209">
      <formula>AS3=""</formula>
    </cfRule>
    <cfRule type="expression" dxfId="322" priority="215">
      <formula>AS3="L"</formula>
    </cfRule>
    <cfRule type="expression" dxfId="321" priority="216">
      <formula>AS3="W"</formula>
    </cfRule>
  </conditionalFormatting>
  <conditionalFormatting sqref="AS3">
    <cfRule type="expression" dxfId="320" priority="208">
      <formula>AS3=""</formula>
    </cfRule>
    <cfRule type="expression" dxfId="319" priority="213">
      <formula>AS3="L"</formula>
    </cfRule>
    <cfRule type="expression" dxfId="318" priority="214">
      <formula>AS3="W"</formula>
    </cfRule>
  </conditionalFormatting>
  <conditionalFormatting sqref="AP3">
    <cfRule type="expression" dxfId="317" priority="210">
      <formula>AS3=""</formula>
    </cfRule>
    <cfRule type="expression" dxfId="316" priority="211">
      <formula>AS3="L"</formula>
    </cfRule>
    <cfRule type="expression" dxfId="315" priority="212">
      <formula>AS3="W"</formula>
    </cfRule>
  </conditionalFormatting>
  <conditionalFormatting sqref="AR3">
    <cfRule type="expression" dxfId="314" priority="196">
      <formula>AS3=""</formula>
    </cfRule>
    <cfRule type="expression" dxfId="313" priority="197">
      <formula>AS3="L"</formula>
    </cfRule>
    <cfRule type="expression" dxfId="312" priority="198">
      <formula>AS3="W"</formula>
    </cfRule>
  </conditionalFormatting>
  <conditionalFormatting sqref="AR3:AR18">
    <cfRule type="expression" dxfId="311" priority="193">
      <formula>AS3=""</formula>
    </cfRule>
    <cfRule type="expression" dxfId="310" priority="194">
      <formula>AS3="L"</formula>
    </cfRule>
    <cfRule type="expression" dxfId="309" priority="195">
      <formula>AS3="W"</formula>
    </cfRule>
  </conditionalFormatting>
  <conditionalFormatting sqref="AY4:AY18">
    <cfRule type="expression" dxfId="308" priority="146">
      <formula>BA4=""</formula>
    </cfRule>
    <cfRule type="expression" dxfId="307" priority="152">
      <formula>BA4="L"</formula>
    </cfRule>
    <cfRule type="expression" dxfId="306" priority="153">
      <formula>BA4="W"</formula>
    </cfRule>
  </conditionalFormatting>
  <conditionalFormatting sqref="BA4:BA18">
    <cfRule type="expression" dxfId="305" priority="145">
      <formula>BA4=""</formula>
    </cfRule>
    <cfRule type="expression" dxfId="304" priority="150">
      <formula>BA4="L"</formula>
    </cfRule>
    <cfRule type="expression" dxfId="303" priority="151">
      <formula>BA4="W"</formula>
    </cfRule>
  </conditionalFormatting>
  <conditionalFormatting sqref="BC3">
    <cfRule type="expression" dxfId="296" priority="128">
      <formula>BE3=""</formula>
    </cfRule>
    <cfRule type="expression" dxfId="295" priority="134">
      <formula>BE3="L"</formula>
    </cfRule>
    <cfRule type="expression" dxfId="294" priority="135">
      <formula>BE3="W"</formula>
    </cfRule>
  </conditionalFormatting>
  <conditionalFormatting sqref="BE3">
    <cfRule type="expression" dxfId="293" priority="127">
      <formula>BE3=""</formula>
    </cfRule>
    <cfRule type="expression" dxfId="292" priority="132">
      <formula>BE3="L"</formula>
    </cfRule>
    <cfRule type="expression" dxfId="291" priority="133">
      <formula>BE3="W"</formula>
    </cfRule>
  </conditionalFormatting>
  <conditionalFormatting sqref="BD3">
    <cfRule type="expression" dxfId="290" priority="115">
      <formula>BE3=""</formula>
    </cfRule>
    <cfRule type="expression" dxfId="289" priority="116">
      <formula>BE3="L"</formula>
    </cfRule>
    <cfRule type="expression" dxfId="288" priority="117">
      <formula>BE3="W"</formula>
    </cfRule>
  </conditionalFormatting>
  <conditionalFormatting sqref="BD3:BD18">
    <cfRule type="expression" dxfId="287" priority="112">
      <formula>BE3=""</formula>
    </cfRule>
    <cfRule type="expression" dxfId="286" priority="113">
      <formula>BE3="L"</formula>
    </cfRule>
    <cfRule type="expression" dxfId="285" priority="114">
      <formula>BE3="W"</formula>
    </cfRule>
  </conditionalFormatting>
  <conditionalFormatting sqref="BC4:BC18">
    <cfRule type="expression" dxfId="284" priority="119">
      <formula>BE4=""</formula>
    </cfRule>
    <cfRule type="expression" dxfId="283" priority="125">
      <formula>BE4="L"</formula>
    </cfRule>
    <cfRule type="expression" dxfId="282" priority="126">
      <formula>BE4="W"</formula>
    </cfRule>
  </conditionalFormatting>
  <conditionalFormatting sqref="BE4:BE18">
    <cfRule type="expression" dxfId="281" priority="118">
      <formula>BE4=""</formula>
    </cfRule>
    <cfRule type="expression" dxfId="280" priority="123">
      <formula>BE4="L"</formula>
    </cfRule>
    <cfRule type="expression" dxfId="279" priority="124">
      <formula>BE4="W"</formula>
    </cfRule>
  </conditionalFormatting>
  <conditionalFormatting sqref="BB3">
    <cfRule type="expression" dxfId="278" priority="97">
      <formula>BE3=""</formula>
    </cfRule>
    <cfRule type="expression" dxfId="277" priority="98">
      <formula>BE3="L"</formula>
    </cfRule>
    <cfRule type="expression" dxfId="276" priority="99">
      <formula>BE3="W"</formula>
    </cfRule>
  </conditionalFormatting>
  <conditionalFormatting sqref="BB4:BB10 BB12:BB18">
    <cfRule type="expression" dxfId="275" priority="94">
      <formula>BE4=""</formula>
    </cfRule>
    <cfRule type="expression" dxfId="274" priority="95">
      <formula>BE4="L"</formula>
    </cfRule>
    <cfRule type="expression" dxfId="273" priority="96">
      <formula>BE4="W"</formula>
    </cfRule>
  </conditionalFormatting>
  <conditionalFormatting sqref="AX3">
    <cfRule type="expression" dxfId="260" priority="88">
      <formula>BA3=""</formula>
    </cfRule>
    <cfRule type="expression" dxfId="259" priority="89">
      <formula>BA3="L"</formula>
    </cfRule>
    <cfRule type="expression" dxfId="258" priority="90">
      <formula>BA3="W"</formula>
    </cfRule>
  </conditionalFormatting>
  <conditionalFormatting sqref="AX4:AX10 AX12:AX18">
    <cfRule type="expression" dxfId="257" priority="85">
      <formula>BA4=""</formula>
    </cfRule>
    <cfRule type="expression" dxfId="256" priority="86">
      <formula>BA4="L"</formula>
    </cfRule>
    <cfRule type="expression" dxfId="255" priority="87">
      <formula>BA4="W"</formula>
    </cfRule>
  </conditionalFormatting>
  <conditionalFormatting sqref="AX11">
    <cfRule type="expression" dxfId="254" priority="82">
      <formula>BA11=""</formula>
    </cfRule>
    <cfRule type="expression" dxfId="253" priority="83">
      <formula>BA11="L"</formula>
    </cfRule>
    <cfRule type="expression" dxfId="252" priority="84">
      <formula>BA11="W"</formula>
    </cfRule>
  </conditionalFormatting>
  <conditionalFormatting sqref="BF11">
    <cfRule type="expression" dxfId="80" priority="55">
      <formula>BI11=""</formula>
    </cfRule>
    <cfRule type="expression" dxfId="79" priority="56">
      <formula>BI11="L"</formula>
    </cfRule>
    <cfRule type="expression" dxfId="78" priority="57">
      <formula>BI11="W"</formula>
    </cfRule>
  </conditionalFormatting>
  <conditionalFormatting sqref="BG3">
    <cfRule type="expression" dxfId="77" priority="77">
      <formula>BI3=""</formula>
    </cfRule>
    <cfRule type="expression" dxfId="76" priority="80">
      <formula>BI3="L"</formula>
    </cfRule>
    <cfRule type="expression" dxfId="75" priority="81">
      <formula>BI3="W"</formula>
    </cfRule>
  </conditionalFormatting>
  <conditionalFormatting sqref="BI3">
    <cfRule type="expression" dxfId="74" priority="76">
      <formula>BI3=""</formula>
    </cfRule>
    <cfRule type="expression" dxfId="73" priority="78">
      <formula>BI3="L"</formula>
    </cfRule>
    <cfRule type="expression" dxfId="72" priority="79">
      <formula>BI3="W"</formula>
    </cfRule>
  </conditionalFormatting>
  <conditionalFormatting sqref="BH3">
    <cfRule type="expression" dxfId="71" priority="67">
      <formula>BI3=""</formula>
    </cfRule>
    <cfRule type="expression" dxfId="70" priority="68">
      <formula>BI3="L"</formula>
    </cfRule>
    <cfRule type="expression" dxfId="69" priority="69">
      <formula>BI3="W"</formula>
    </cfRule>
  </conditionalFormatting>
  <conditionalFormatting sqref="BH3:BH18">
    <cfRule type="expression" dxfId="68" priority="64">
      <formula>BI3=""</formula>
    </cfRule>
    <cfRule type="expression" dxfId="67" priority="65">
      <formula>BI3="L"</formula>
    </cfRule>
    <cfRule type="expression" dxfId="66" priority="66">
      <formula>BI3="W"</formula>
    </cfRule>
  </conditionalFormatting>
  <conditionalFormatting sqref="BG4:BG18">
    <cfRule type="expression" dxfId="65" priority="71">
      <formula>BI4=""</formula>
    </cfRule>
    <cfRule type="expression" dxfId="64" priority="74">
      <formula>BI4="L"</formula>
    </cfRule>
    <cfRule type="expression" dxfId="63" priority="75">
      <formula>BI4="W"</formula>
    </cfRule>
  </conditionalFormatting>
  <conditionalFormatting sqref="BI4:BI18">
    <cfRule type="expression" dxfId="62" priority="70">
      <formula>BI4=""</formula>
    </cfRule>
    <cfRule type="expression" dxfId="61" priority="72">
      <formula>BI4="L"</formula>
    </cfRule>
    <cfRule type="expression" dxfId="60" priority="73">
      <formula>BI4="W"</formula>
    </cfRule>
  </conditionalFormatting>
  <conditionalFormatting sqref="BF3">
    <cfRule type="expression" dxfId="59" priority="61">
      <formula>BI3=""</formula>
    </cfRule>
    <cfRule type="expression" dxfId="58" priority="62">
      <formula>BI3="L"</formula>
    </cfRule>
    <cfRule type="expression" dxfId="57" priority="63">
      <formula>BI3="W"</formula>
    </cfRule>
  </conditionalFormatting>
  <conditionalFormatting sqref="BF4:BF10 BF12:BF18">
    <cfRule type="expression" dxfId="56" priority="58">
      <formula>BI4=""</formula>
    </cfRule>
    <cfRule type="expression" dxfId="55" priority="59">
      <formula>BI4="L"</formula>
    </cfRule>
    <cfRule type="expression" dxfId="54" priority="60">
      <formula>BI4="W"</formula>
    </cfRule>
  </conditionalFormatting>
  <conditionalFormatting sqref="BJ11">
    <cfRule type="expression" dxfId="53" priority="28">
      <formula>BM11=""</formula>
    </cfRule>
    <cfRule type="expression" dxfId="52" priority="29">
      <formula>BM11="L"</formula>
    </cfRule>
    <cfRule type="expression" dxfId="51" priority="30">
      <formula>BM11="W"</formula>
    </cfRule>
  </conditionalFormatting>
  <conditionalFormatting sqref="BK3">
    <cfRule type="expression" dxfId="50" priority="50">
      <formula>BM3=""</formula>
    </cfRule>
    <cfRule type="expression" dxfId="49" priority="53">
      <formula>BM3="L"</formula>
    </cfRule>
    <cfRule type="expression" dxfId="48" priority="54">
      <formula>BM3="W"</formula>
    </cfRule>
  </conditionalFormatting>
  <conditionalFormatting sqref="BM3">
    <cfRule type="expression" dxfId="47" priority="49">
      <formula>BM3=""</formula>
    </cfRule>
    <cfRule type="expression" dxfId="46" priority="51">
      <formula>BM3="L"</formula>
    </cfRule>
    <cfRule type="expression" dxfId="45" priority="52">
      <formula>BM3="W"</formula>
    </cfRule>
  </conditionalFormatting>
  <conditionalFormatting sqref="BL3">
    <cfRule type="expression" dxfId="44" priority="40">
      <formula>BM3=""</formula>
    </cfRule>
    <cfRule type="expression" dxfId="43" priority="41">
      <formula>BM3="L"</formula>
    </cfRule>
    <cfRule type="expression" dxfId="42" priority="42">
      <formula>BM3="W"</formula>
    </cfRule>
  </conditionalFormatting>
  <conditionalFormatting sqref="BL3:BL18">
    <cfRule type="expression" dxfId="41" priority="37">
      <formula>BM3=""</formula>
    </cfRule>
    <cfRule type="expression" dxfId="40" priority="38">
      <formula>BM3="L"</formula>
    </cfRule>
    <cfRule type="expression" dxfId="39" priority="39">
      <formula>BM3="W"</formula>
    </cfRule>
  </conditionalFormatting>
  <conditionalFormatting sqref="BK4:BK18">
    <cfRule type="expression" dxfId="38" priority="44">
      <formula>BM4=""</formula>
    </cfRule>
    <cfRule type="expression" dxfId="37" priority="47">
      <formula>BM4="L"</formula>
    </cfRule>
    <cfRule type="expression" dxfId="36" priority="48">
      <formula>BM4="W"</formula>
    </cfRule>
  </conditionalFormatting>
  <conditionalFormatting sqref="BM4:BM18">
    <cfRule type="expression" dxfId="35" priority="43">
      <formula>BM4=""</formula>
    </cfRule>
    <cfRule type="expression" dxfId="34" priority="45">
      <formula>BM4="L"</formula>
    </cfRule>
    <cfRule type="expression" dxfId="33" priority="46">
      <formula>BM4="W"</formula>
    </cfRule>
  </conditionalFormatting>
  <conditionalFormatting sqref="BJ3">
    <cfRule type="expression" dxfId="32" priority="34">
      <formula>BM3=""</formula>
    </cfRule>
    <cfRule type="expression" dxfId="31" priority="35">
      <formula>BM3="L"</formula>
    </cfRule>
    <cfRule type="expression" dxfId="30" priority="36">
      <formula>BM3="W"</formula>
    </cfRule>
  </conditionalFormatting>
  <conditionalFormatting sqref="BJ4:BJ10 BJ12:BJ18">
    <cfRule type="expression" dxfId="29" priority="31">
      <formula>BM4=""</formula>
    </cfRule>
    <cfRule type="expression" dxfId="28" priority="32">
      <formula>BM4="L"</formula>
    </cfRule>
    <cfRule type="expression" dxfId="27" priority="33">
      <formula>BM4="W"</formula>
    </cfRule>
  </conditionalFormatting>
  <conditionalFormatting sqref="BN11">
    <cfRule type="expression" dxfId="26" priority="1">
      <formula>BQ11=""</formula>
    </cfRule>
    <cfRule type="expression" dxfId="25" priority="2">
      <formula>BQ11="L"</formula>
    </cfRule>
    <cfRule type="expression" dxfId="24" priority="3">
      <formula>BQ11="W"</formula>
    </cfRule>
  </conditionalFormatting>
  <conditionalFormatting sqref="BO3">
    <cfRule type="expression" dxfId="23" priority="23">
      <formula>BQ3=""</formula>
    </cfRule>
    <cfRule type="expression" dxfId="22" priority="26">
      <formula>BQ3="L"</formula>
    </cfRule>
    <cfRule type="expression" dxfId="21" priority="27">
      <formula>BQ3="W"</formula>
    </cfRule>
  </conditionalFormatting>
  <conditionalFormatting sqref="BQ3">
    <cfRule type="expression" dxfId="20" priority="22">
      <formula>BQ3=""</formula>
    </cfRule>
    <cfRule type="expression" dxfId="19" priority="24">
      <formula>BQ3="L"</formula>
    </cfRule>
    <cfRule type="expression" dxfId="18" priority="25">
      <formula>BQ3="W"</formula>
    </cfRule>
  </conditionalFormatting>
  <conditionalFormatting sqref="BP3">
    <cfRule type="expression" dxfId="17" priority="13">
      <formula>BQ3=""</formula>
    </cfRule>
    <cfRule type="expression" dxfId="16" priority="14">
      <formula>BQ3="L"</formula>
    </cfRule>
    <cfRule type="expression" dxfId="15" priority="15">
      <formula>BQ3="W"</formula>
    </cfRule>
  </conditionalFormatting>
  <conditionalFormatting sqref="BP3:BP18">
    <cfRule type="expression" dxfId="14" priority="10">
      <formula>BQ3=""</formula>
    </cfRule>
    <cfRule type="expression" dxfId="13" priority="11">
      <formula>BQ3="L"</formula>
    </cfRule>
    <cfRule type="expression" dxfId="12" priority="12">
      <formula>BQ3="W"</formula>
    </cfRule>
  </conditionalFormatting>
  <conditionalFormatting sqref="BO4:BO18">
    <cfRule type="expression" dxfId="11" priority="17">
      <formula>BQ4=""</formula>
    </cfRule>
    <cfRule type="expression" dxfId="10" priority="20">
      <formula>BQ4="L"</formula>
    </cfRule>
    <cfRule type="expression" dxfId="9" priority="21">
      <formula>BQ4="W"</formula>
    </cfRule>
  </conditionalFormatting>
  <conditionalFormatting sqref="BQ4:BQ18">
    <cfRule type="expression" dxfId="8" priority="16">
      <formula>BQ4=""</formula>
    </cfRule>
    <cfRule type="expression" dxfId="7" priority="18">
      <formula>BQ4="L"</formula>
    </cfRule>
    <cfRule type="expression" dxfId="6" priority="19">
      <formula>BQ4="W"</formula>
    </cfRule>
  </conditionalFormatting>
  <conditionalFormatting sqref="BN3">
    <cfRule type="expression" dxfId="5" priority="7">
      <formula>BQ3=""</formula>
    </cfRule>
    <cfRule type="expression" dxfId="4" priority="8">
      <formula>BQ3="L"</formula>
    </cfRule>
    <cfRule type="expression" dxfId="3" priority="9">
      <formula>BQ3="W"</formula>
    </cfRule>
  </conditionalFormatting>
  <conditionalFormatting sqref="BN4:BN10 BN12:BN18">
    <cfRule type="expression" dxfId="2" priority="4">
      <formula>BQ4=""</formula>
    </cfRule>
    <cfRule type="expression" dxfId="1" priority="5">
      <formula>BQ4="L"</formula>
    </cfRule>
    <cfRule type="expression" dxfId="0" priority="6">
      <formula>BQ4="W"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L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77" t="s">
        <v>96</v>
      </c>
      <c r="B1" s="77" t="s">
        <v>70</v>
      </c>
      <c r="C1" s="77" t="s">
        <v>69</v>
      </c>
      <c r="D1" s="77" t="s">
        <v>66</v>
      </c>
      <c r="E1" s="77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97" t="s">
        <v>152</v>
      </c>
      <c r="M1" s="98"/>
      <c r="N1" s="99">
        <v>1</v>
      </c>
      <c r="O1" s="100"/>
      <c r="P1" s="97" t="s">
        <v>152</v>
      </c>
      <c r="Q1" s="98"/>
      <c r="R1" s="99">
        <f>N1+1</f>
        <v>2</v>
      </c>
      <c r="S1" s="100"/>
      <c r="T1" s="97" t="s">
        <v>152</v>
      </c>
      <c r="U1" s="98"/>
      <c r="V1" s="99">
        <f>R1+1</f>
        <v>3</v>
      </c>
      <c r="W1" s="100"/>
      <c r="X1" s="97" t="s">
        <v>152</v>
      </c>
      <c r="Y1" s="98"/>
      <c r="Z1" s="99">
        <f>V1+1</f>
        <v>4</v>
      </c>
      <c r="AA1" s="100"/>
      <c r="AB1" s="97" t="s">
        <v>152</v>
      </c>
      <c r="AC1" s="98"/>
      <c r="AD1" s="99">
        <f>Z1+1</f>
        <v>5</v>
      </c>
      <c r="AE1" s="100"/>
      <c r="AF1" s="97" t="s">
        <v>152</v>
      </c>
      <c r="AG1" s="98"/>
      <c r="AH1" s="99">
        <f>AD1+1</f>
        <v>6</v>
      </c>
      <c r="AI1" s="100"/>
      <c r="AJ1" s="97" t="s">
        <v>152</v>
      </c>
      <c r="AK1" s="98"/>
      <c r="AL1" s="99">
        <f>AH1+1</f>
        <v>7</v>
      </c>
      <c r="AM1" s="100"/>
    </row>
    <row r="2" spans="1:39" x14ac:dyDescent="0.2">
      <c r="A2" s="77"/>
      <c r="B2" s="77"/>
      <c r="C2" s="77"/>
      <c r="D2" s="77"/>
      <c r="E2" s="77"/>
      <c r="F2" s="77"/>
      <c r="G2" s="77"/>
      <c r="H2" s="95"/>
      <c r="I2" s="94"/>
      <c r="J2" s="94"/>
      <c r="K2" s="93"/>
      <c r="L2" s="57" t="s">
        <v>122</v>
      </c>
      <c r="M2" s="58" t="s">
        <v>123</v>
      </c>
      <c r="N2" s="58" t="s">
        <v>149</v>
      </c>
      <c r="O2" s="59" t="s">
        <v>7</v>
      </c>
      <c r="P2" s="57" t="s">
        <v>122</v>
      </c>
      <c r="Q2" s="58" t="s">
        <v>123</v>
      </c>
      <c r="R2" s="58" t="s">
        <v>149</v>
      </c>
      <c r="S2" s="59" t="s">
        <v>7</v>
      </c>
      <c r="T2" s="57" t="s">
        <v>122</v>
      </c>
      <c r="U2" s="58" t="s">
        <v>123</v>
      </c>
      <c r="V2" s="58" t="s">
        <v>149</v>
      </c>
      <c r="W2" s="59" t="s">
        <v>7</v>
      </c>
      <c r="X2" s="50" t="s">
        <v>122</v>
      </c>
      <c r="Y2" s="51" t="s">
        <v>123</v>
      </c>
      <c r="Z2" s="58" t="s">
        <v>149</v>
      </c>
      <c r="AA2" s="52" t="s">
        <v>7</v>
      </c>
      <c r="AB2" s="57" t="s">
        <v>122</v>
      </c>
      <c r="AC2" s="58" t="s">
        <v>123</v>
      </c>
      <c r="AD2" s="58" t="s">
        <v>149</v>
      </c>
      <c r="AE2" s="59" t="s">
        <v>7</v>
      </c>
      <c r="AF2" s="50" t="s">
        <v>122</v>
      </c>
      <c r="AG2" s="51" t="s">
        <v>123</v>
      </c>
      <c r="AH2" s="58" t="s">
        <v>149</v>
      </c>
      <c r="AI2" s="52" t="s">
        <v>7</v>
      </c>
      <c r="AJ2" s="47" t="s">
        <v>122</v>
      </c>
      <c r="AK2" s="48" t="s">
        <v>123</v>
      </c>
      <c r="AL2" s="55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6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6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6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6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6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6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6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6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6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6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6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6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6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6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6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6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6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6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6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6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6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6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6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6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6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6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6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6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6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6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6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6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6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6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6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6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6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6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6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6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6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6" t="str">
        <f t="shared" si="13"/>
        <v>L</v>
      </c>
    </row>
    <row r="9" spans="1:39" x14ac:dyDescent="0.2">
      <c r="A9" s="62">
        <v>2018</v>
      </c>
      <c r="B9" s="62">
        <f t="shared" si="14"/>
        <v>7</v>
      </c>
      <c r="C9" s="62">
        <v>1</v>
      </c>
      <c r="D9" s="62" t="s">
        <v>74</v>
      </c>
      <c r="E9" s="62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6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6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6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6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6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6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6" t="str">
        <f t="shared" si="13"/>
        <v>W</v>
      </c>
    </row>
    <row r="10" spans="1:39" x14ac:dyDescent="0.2">
      <c r="A10" s="62">
        <v>2018</v>
      </c>
      <c r="B10" s="62">
        <f t="shared" si="14"/>
        <v>8</v>
      </c>
      <c r="C10" s="62">
        <v>1</v>
      </c>
      <c r="D10" s="62" t="s">
        <v>9</v>
      </c>
      <c r="E10" s="62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6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6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6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6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6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6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6" t="str">
        <f t="shared" si="13"/>
        <v>W</v>
      </c>
    </row>
    <row r="11" spans="1:39" x14ac:dyDescent="0.2">
      <c r="A11" s="62">
        <v>2018</v>
      </c>
      <c r="B11" s="62">
        <f t="shared" si="14"/>
        <v>9</v>
      </c>
      <c r="C11" s="62">
        <v>1</v>
      </c>
      <c r="D11" s="62" t="s">
        <v>73</v>
      </c>
      <c r="E11" s="62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6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6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6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6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6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6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6" t="str">
        <f t="shared" si="13"/>
        <v>W</v>
      </c>
    </row>
    <row r="12" spans="1:39" x14ac:dyDescent="0.2">
      <c r="A12" s="62">
        <v>2018</v>
      </c>
      <c r="B12" s="62">
        <f t="shared" si="14"/>
        <v>10</v>
      </c>
      <c r="C12" s="62">
        <v>1</v>
      </c>
      <c r="D12" s="62" t="s">
        <v>30</v>
      </c>
      <c r="E12" s="62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6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6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6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6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6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6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6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6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6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6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6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6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6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17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6" t="str">
        <f t="shared" si="1"/>
        <v/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6" t="str">
        <f t="shared" si="33"/>
        <v/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6" t="str">
        <f t="shared" si="5"/>
        <v/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6" t="str">
        <f t="shared" si="7"/>
        <v/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6" t="str">
        <f t="shared" si="9"/>
        <v/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6" t="str">
        <f t="shared" si="11"/>
        <v/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6" t="str">
        <f t="shared" si="13"/>
        <v/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17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6" t="str">
        <f t="shared" si="1"/>
        <v/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6" t="str">
        <f t="shared" si="33"/>
        <v/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6" t="str">
        <f t="shared" si="5"/>
        <v/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6" t="str">
        <f t="shared" si="7"/>
        <v/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6" t="str">
        <f t="shared" si="9"/>
        <v/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6" t="str">
        <f t="shared" si="11"/>
        <v/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6" t="str">
        <f t="shared" si="13"/>
        <v/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17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6" t="str">
        <f t="shared" si="1"/>
        <v/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6" t="str">
        <f t="shared" si="33"/>
        <v/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6" t="str">
        <f t="shared" si="5"/>
        <v/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6" t="str">
        <f t="shared" si="7"/>
        <v/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6" t="str">
        <f t="shared" si="9"/>
        <v/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6" t="str">
        <f t="shared" si="11"/>
        <v/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6" t="str">
        <f t="shared" si="13"/>
        <v/>
      </c>
    </row>
    <row r="17" spans="1:39" x14ac:dyDescent="0.2">
      <c r="A17" s="62">
        <v>2018</v>
      </c>
      <c r="B17" s="62">
        <f t="shared" si="14"/>
        <v>15</v>
      </c>
      <c r="C17" s="62">
        <v>1</v>
      </c>
      <c r="D17" s="62" t="s">
        <v>16</v>
      </c>
      <c r="E17" s="62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17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6" t="str">
        <f t="shared" si="1"/>
        <v/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6" t="str">
        <f t="shared" si="33"/>
        <v/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6" t="str">
        <f t="shared" si="5"/>
        <v/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6" t="str">
        <f t="shared" si="7"/>
        <v/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6" t="str">
        <f t="shared" si="9"/>
        <v/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6" t="str">
        <f t="shared" si="11"/>
        <v/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6" t="str">
        <f t="shared" si="13"/>
        <v/>
      </c>
    </row>
    <row r="18" spans="1:39" x14ac:dyDescent="0.2">
      <c r="A18" s="62">
        <v>2018</v>
      </c>
      <c r="B18" s="62">
        <f t="shared" si="14"/>
        <v>16</v>
      </c>
      <c r="C18" s="62">
        <v>1</v>
      </c>
      <c r="D18" s="62" t="s">
        <v>94</v>
      </c>
      <c r="E18" s="62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17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6" t="str">
        <f t="shared" si="1"/>
        <v/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6" t="str">
        <f t="shared" si="33"/>
        <v/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6" t="str">
        <f t="shared" si="5"/>
        <v/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6" t="str">
        <f t="shared" si="7"/>
        <v/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6" t="str">
        <f t="shared" si="9"/>
        <v/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6" t="str">
        <f t="shared" si="11"/>
        <v/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6" t="str">
        <f t="shared" si="13"/>
        <v/>
      </c>
    </row>
    <row r="19" spans="1:39" x14ac:dyDescent="0.2">
      <c r="E19" s="77" t="s">
        <v>150</v>
      </c>
      <c r="F19" s="77"/>
      <c r="G19" s="77"/>
      <c r="L19" s="38"/>
      <c r="M19" s="39"/>
      <c r="N19" s="39"/>
      <c r="O19" s="59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6</v>
      </c>
      <c r="G20" s="46">
        <f>F20/$F$23</f>
        <v>0.54545454545454541</v>
      </c>
      <c r="L20" s="38">
        <f>COUNTIF(M$3:M$18,"favourite")</f>
        <v>16</v>
      </c>
      <c r="M20" s="39">
        <f>L20/$B$18</f>
        <v>1</v>
      </c>
      <c r="N20" s="39"/>
      <c r="O20" s="59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2</v>
      </c>
      <c r="G21" s="46">
        <f>F21/$F$23</f>
        <v>0.18181818181818182</v>
      </c>
      <c r="L21" s="38">
        <f>COUNTIF(M$3:M$18,"outsider")</f>
        <v>0</v>
      </c>
      <c r="M21" s="39">
        <f>L21/$B$18</f>
        <v>0</v>
      </c>
      <c r="N21" s="39"/>
      <c r="O21" s="59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0.27272727272727271</v>
      </c>
      <c r="L22" s="38">
        <f>COUNTIF(M$3:M$18,"draw")</f>
        <v>0</v>
      </c>
      <c r="M22" s="39">
        <f>L22/$B$18</f>
        <v>0</v>
      </c>
      <c r="N22" s="39"/>
      <c r="O22" s="59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11</v>
      </c>
      <c r="L23" s="104">
        <v>2917</v>
      </c>
      <c r="M23" s="105"/>
      <c r="N23" s="60"/>
      <c r="O23" s="59"/>
      <c r="P23" s="104">
        <v>15792</v>
      </c>
      <c r="Q23" s="105"/>
      <c r="R23" s="60"/>
      <c r="S23" s="40"/>
      <c r="T23" s="104">
        <v>29616</v>
      </c>
      <c r="U23" s="105"/>
      <c r="V23" s="60"/>
      <c r="W23" s="40"/>
      <c r="X23" s="104">
        <v>230033</v>
      </c>
      <c r="Y23" s="105"/>
      <c r="Z23" s="60"/>
      <c r="AA23" s="40"/>
      <c r="AB23" s="104">
        <v>37020</v>
      </c>
      <c r="AC23" s="105"/>
      <c r="AD23" s="60"/>
      <c r="AE23" s="40"/>
      <c r="AF23" s="104">
        <v>554044</v>
      </c>
      <c r="AG23" s="105"/>
      <c r="AH23" s="60"/>
      <c r="AI23" s="40"/>
      <c r="AJ23" s="104">
        <v>12148</v>
      </c>
      <c r="AK23" s="105"/>
      <c r="AL23" s="60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7">
        <f>PRODUCT(K3:K18)</f>
        <v>328840.13782557001</v>
      </c>
      <c r="L24" s="38"/>
      <c r="M24" s="68"/>
      <c r="N24" s="68"/>
      <c r="O24" s="59"/>
      <c r="P24" s="38"/>
      <c r="Q24" s="68"/>
      <c r="R24" s="68"/>
      <c r="S24" s="40"/>
      <c r="T24" s="38"/>
      <c r="U24" s="68"/>
      <c r="V24" s="68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101" t="str">
        <f>IF(COUNTIF(O3:O18,"L") &gt; 0,"BET LOST",IF(COUNTIF(O3:O18,"W")=16,"FUCK OFF…..YOU WON",""))</f>
        <v>BET LOST</v>
      </c>
      <c r="M25" s="102"/>
      <c r="N25" s="102"/>
      <c r="O25" s="103"/>
      <c r="P25" s="101" t="str">
        <f>IF(COUNTIF(S3:S18,"L") &gt; 0,"BET LOST",IF(COUNTIF(S3:S18,"W")=16,"FUCK OFF…..YOU WON",""))</f>
        <v>BET LOST</v>
      </c>
      <c r="Q25" s="102"/>
      <c r="R25" s="102"/>
      <c r="S25" s="103"/>
      <c r="T25" s="101" t="str">
        <f>IF(COUNTIF(W3:W18,"L") &gt; 0,"BET LOST",IF(COUNTIF(W3:W18,"W")=16,"FUCK OFF…..YOU WON",""))</f>
        <v>BET LOST</v>
      </c>
      <c r="U25" s="102"/>
      <c r="V25" s="102"/>
      <c r="W25" s="103"/>
      <c r="X25" s="101" t="str">
        <f>IF(COUNTIF(AA3:AA18,"L") &gt; 0,"BET LOST",IF(COUNTIF(AA3:AA18,"W")=16,"FUCK OFF…..YOU WON",""))</f>
        <v>BET LOST</v>
      </c>
      <c r="Y25" s="102"/>
      <c r="Z25" s="102"/>
      <c r="AA25" s="103"/>
      <c r="AB25" s="101" t="str">
        <f>IF(COUNTIF(AE3:AE18,"L") &gt; 0,"BET LOST",IF(COUNTIF(AE3:AE18,"W")=16,"FUCK OFF…..YOU WON",""))</f>
        <v>BET LOST</v>
      </c>
      <c r="AC25" s="102"/>
      <c r="AD25" s="102"/>
      <c r="AE25" s="103"/>
      <c r="AF25" s="101" t="str">
        <f>IF(COUNTIF(AI3:AI18,"L") &gt; 0,"BET LOST",IF(COUNTIF(AI3:AI18,"W")=16,"FUCK OFF…..YOU WON",""))</f>
        <v>BET LOST</v>
      </c>
      <c r="AG25" s="102"/>
      <c r="AH25" s="102"/>
      <c r="AI25" s="103"/>
      <c r="AJ25" s="101" t="str">
        <f>IF(COUNTIF(AM3:AM18,"L") &gt; 0,"BET LOST",IF(COUNTIF(AM3:AM18,"W")=16,"FUCK OFF…..YOU WON",""))</f>
        <v>BET LOST</v>
      </c>
      <c r="AK25" s="102"/>
      <c r="AL25" s="102"/>
      <c r="AM25" s="103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9"/>
      <c r="P26" s="38"/>
      <c r="Q26" s="39"/>
      <c r="R26" s="39"/>
      <c r="S26" s="59"/>
      <c r="T26" s="38"/>
      <c r="U26" s="39"/>
      <c r="V26" s="39"/>
      <c r="W26" s="59"/>
      <c r="X26" s="38"/>
      <c r="Y26" s="39"/>
      <c r="Z26" s="39"/>
      <c r="AA26" s="59"/>
      <c r="AB26" s="38"/>
      <c r="AC26" s="39"/>
      <c r="AD26" s="39"/>
      <c r="AE26" s="59"/>
      <c r="AF26" s="38"/>
      <c r="AG26" s="39"/>
      <c r="AH26" s="39"/>
      <c r="AI26" s="59"/>
      <c r="AJ26" s="38"/>
      <c r="AK26" s="39"/>
      <c r="AL26" s="39"/>
      <c r="AM26" s="59"/>
    </row>
    <row r="27" spans="1:39" x14ac:dyDescent="0.2">
      <c r="L27" s="101" t="s">
        <v>134</v>
      </c>
      <c r="M27" s="102"/>
      <c r="N27" s="102"/>
      <c r="O27" s="103"/>
      <c r="P27" s="101" t="s">
        <v>134</v>
      </c>
      <c r="Q27" s="102"/>
      <c r="R27" s="102"/>
      <c r="S27" s="103"/>
      <c r="T27" s="101" t="s">
        <v>134</v>
      </c>
      <c r="U27" s="102"/>
      <c r="V27" s="102"/>
      <c r="W27" s="103"/>
      <c r="X27" s="101" t="s">
        <v>134</v>
      </c>
      <c r="Y27" s="102"/>
      <c r="Z27" s="102"/>
      <c r="AA27" s="103"/>
      <c r="AB27" s="101" t="s">
        <v>134</v>
      </c>
      <c r="AC27" s="102"/>
      <c r="AD27" s="102"/>
      <c r="AE27" s="103"/>
      <c r="AF27" s="101" t="s">
        <v>134</v>
      </c>
      <c r="AG27" s="102"/>
      <c r="AH27" s="102"/>
      <c r="AI27" s="103"/>
      <c r="AJ27" s="101" t="s">
        <v>134</v>
      </c>
      <c r="AK27" s="102"/>
      <c r="AL27" s="102"/>
      <c r="AM27" s="103"/>
    </row>
    <row r="28" spans="1:39" x14ac:dyDescent="0.2">
      <c r="L28" s="57" t="s">
        <v>51</v>
      </c>
      <c r="M28" s="58">
        <f>COUNTIF(O3:O18,"W")</f>
        <v>6</v>
      </c>
      <c r="N28" s="58"/>
      <c r="O28" s="59">
        <f>M28/$B$20</f>
        <v>0.375</v>
      </c>
      <c r="P28" s="57" t="s">
        <v>51</v>
      </c>
      <c r="Q28" s="58">
        <f>COUNTIF(S3:S18,"W")</f>
        <v>5</v>
      </c>
      <c r="R28" s="58"/>
      <c r="S28" s="59">
        <f>Q28/$B$20</f>
        <v>0.3125</v>
      </c>
      <c r="T28" s="57" t="s">
        <v>51</v>
      </c>
      <c r="U28" s="58">
        <f>COUNTIF(W3:W18,"W")</f>
        <v>5</v>
      </c>
      <c r="V28" s="58"/>
      <c r="W28" s="59">
        <f>U28/$B$20</f>
        <v>0.3125</v>
      </c>
      <c r="X28" s="57" t="s">
        <v>51</v>
      </c>
      <c r="Y28" s="58">
        <f>COUNTIF(AA3:AA18,"W")</f>
        <v>3</v>
      </c>
      <c r="Z28" s="58"/>
      <c r="AA28" s="59">
        <f>Y28/$B$20</f>
        <v>0.1875</v>
      </c>
      <c r="AB28" s="57" t="s">
        <v>51</v>
      </c>
      <c r="AC28" s="58">
        <f>COUNTIF(AE3:AE18,"W")</f>
        <v>4</v>
      </c>
      <c r="AD28" s="58"/>
      <c r="AE28" s="59">
        <f>AC28/$B$20</f>
        <v>0.25</v>
      </c>
      <c r="AF28" s="57" t="s">
        <v>51</v>
      </c>
      <c r="AG28" s="58">
        <f>COUNTIF(AI3:AI18,"W")</f>
        <v>4</v>
      </c>
      <c r="AH28" s="58"/>
      <c r="AI28" s="59">
        <f>AG28/$B$20</f>
        <v>0.25</v>
      </c>
      <c r="AJ28" s="57" t="s">
        <v>51</v>
      </c>
      <c r="AK28" s="58">
        <f>COUNTIF(AM3:AM18,"W")</f>
        <v>6</v>
      </c>
      <c r="AL28" s="58"/>
      <c r="AM28" s="59">
        <f>AK28/$B$20</f>
        <v>0.375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9" t="s">
        <v>144</v>
      </c>
      <c r="G29" s="1">
        <v>1</v>
      </c>
      <c r="L29" s="57" t="s">
        <v>53</v>
      </c>
      <c r="M29" s="58">
        <f>COUNTIF(O3:O18,"L")</f>
        <v>5</v>
      </c>
      <c r="N29" s="58"/>
      <c r="O29" s="59">
        <f>M29/$B$20</f>
        <v>0.3125</v>
      </c>
      <c r="P29" s="57" t="s">
        <v>53</v>
      </c>
      <c r="Q29" s="58">
        <f>COUNTIF(S3:S18,"L")</f>
        <v>6</v>
      </c>
      <c r="R29" s="58"/>
      <c r="S29" s="59">
        <f>Q29/$B$20</f>
        <v>0.375</v>
      </c>
      <c r="T29" s="57" t="s">
        <v>53</v>
      </c>
      <c r="U29" s="58">
        <f>COUNTIF(W3:W18,"L")</f>
        <v>6</v>
      </c>
      <c r="V29" s="58"/>
      <c r="W29" s="59">
        <f>U29/$B$20</f>
        <v>0.375</v>
      </c>
      <c r="X29" s="57" t="s">
        <v>53</v>
      </c>
      <c r="Y29" s="58">
        <f>COUNTIF(AA3:AA18,"L")</f>
        <v>8</v>
      </c>
      <c r="Z29" s="58"/>
      <c r="AA29" s="59">
        <f>Y29/$B$20</f>
        <v>0.5</v>
      </c>
      <c r="AB29" s="57" t="s">
        <v>53</v>
      </c>
      <c r="AC29" s="58">
        <f>COUNTIF(AE3:AE18,"L")</f>
        <v>7</v>
      </c>
      <c r="AD29" s="58"/>
      <c r="AE29" s="59">
        <f>AC29/$B$20</f>
        <v>0.4375</v>
      </c>
      <c r="AF29" s="57" t="s">
        <v>53</v>
      </c>
      <c r="AG29" s="58">
        <f>COUNTIF(AI3:AI18,"L")</f>
        <v>7</v>
      </c>
      <c r="AH29" s="58"/>
      <c r="AI29" s="59">
        <f>AG29/$B$20</f>
        <v>0.4375</v>
      </c>
      <c r="AJ29" s="57" t="s">
        <v>53</v>
      </c>
      <c r="AK29" s="58">
        <f>COUNTIF(AM3:AM18,"L")</f>
        <v>5</v>
      </c>
      <c r="AL29" s="58"/>
      <c r="AM29" s="59">
        <f>AK29/$B$20</f>
        <v>0.3125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7" t="s">
        <v>136</v>
      </c>
      <c r="M30" s="58">
        <f>COUNTIF(O3:O18,"")</f>
        <v>5</v>
      </c>
      <c r="N30" s="58"/>
      <c r="O30" s="59">
        <f>M30/$B$20</f>
        <v>0.3125</v>
      </c>
      <c r="P30" s="57" t="s">
        <v>136</v>
      </c>
      <c r="Q30" s="58">
        <f>COUNTIF(S3:S18,"")</f>
        <v>5</v>
      </c>
      <c r="R30" s="58"/>
      <c r="S30" s="59">
        <f>Q30/$B$20</f>
        <v>0.3125</v>
      </c>
      <c r="T30" s="57" t="s">
        <v>136</v>
      </c>
      <c r="U30" s="58">
        <f>COUNTIF(W3:W18,"")</f>
        <v>5</v>
      </c>
      <c r="V30" s="58"/>
      <c r="W30" s="59">
        <f>U30/$B$20</f>
        <v>0.3125</v>
      </c>
      <c r="X30" s="57" t="s">
        <v>136</v>
      </c>
      <c r="Y30" s="58">
        <f>COUNTIF(AA3:AA18,"")</f>
        <v>5</v>
      </c>
      <c r="Z30" s="58"/>
      <c r="AA30" s="59">
        <f>Y30/$B$20</f>
        <v>0.3125</v>
      </c>
      <c r="AB30" s="57" t="s">
        <v>136</v>
      </c>
      <c r="AC30" s="58">
        <f>COUNTIF(AE3:AE18,"")</f>
        <v>5</v>
      </c>
      <c r="AD30" s="58"/>
      <c r="AE30" s="59">
        <f>AC30/$B$20</f>
        <v>0.3125</v>
      </c>
      <c r="AF30" s="57" t="s">
        <v>136</v>
      </c>
      <c r="AG30" s="58">
        <f>COUNTIF(AI3:AI18,"")</f>
        <v>5</v>
      </c>
      <c r="AH30" s="58"/>
      <c r="AI30" s="59">
        <f>AG30/$B$20</f>
        <v>0.3125</v>
      </c>
      <c r="AJ30" s="57" t="s">
        <v>136</v>
      </c>
      <c r="AK30" s="58">
        <f>COUNTIF(AM3:AM18,"")</f>
        <v>5</v>
      </c>
      <c r="AL30" s="58"/>
      <c r="AM30" s="59">
        <f>AK30/$B$20</f>
        <v>0.3125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3"/>
      <c r="N31" s="39"/>
      <c r="O31" s="40"/>
      <c r="P31" s="38"/>
      <c r="Q31" s="73"/>
      <c r="R31" s="39"/>
      <c r="S31" s="40"/>
      <c r="T31" s="38"/>
      <c r="U31" s="73"/>
      <c r="V31" s="39"/>
      <c r="W31" s="40"/>
      <c r="X31" s="38"/>
      <c r="Y31" s="73"/>
      <c r="Z31" s="39"/>
      <c r="AA31" s="40"/>
      <c r="AB31" s="38"/>
      <c r="AC31" s="73"/>
      <c r="AD31" s="39"/>
      <c r="AE31" s="40"/>
      <c r="AF31" s="38"/>
      <c r="AG31" s="73"/>
      <c r="AH31" s="39"/>
      <c r="AI31" s="40"/>
      <c r="AJ31" s="38"/>
      <c r="AK31" s="73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101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2"/>
      <c r="N32" s="102"/>
      <c r="O32" s="103"/>
      <c r="P32" s="101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02"/>
      <c r="R32" s="102"/>
      <c r="S32" s="103"/>
      <c r="T32" s="101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02"/>
      <c r="V32" s="102"/>
      <c r="W32" s="103"/>
      <c r="X32" s="101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02"/>
      <c r="Z32" s="102"/>
      <c r="AA32" s="103"/>
      <c r="AB32" s="101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02"/>
      <c r="AD32" s="102"/>
      <c r="AE32" s="103"/>
      <c r="AF32" s="101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02"/>
      <c r="AH32" s="102"/>
      <c r="AI32" s="103"/>
      <c r="AJ32" s="101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02"/>
      <c r="AL32" s="102"/>
      <c r="AM32" s="103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85">
        <f t="array" ref="B34">PRODUCT(IF(('All Group Fixtures'!$A$2:$A$1000=A29)*('All Group Fixtures'!$C$2:$C$1000=C29),'All Group Fixtures'!$L$2:$L$1000))</f>
        <v>644.41366619105577</v>
      </c>
      <c r="C34" s="85"/>
      <c r="E34" t="s">
        <v>141</v>
      </c>
      <c r="F34" s="85">
        <f t="array" ref="F34">PRODUCT(IF(('All Group Fixtures'!$A$2:$A$1000=E29)*('All Group Fixtures'!$C$2:$C$1000=G29),'All Group Fixtures'!$L$2:$L$1000))</f>
        <v>15004.059693533092</v>
      </c>
      <c r="G34" s="85"/>
    </row>
    <row r="35" spans="1:7" x14ac:dyDescent="0.2">
      <c r="A35" t="s">
        <v>142</v>
      </c>
      <c r="B35" s="85">
        <f t="array" ref="B35">PRODUCT(IF(('All Group Fixtures'!$A$2:$A$1000=A29)*('All Group Fixtures'!$C$2:$C$1000=C29),'All Group Fixtures'!$N$2:$N$1000))</f>
        <v>907336018051.19629</v>
      </c>
      <c r="C35" s="85"/>
      <c r="E35" t="s">
        <v>142</v>
      </c>
      <c r="F35" s="85">
        <f t="array" ref="F35">PRODUCT(IF(('All Group Fixtures'!$A$2:$A$1000=E29)*('All Group Fixtures'!$C$2:$C$1000=G29),'All Group Fixtures'!$N$2:$N$1000))</f>
        <v>165375651311.87216</v>
      </c>
      <c r="G35" s="85"/>
    </row>
    <row r="36" spans="1:7" x14ac:dyDescent="0.2">
      <c r="A36" t="s">
        <v>143</v>
      </c>
      <c r="B36" s="85">
        <f t="array" ref="B36">PRODUCT(IF(('All Group Fixtures'!$A$2:$A$1000=A29)*('All Group Fixtures'!$C$2:$C$1000=C29),'All Group Fixtures'!$R$2:$R$1000))</f>
        <v>56873.279673704288</v>
      </c>
      <c r="C36" s="85"/>
      <c r="E36" t="s">
        <v>143</v>
      </c>
      <c r="F36" s="85">
        <f t="array" ref="F36">PRODUCT(IF(('All Group Fixtures'!$A$2:$A$1000=E29)*('All Group Fixtures'!$C$2:$C$1000=G29),'All Group Fixtures'!$R$2:$R$1000))</f>
        <v>7689538.1632051896</v>
      </c>
      <c r="G36" s="85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85">
        <f t="array" ref="B44">PRODUCT(IF(('All Group Fixtures'!$A$2:$A$1000=A39)*('All Group Fixtures'!$C$2:$C$1000=C39),'All Group Fixtures'!$L$2:$L$1000))</f>
        <v>967.40393289725273</v>
      </c>
      <c r="C44" s="85"/>
      <c r="E44" t="s">
        <v>141</v>
      </c>
      <c r="F44" s="85">
        <f t="array" ref="F44">PRODUCT(IF(('All Group Fixtures'!$A$2:$A$1000=E39)*('All Group Fixtures'!$C$2:$C$1000=G39),'All Group Fixtures'!$L$2:$L$1000))</f>
        <v>11215.556562958271</v>
      </c>
      <c r="G44" s="85"/>
    </row>
    <row r="45" spans="1:7" x14ac:dyDescent="0.2">
      <c r="A45" t="s">
        <v>142</v>
      </c>
      <c r="B45" s="85">
        <f t="array" ref="B45">PRODUCT(IF(('All Group Fixtures'!$A$2:$A$1000=A39)*('All Group Fixtures'!$C$2:$C$1000=C39),'All Group Fixtures'!$N$2:$N$1000))</f>
        <v>105637923104.09114</v>
      </c>
      <c r="C45" s="85"/>
      <c r="E45" t="s">
        <v>142</v>
      </c>
      <c r="F45" s="85">
        <f t="array" ref="F45">PRODUCT(IF(('All Group Fixtures'!$A$2:$A$1000=E39)*('All Group Fixtures'!$C$2:$C$1000=G39),'All Group Fixtures'!$N$2:$N$1000))</f>
        <v>1781309519708.1025</v>
      </c>
      <c r="G45" s="85"/>
    </row>
    <row r="46" spans="1:7" x14ac:dyDescent="0.2">
      <c r="A46" t="s">
        <v>143</v>
      </c>
      <c r="B46" s="85">
        <f t="array" ref="B46">PRODUCT(IF(('All Group Fixtures'!$A$2:$A$1000=A39)*('All Group Fixtures'!$C$2:$C$1000=C39),'All Group Fixtures'!$R$2:$R$1000))</f>
        <v>18256.779578111389</v>
      </c>
      <c r="C46" s="85"/>
      <c r="E46" t="s">
        <v>143</v>
      </c>
      <c r="F46" s="85">
        <f t="array" ref="F46">PRODUCT(IF(('All Group Fixtures'!$A$2:$A$1000=E39)*('All Group Fixtures'!$C$2:$C$1000=G39),'All Group Fixtures'!$R$2:$R$1000))</f>
        <v>11533205.306673054</v>
      </c>
      <c r="G46" s="85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6</v>
      </c>
      <c r="G50">
        <f>F50/F53</f>
        <v>0.54545454545454541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2</v>
      </c>
      <c r="G51">
        <f>F51/F53</f>
        <v>0.18181818181818182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0.27272727272727271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11</v>
      </c>
      <c r="G53" s="1">
        <f>SUM(G50:G52)</f>
        <v>1</v>
      </c>
    </row>
    <row r="54" spans="1:7" x14ac:dyDescent="0.2">
      <c r="A54" t="s">
        <v>141</v>
      </c>
      <c r="B54" s="85">
        <f t="array" ref="B54">PRODUCT(IF(('All Group Fixtures'!$A$2:$A$1000=A49)*('All Group Fixtures'!$C$2:$C$1000=C49),'All Group Fixtures'!$L$2:$L$1000))</f>
        <v>12446.990153750548</v>
      </c>
      <c r="C54" s="85"/>
      <c r="E54" t="s">
        <v>141</v>
      </c>
      <c r="F54" s="85">
        <f t="array" ref="F54">PRODUCT(IF(('All Group Fixtures'!$A$2:$A$1000=E49)*('All Group Fixtures'!$C$2:$C$1000=G49),'All Group Fixtures'!$L$2:$L$1000))</f>
        <v>2433.1711713688624</v>
      </c>
      <c r="G54" s="85"/>
    </row>
    <row r="55" spans="1:7" x14ac:dyDescent="0.2">
      <c r="A55" t="s">
        <v>142</v>
      </c>
      <c r="B55" s="85">
        <f t="array" ref="B55">PRODUCT(IF(('All Group Fixtures'!$A$2:$A$1000=A49)*('All Group Fixtures'!$C$2:$C$1000=C49),'All Group Fixtures'!$N$2:$N$1000))</f>
        <v>991753312486.05042</v>
      </c>
      <c r="C55" s="85"/>
      <c r="E55" t="s">
        <v>142</v>
      </c>
      <c r="F55" s="85">
        <f t="array" ref="F55">PRODUCT(IF(('All Group Fixtures'!$A$2:$A$1000=E49)*('All Group Fixtures'!$C$2:$C$1000=G49),'All Group Fixtures'!$N$2:$N$1000))</f>
        <v>15205918009902.936</v>
      </c>
      <c r="G55" s="85"/>
    </row>
    <row r="56" spans="1:7" x14ac:dyDescent="0.2">
      <c r="A56" t="s">
        <v>143</v>
      </c>
      <c r="B56" s="85">
        <f t="array" ref="B56">PRODUCT(IF(('All Group Fixtures'!$A$2:$A$1000=A49)*('All Group Fixtures'!$C$2:$C$1000=C49),'All Group Fixtures'!$R$2:$R$1000))</f>
        <v>1367570.8062395437</v>
      </c>
      <c r="C56" s="85"/>
      <c r="E56" t="s">
        <v>143</v>
      </c>
      <c r="F56" s="85">
        <f t="array" ref="F56">PRODUCT(IF(('All Group Fixtures'!$A$2:$A$1000=E49)*('All Group Fixtures'!$C$2:$C$1000=G49),'All Group Fixtures'!$R$2:$R$1000))</f>
        <v>36906.939948443913</v>
      </c>
      <c r="G56" s="85"/>
    </row>
  </sheetData>
  <mergeCells count="72"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H1:H2"/>
    <mergeCell ref="L23:M23"/>
    <mergeCell ref="F34:G34"/>
    <mergeCell ref="F35:G35"/>
    <mergeCell ref="F36:G36"/>
    <mergeCell ref="L1:M1"/>
    <mergeCell ref="I1:I2"/>
    <mergeCell ref="J1:J2"/>
    <mergeCell ref="F44:G44"/>
    <mergeCell ref="E1:E2"/>
    <mergeCell ref="A1:A2"/>
    <mergeCell ref="B1:B2"/>
    <mergeCell ref="C1:C2"/>
    <mergeCell ref="D1:D2"/>
    <mergeCell ref="F1:F2"/>
    <mergeCell ref="G1:G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</mergeCells>
  <conditionalFormatting sqref="AK3">
    <cfRule type="expression" dxfId="251" priority="201">
      <formula>AM3=""</formula>
    </cfRule>
    <cfRule type="expression" dxfId="250" priority="289">
      <formula>AM3="L"</formula>
    </cfRule>
    <cfRule type="expression" dxfId="249" priority="290">
      <formula>AM3="W"</formula>
    </cfRule>
  </conditionalFormatting>
  <conditionalFormatting sqref="AM3">
    <cfRule type="expression" dxfId="248" priority="199">
      <formula>AM3=""</formula>
    </cfRule>
    <cfRule type="expression" dxfId="247" priority="287">
      <formula>AM3="L"</formula>
    </cfRule>
    <cfRule type="expression" dxfId="246" priority="288">
      <formula>AM3="W"</formula>
    </cfRule>
  </conditionalFormatting>
  <conditionalFormatting sqref="AJ3">
    <cfRule type="expression" dxfId="245" priority="202">
      <formula>AM3=""</formula>
    </cfRule>
    <cfRule type="expression" dxfId="244" priority="203">
      <formula>AM3="L"</formula>
    </cfRule>
    <cfRule type="expression" dxfId="243" priority="204">
      <formula>AM3="W"</formula>
    </cfRule>
  </conditionalFormatting>
  <conditionalFormatting sqref="AK4:AK18">
    <cfRule type="expression" dxfId="242" priority="189">
      <formula>AM4=""</formula>
    </cfRule>
    <cfRule type="expression" dxfId="241" priority="195">
      <formula>AM4="L"</formula>
    </cfRule>
    <cfRule type="expression" dxfId="240" priority="196">
      <formula>AM4="W"</formula>
    </cfRule>
  </conditionalFormatting>
  <conditionalFormatting sqref="AM4:AM18">
    <cfRule type="expression" dxfId="239" priority="187">
      <formula>AM4=""</formula>
    </cfRule>
    <cfRule type="expression" dxfId="238" priority="193">
      <formula>AM4="L"</formula>
    </cfRule>
    <cfRule type="expression" dxfId="237" priority="194">
      <formula>AM4="W"</formula>
    </cfRule>
  </conditionalFormatting>
  <conditionalFormatting sqref="AJ4:AJ18">
    <cfRule type="expression" dxfId="236" priority="190">
      <formula>AM4=""</formula>
    </cfRule>
    <cfRule type="expression" dxfId="235" priority="191">
      <formula>AM4="L"</formula>
    </cfRule>
    <cfRule type="expression" dxfId="234" priority="192">
      <formula>AM4="W"</formula>
    </cfRule>
  </conditionalFormatting>
  <conditionalFormatting sqref="AG3">
    <cfRule type="expression" dxfId="233" priority="177">
      <formula>AI3=""</formula>
    </cfRule>
    <cfRule type="expression" dxfId="232" priority="183">
      <formula>AI3="L"</formula>
    </cfRule>
    <cfRule type="expression" dxfId="231" priority="184">
      <formula>AI3="W"</formula>
    </cfRule>
  </conditionalFormatting>
  <conditionalFormatting sqref="AI3">
    <cfRule type="expression" dxfId="230" priority="175">
      <formula>AI3=""</formula>
    </cfRule>
    <cfRule type="expression" dxfId="229" priority="181">
      <formula>AI3="L"</formula>
    </cfRule>
    <cfRule type="expression" dxfId="228" priority="182">
      <formula>AI3="W"</formula>
    </cfRule>
  </conditionalFormatting>
  <conditionalFormatting sqref="AF3">
    <cfRule type="expression" dxfId="227" priority="178">
      <formula>AI3=""</formula>
    </cfRule>
    <cfRule type="expression" dxfId="226" priority="179">
      <formula>AI3="L"</formula>
    </cfRule>
    <cfRule type="expression" dxfId="225" priority="180">
      <formula>AI3="W"</formula>
    </cfRule>
  </conditionalFormatting>
  <conditionalFormatting sqref="AG4:AG18">
    <cfRule type="expression" dxfId="224" priority="165">
      <formula>AI4=""</formula>
    </cfRule>
    <cfRule type="expression" dxfId="223" priority="171">
      <formula>AI4="L"</formula>
    </cfRule>
    <cfRule type="expression" dxfId="222" priority="172">
      <formula>AI4="W"</formula>
    </cfRule>
  </conditionalFormatting>
  <conditionalFormatting sqref="AI4:AI18">
    <cfRule type="expression" dxfId="221" priority="163">
      <formula>AI4=""</formula>
    </cfRule>
    <cfRule type="expression" dxfId="220" priority="169">
      <formula>AI4="L"</formula>
    </cfRule>
    <cfRule type="expression" dxfId="219" priority="170">
      <formula>AI4="W"</formula>
    </cfRule>
  </conditionalFormatting>
  <conditionalFormatting sqref="AF4:AF18">
    <cfRule type="expression" dxfId="218" priority="166">
      <formula>AI4=""</formula>
    </cfRule>
    <cfRule type="expression" dxfId="217" priority="167">
      <formula>AI4="L"</formula>
    </cfRule>
    <cfRule type="expression" dxfId="216" priority="168">
      <formula>AI4="W"</formula>
    </cfRule>
  </conditionalFormatting>
  <conditionalFormatting sqref="AC3">
    <cfRule type="expression" dxfId="215" priority="153">
      <formula>AE3=""</formula>
    </cfRule>
    <cfRule type="expression" dxfId="214" priority="159">
      <formula>AE3="L"</formula>
    </cfRule>
    <cfRule type="expression" dxfId="213" priority="160">
      <formula>AE3="W"</formula>
    </cfRule>
  </conditionalFormatting>
  <conditionalFormatting sqref="AE3">
    <cfRule type="expression" dxfId="212" priority="151">
      <formula>AE3=""</formula>
    </cfRule>
    <cfRule type="expression" dxfId="211" priority="157">
      <formula>AE3="L"</formula>
    </cfRule>
    <cfRule type="expression" dxfId="210" priority="158">
      <formula>AE3="W"</formula>
    </cfRule>
  </conditionalFormatting>
  <conditionalFormatting sqref="AB3">
    <cfRule type="expression" dxfId="209" priority="154">
      <formula>AE3=""</formula>
    </cfRule>
    <cfRule type="expression" dxfId="208" priority="155">
      <formula>AE3="L"</formula>
    </cfRule>
    <cfRule type="expression" dxfId="207" priority="156">
      <formula>AE3="W"</formula>
    </cfRule>
  </conditionalFormatting>
  <conditionalFormatting sqref="AC4:AC18">
    <cfRule type="expression" dxfId="206" priority="141">
      <formula>AE4=""</formula>
    </cfRule>
    <cfRule type="expression" dxfId="205" priority="147">
      <formula>AE4="L"</formula>
    </cfRule>
    <cfRule type="expression" dxfId="204" priority="148">
      <formula>AE4="W"</formula>
    </cfRule>
  </conditionalFormatting>
  <conditionalFormatting sqref="AE4:AE18">
    <cfRule type="expression" dxfId="203" priority="139">
      <formula>AE4=""</formula>
    </cfRule>
    <cfRule type="expression" dxfId="202" priority="145">
      <formula>AE4="L"</formula>
    </cfRule>
    <cfRule type="expression" dxfId="201" priority="146">
      <formula>AE4="W"</formula>
    </cfRule>
  </conditionalFormatting>
  <conditionalFormatting sqref="AB4:AB18">
    <cfRule type="expression" dxfId="200" priority="142">
      <formula>AE4=""</formula>
    </cfRule>
    <cfRule type="expression" dxfId="199" priority="143">
      <formula>AE4="L"</formula>
    </cfRule>
    <cfRule type="expression" dxfId="198" priority="144">
      <formula>AE4="W"</formula>
    </cfRule>
  </conditionalFormatting>
  <conditionalFormatting sqref="Y3">
    <cfRule type="expression" dxfId="197" priority="129">
      <formula>AA3=""</formula>
    </cfRule>
    <cfRule type="expression" dxfId="196" priority="135">
      <formula>AA3="L"</formula>
    </cfRule>
    <cfRule type="expression" dxfId="195" priority="136">
      <formula>AA3="W"</formula>
    </cfRule>
  </conditionalFormatting>
  <conditionalFormatting sqref="AA3">
    <cfRule type="expression" dxfId="194" priority="127">
      <formula>AA3=""</formula>
    </cfRule>
    <cfRule type="expression" dxfId="193" priority="133">
      <formula>AA3="L"</formula>
    </cfRule>
    <cfRule type="expression" dxfId="192" priority="134">
      <formula>AA3="W"</formula>
    </cfRule>
  </conditionalFormatting>
  <conditionalFormatting sqref="X3">
    <cfRule type="expression" dxfId="191" priority="130">
      <formula>AA3=""</formula>
    </cfRule>
    <cfRule type="expression" dxfId="190" priority="131">
      <formula>AA3="L"</formula>
    </cfRule>
    <cfRule type="expression" dxfId="189" priority="132">
      <formula>AA3="W"</formula>
    </cfRule>
  </conditionalFormatting>
  <conditionalFormatting sqref="Y4:Y18">
    <cfRule type="expression" dxfId="188" priority="117">
      <formula>AA4=""</formula>
    </cfRule>
    <cfRule type="expression" dxfId="187" priority="123">
      <formula>AA4="L"</formula>
    </cfRule>
    <cfRule type="expression" dxfId="186" priority="124">
      <formula>AA4="W"</formula>
    </cfRule>
  </conditionalFormatting>
  <conditionalFormatting sqref="AA4:AA18">
    <cfRule type="expression" dxfId="185" priority="115">
      <formula>AA4=""</formula>
    </cfRule>
    <cfRule type="expression" dxfId="184" priority="121">
      <formula>AA4="L"</formula>
    </cfRule>
    <cfRule type="expression" dxfId="183" priority="122">
      <formula>AA4="W"</formula>
    </cfRule>
  </conditionalFormatting>
  <conditionalFormatting sqref="X4:X18">
    <cfRule type="expression" dxfId="182" priority="118">
      <formula>AA4=""</formula>
    </cfRule>
    <cfRule type="expression" dxfId="181" priority="119">
      <formula>AA4="L"</formula>
    </cfRule>
    <cfRule type="expression" dxfId="180" priority="120">
      <formula>AA4="W"</formula>
    </cfRule>
  </conditionalFormatting>
  <conditionalFormatting sqref="U3">
    <cfRule type="expression" dxfId="179" priority="105">
      <formula>W3=""</formula>
    </cfRule>
    <cfRule type="expression" dxfId="178" priority="111">
      <formula>W3="L"</formula>
    </cfRule>
    <cfRule type="expression" dxfId="177" priority="112">
      <formula>W3="W"</formula>
    </cfRule>
  </conditionalFormatting>
  <conditionalFormatting sqref="W3">
    <cfRule type="expression" dxfId="176" priority="103">
      <formula>W3=""</formula>
    </cfRule>
    <cfRule type="expression" dxfId="175" priority="109">
      <formula>W3="L"</formula>
    </cfRule>
    <cfRule type="expression" dxfId="174" priority="110">
      <formula>W3="W"</formula>
    </cfRule>
  </conditionalFormatting>
  <conditionalFormatting sqref="T3">
    <cfRule type="expression" dxfId="173" priority="106">
      <formula>W3=""</formula>
    </cfRule>
    <cfRule type="expression" dxfId="172" priority="107">
      <formula>W3="L"</formula>
    </cfRule>
    <cfRule type="expression" dxfId="171" priority="108">
      <formula>W3="W"</formula>
    </cfRule>
  </conditionalFormatting>
  <conditionalFormatting sqref="U4:U18">
    <cfRule type="expression" dxfId="170" priority="93">
      <formula>W4=""</formula>
    </cfRule>
    <cfRule type="expression" dxfId="169" priority="99">
      <formula>W4="L"</formula>
    </cfRule>
    <cfRule type="expression" dxfId="168" priority="100">
      <formula>W4="W"</formula>
    </cfRule>
  </conditionalFormatting>
  <conditionalFormatting sqref="W4:W18">
    <cfRule type="expression" dxfId="167" priority="91">
      <formula>W4=""</formula>
    </cfRule>
    <cfRule type="expression" dxfId="166" priority="97">
      <formula>W4="L"</formula>
    </cfRule>
    <cfRule type="expression" dxfId="165" priority="98">
      <formula>W4="W"</formula>
    </cfRule>
  </conditionalFormatting>
  <conditionalFormatting sqref="T4:T18">
    <cfRule type="expression" dxfId="164" priority="94">
      <formula>W4=""</formula>
    </cfRule>
    <cfRule type="expression" dxfId="163" priority="95">
      <formula>W4="L"</formula>
    </cfRule>
    <cfRule type="expression" dxfId="162" priority="96">
      <formula>W4="W"</formula>
    </cfRule>
  </conditionalFormatting>
  <conditionalFormatting sqref="Q3">
    <cfRule type="expression" dxfId="161" priority="81">
      <formula>S3=""</formula>
    </cfRule>
    <cfRule type="expression" dxfId="160" priority="87">
      <formula>S3="L"</formula>
    </cfRule>
    <cfRule type="expression" dxfId="159" priority="88">
      <formula>S3="W"</formula>
    </cfRule>
  </conditionalFormatting>
  <conditionalFormatting sqref="S3">
    <cfRule type="expression" dxfId="158" priority="79">
      <formula>S3=""</formula>
    </cfRule>
    <cfRule type="expression" dxfId="157" priority="85">
      <formula>S3="L"</formula>
    </cfRule>
    <cfRule type="expression" dxfId="156" priority="86">
      <formula>S3="W"</formula>
    </cfRule>
  </conditionalFormatting>
  <conditionalFormatting sqref="P3">
    <cfRule type="expression" dxfId="155" priority="82">
      <formula>S3=""</formula>
    </cfRule>
    <cfRule type="expression" dxfId="154" priority="83">
      <formula>S3="L"</formula>
    </cfRule>
    <cfRule type="expression" dxfId="153" priority="84">
      <formula>S3="W"</formula>
    </cfRule>
  </conditionalFormatting>
  <conditionalFormatting sqref="Q4:Q18">
    <cfRule type="expression" dxfId="152" priority="69">
      <formula>S4=""</formula>
    </cfRule>
    <cfRule type="expression" dxfId="151" priority="75">
      <formula>S4="L"</formula>
    </cfRule>
    <cfRule type="expression" dxfId="150" priority="76">
      <formula>S4="W"</formula>
    </cfRule>
  </conditionalFormatting>
  <conditionalFormatting sqref="S4:S18">
    <cfRule type="expression" dxfId="149" priority="67">
      <formula>S4=""</formula>
    </cfRule>
    <cfRule type="expression" dxfId="148" priority="73">
      <formula>S4="L"</formula>
    </cfRule>
    <cfRule type="expression" dxfId="147" priority="74">
      <formula>S4="W"</formula>
    </cfRule>
  </conditionalFormatting>
  <conditionalFormatting sqref="P4:P18">
    <cfRule type="expression" dxfId="146" priority="70">
      <formula>S4=""</formula>
    </cfRule>
    <cfRule type="expression" dxfId="145" priority="71">
      <formula>S4="L"</formula>
    </cfRule>
    <cfRule type="expression" dxfId="144" priority="72">
      <formula>S4="W"</formula>
    </cfRule>
  </conditionalFormatting>
  <conditionalFormatting sqref="N3">
    <cfRule type="expression" dxfId="143" priority="56">
      <formula>O3=""</formula>
    </cfRule>
    <cfRule type="expression" dxfId="142" priority="65">
      <formula>O3="L"</formula>
    </cfRule>
    <cfRule type="expression" dxfId="141" priority="66">
      <formula>O3="W"</formula>
    </cfRule>
  </conditionalFormatting>
  <conditionalFormatting sqref="M3">
    <cfRule type="expression" dxfId="140" priority="57">
      <formula>O3=""</formula>
    </cfRule>
    <cfRule type="expression" dxfId="139" priority="63">
      <formula>O3="L"</formula>
    </cfRule>
    <cfRule type="expression" dxfId="138" priority="64">
      <formula>O3="W"</formula>
    </cfRule>
  </conditionalFormatting>
  <conditionalFormatting sqref="O3">
    <cfRule type="expression" dxfId="137" priority="55">
      <formula>O3=""</formula>
    </cfRule>
    <cfRule type="expression" dxfId="136" priority="61">
      <formula>O3="L"</formula>
    </cfRule>
    <cfRule type="expression" dxfId="135" priority="62">
      <formula>O3="W"</formula>
    </cfRule>
  </conditionalFormatting>
  <conditionalFormatting sqref="L3">
    <cfRule type="expression" dxfId="134" priority="58">
      <formula>O3=""</formula>
    </cfRule>
    <cfRule type="expression" dxfId="133" priority="59">
      <formula>O3="L"</formula>
    </cfRule>
    <cfRule type="expression" dxfId="132" priority="60">
      <formula>O3="W"</formula>
    </cfRule>
  </conditionalFormatting>
  <conditionalFormatting sqref="N3:N18">
    <cfRule type="expression" dxfId="131" priority="44">
      <formula>O3=""</formula>
    </cfRule>
    <cfRule type="expression" dxfId="130" priority="53">
      <formula>O3="L"</formula>
    </cfRule>
    <cfRule type="expression" dxfId="129" priority="54">
      <formula>O3="W"</formula>
    </cfRule>
  </conditionalFormatting>
  <conditionalFormatting sqref="M4:M18">
    <cfRule type="expression" dxfId="128" priority="45">
      <formula>O4=""</formula>
    </cfRule>
    <cfRule type="expression" dxfId="127" priority="51">
      <formula>O4="L"</formula>
    </cfRule>
    <cfRule type="expression" dxfId="126" priority="52">
      <formula>O4="W"</formula>
    </cfRule>
  </conditionalFormatting>
  <conditionalFormatting sqref="O4:O18">
    <cfRule type="expression" dxfId="125" priority="43">
      <formula>O4=""</formula>
    </cfRule>
    <cfRule type="expression" dxfId="124" priority="49">
      <formula>O4="L"</formula>
    </cfRule>
    <cfRule type="expression" dxfId="123" priority="50">
      <formula>O4="W"</formula>
    </cfRule>
  </conditionalFormatting>
  <conditionalFormatting sqref="L4:L18">
    <cfRule type="expression" dxfId="122" priority="46">
      <formula>O4=""</formula>
    </cfRule>
    <cfRule type="expression" dxfId="121" priority="47">
      <formula>O4="L"</formula>
    </cfRule>
    <cfRule type="expression" dxfId="120" priority="48">
      <formula>O4="W"</formula>
    </cfRule>
  </conditionalFormatting>
  <conditionalFormatting sqref="K3:K18">
    <cfRule type="expression" dxfId="119" priority="40">
      <formula>L3=""</formula>
    </cfRule>
    <cfRule type="expression" dxfId="118" priority="41">
      <formula>L3="L"</formula>
    </cfRule>
    <cfRule type="expression" dxfId="117" priority="42">
      <formula>L3="W"</formula>
    </cfRule>
  </conditionalFormatting>
  <conditionalFormatting sqref="R3">
    <cfRule type="expression" dxfId="116" priority="34">
      <formula>S3=""</formula>
    </cfRule>
    <cfRule type="expression" dxfId="115" priority="35">
      <formula>S3="L"</formula>
    </cfRule>
    <cfRule type="expression" dxfId="114" priority="36">
      <formula>S3="W"</formula>
    </cfRule>
  </conditionalFormatting>
  <conditionalFormatting sqref="R3:R18">
    <cfRule type="expression" dxfId="113" priority="31">
      <formula>S3=""</formula>
    </cfRule>
    <cfRule type="expression" dxfId="112" priority="32">
      <formula>S3="L"</formula>
    </cfRule>
    <cfRule type="expression" dxfId="111" priority="33">
      <formula>S3="W"</formula>
    </cfRule>
  </conditionalFormatting>
  <conditionalFormatting sqref="V3">
    <cfRule type="expression" dxfId="110" priority="28">
      <formula>W3=""</formula>
    </cfRule>
    <cfRule type="expression" dxfId="109" priority="29">
      <formula>W3="L"</formula>
    </cfRule>
    <cfRule type="expression" dxfId="108" priority="30">
      <formula>W3="W"</formula>
    </cfRule>
  </conditionalFormatting>
  <conditionalFormatting sqref="V3:V18">
    <cfRule type="expression" dxfId="107" priority="25">
      <formula>W3=""</formula>
    </cfRule>
    <cfRule type="expression" dxfId="106" priority="26">
      <formula>W3="L"</formula>
    </cfRule>
    <cfRule type="expression" dxfId="105" priority="27">
      <formula>W3="W"</formula>
    </cfRule>
  </conditionalFormatting>
  <conditionalFormatting sqref="Z3">
    <cfRule type="expression" dxfId="104" priority="22">
      <formula>AA3=""</formula>
    </cfRule>
    <cfRule type="expression" dxfId="103" priority="23">
      <formula>AA3="L"</formula>
    </cfRule>
    <cfRule type="expression" dxfId="102" priority="24">
      <formula>AA3="W"</formula>
    </cfRule>
  </conditionalFormatting>
  <conditionalFormatting sqref="Z3:Z18">
    <cfRule type="expression" dxfId="101" priority="19">
      <formula>AA3=""</formula>
    </cfRule>
    <cfRule type="expression" dxfId="100" priority="20">
      <formula>AA3="L"</formula>
    </cfRule>
    <cfRule type="expression" dxfId="99" priority="21">
      <formula>AA3="W"</formula>
    </cfRule>
  </conditionalFormatting>
  <conditionalFormatting sqref="AD3">
    <cfRule type="expression" dxfId="98" priority="16">
      <formula>AE3=""</formula>
    </cfRule>
    <cfRule type="expression" dxfId="97" priority="17">
      <formula>AE3="L"</formula>
    </cfRule>
    <cfRule type="expression" dxfId="96" priority="18">
      <formula>AE3="W"</formula>
    </cfRule>
  </conditionalFormatting>
  <conditionalFormatting sqref="AD3:AD18">
    <cfRule type="expression" dxfId="95" priority="13">
      <formula>AE3=""</formula>
    </cfRule>
    <cfRule type="expression" dxfId="94" priority="14">
      <formula>AE3="L"</formula>
    </cfRule>
    <cfRule type="expression" dxfId="93" priority="15">
      <formula>AE3="W"</formula>
    </cfRule>
  </conditionalFormatting>
  <conditionalFormatting sqref="AH3">
    <cfRule type="expression" dxfId="92" priority="10">
      <formula>AI3=""</formula>
    </cfRule>
    <cfRule type="expression" dxfId="91" priority="11">
      <formula>AI3="L"</formula>
    </cfRule>
    <cfRule type="expression" dxfId="90" priority="12">
      <formula>AI3="W"</formula>
    </cfRule>
  </conditionalFormatting>
  <conditionalFormatting sqref="AH3:AH18">
    <cfRule type="expression" dxfId="89" priority="7">
      <formula>AI3=""</formula>
    </cfRule>
    <cfRule type="expression" dxfId="88" priority="8">
      <formula>AI3="L"</formula>
    </cfRule>
    <cfRule type="expression" dxfId="87" priority="9">
      <formula>AI3="W"</formula>
    </cfRule>
  </conditionalFormatting>
  <conditionalFormatting sqref="AL3">
    <cfRule type="expression" dxfId="86" priority="4">
      <formula>AM3=""</formula>
    </cfRule>
    <cfRule type="expression" dxfId="85" priority="5">
      <formula>AM3="L"</formula>
    </cfRule>
    <cfRule type="expression" dxfId="84" priority="6">
      <formula>AM3="W"</formula>
    </cfRule>
  </conditionalFormatting>
  <conditionalFormatting sqref="AL3:AL18">
    <cfRule type="expression" dxfId="83" priority="1">
      <formula>AM3=""</formula>
    </cfRule>
    <cfRule type="expression" dxfId="82" priority="2">
      <formula>AM3="L"</formula>
    </cfRule>
    <cfRule type="expression" dxfId="81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1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1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5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5</v>
      </c>
      <c r="J4" s="6">
        <f>(D4*3)+(E4*1)</f>
        <v>3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1</v>
      </c>
      <c r="M4" s="2">
        <f>IF(K4=0,0,L4/K4)</f>
        <v>0.5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1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1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1</v>
      </c>
      <c r="J5" s="6">
        <f>(D5*3)+(E5*1)</f>
        <v>3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1</v>
      </c>
      <c r="M5" s="2">
        <f>IF(K5=0,0,L5/K5)</f>
        <v>0.33333333333333331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1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0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1</v>
      </c>
      <c r="I6" s="9">
        <f>G6-H6</f>
        <v>-1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1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1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5</v>
      </c>
      <c r="I7" s="9">
        <f>G7-H7</f>
        <v>-5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1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0</v>
      </c>
      <c r="I10" s="9">
        <f>G10-H10</f>
        <v>1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1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0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3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0</v>
      </c>
      <c r="J11" s="6">
        <f>(D11*3)+(E11*1)</f>
        <v>1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0</v>
      </c>
      <c r="M11" s="2">
        <f>IF(K11=0,0,L11/K11)</f>
        <v>0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1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0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3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0</v>
      </c>
      <c r="J12" s="6">
        <f>(D12*3)+(E12*1)</f>
        <v>1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0</v>
      </c>
      <c r="M12" s="2">
        <f>IF(K12=0,0,L12/K12)</f>
        <v>0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1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1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1</v>
      </c>
      <c r="I13" s="9">
        <f>G13-H13</f>
        <v>-1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1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2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1</v>
      </c>
      <c r="J16" s="6">
        <f>(D16*3)+(E16*1)</f>
        <v>3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1</v>
      </c>
      <c r="M16" s="2">
        <f t="shared" ref="M16:M19" si="0">IF(K16=0,0,L16/K16)</f>
        <v>0.33333333333333331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1">IF(N16=0,0,O16/N16)</f>
        <v>0</v>
      </c>
    </row>
    <row r="17" spans="1:16" x14ac:dyDescent="0.2">
      <c r="A17" s="6" t="s">
        <v>85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1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0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1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0</v>
      </c>
      <c r="I17" s="9">
        <f>G17-H17</f>
        <v>1</v>
      </c>
      <c r="J17" s="6">
        <f>(D17*3)+(E17*1)</f>
        <v>3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1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 t="s">
        <v>85</v>
      </c>
      <c r="B18" s="4" t="s">
        <v>15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1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1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2</v>
      </c>
      <c r="I18" s="9">
        <f>G18-H18</f>
        <v>-1</v>
      </c>
      <c r="J18" s="6">
        <f>(D18*3)+(E18*1)</f>
        <v>0</v>
      </c>
      <c r="K18">
        <f>COUNTIFS('All Group Fixtures'!$A$50:$A$1048,$A$1,'All Group Fixtures'!$K$50:$K$1048,$B18)</f>
        <v>0</v>
      </c>
      <c r="L18">
        <f>COUNTIFS('All Group Fixtures'!$A$50:$A$1048,$A$1,'All Group Fixtures'!$K$50:$K$1048,$B18,'All Group Fixtures'!$Q$50:$Q$1048,$B18)</f>
        <v>0</v>
      </c>
      <c r="M18" s="2">
        <f>IF(K18=0,0,L18/K18)</f>
        <v>0</v>
      </c>
      <c r="N18">
        <f>COUNTIFS('All Group Fixtures'!$A$50:$A$1048,$A$1,'All Group Fixtures'!$M$50:$M$1048,$B18)</f>
        <v>3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 t="s">
        <v>85</v>
      </c>
      <c r="B19" s="4" t="s">
        <v>89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1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1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1</v>
      </c>
      <c r="I19" s="9">
        <f>G19-H19</f>
        <v>-1</v>
      </c>
      <c r="J19" s="6">
        <f>(D19*3)+(E19*1)</f>
        <v>0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1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0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:M25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3">IF(N22=0,0,O22/N22)</f>
        <v>0</v>
      </c>
    </row>
    <row r="23" spans="1:16" x14ac:dyDescent="0.2">
      <c r="A23" s="6" t="s">
        <v>85</v>
      </c>
      <c r="B23" s="4" t="s">
        <v>9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1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0</v>
      </c>
      <c r="I23" s="9">
        <f>G23-H23</f>
        <v>2</v>
      </c>
      <c r="J23" s="6">
        <f>(D23*3)+(E23*1)</f>
        <v>3</v>
      </c>
      <c r="K23">
        <f>COUNTIFS('All Group Fixtures'!$A$50:$A$1048,$A$1,'All Group Fixtures'!$K$50:$K$1048,$B23)</f>
        <v>2</v>
      </c>
      <c r="L23">
        <f>COUNTIFS('All Group Fixtures'!$A$50:$A$1048,$A$1,'All Group Fixtures'!$K$50:$K$1048,$B23,'All Group Fixtures'!$Q$50:$Q$1048,$B23)</f>
        <v>1</v>
      </c>
      <c r="M23" s="2">
        <f>IF(K23=0,0,L23/K23)</f>
        <v>0.5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0</v>
      </c>
      <c r="P23" s="2">
        <f>IF(N23=0,0,O23/N23)</f>
        <v>0</v>
      </c>
    </row>
    <row r="24" spans="1:16" x14ac:dyDescent="0.2">
      <c r="A24" s="6" t="s">
        <v>85</v>
      </c>
      <c r="B24" s="4" t="s">
        <v>90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0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1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1</v>
      </c>
      <c r="I24" s="9">
        <f>G24-H24</f>
        <v>0</v>
      </c>
      <c r="J24" s="6">
        <f>(D24*3)+(E24*1)</f>
        <v>1</v>
      </c>
      <c r="K24">
        <f>COUNTIFS('All Group Fixtures'!$A$50:$A$1048,$A$1,'All Group Fixtures'!$K$50:$K$1048,$B24)</f>
        <v>1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2</v>
      </c>
      <c r="O24">
        <f>COUNTIFS('All Group Fixtures'!$A$50:$A$1048,$A$1,'All Group Fixtures'!$M$50:$M$1048,$B24,'All Group Fixtures'!$Q$50:$Q$1048,$B24)</f>
        <v>0</v>
      </c>
      <c r="P24" s="2">
        <f>IF(N24=0,0,O24/N24)</f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0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3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1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0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1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0</v>
      </c>
      <c r="J28" s="6">
        <f>(D28*3)+(E28*1)</f>
        <v>1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0</v>
      </c>
      <c r="M28" s="2">
        <f t="shared" ref="M28:M31" si="4">IF(K28=0,0,L28/K28)</f>
        <v>0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5">IF(N28=0,0,O28/N28)</f>
        <v>0</v>
      </c>
    </row>
    <row r="29" spans="1:16" x14ac:dyDescent="0.2">
      <c r="A29" s="6" t="s">
        <v>85</v>
      </c>
      <c r="B29" s="4" t="s">
        <v>73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0</v>
      </c>
      <c r="I29" s="9">
        <f>G29-H29</f>
        <v>1</v>
      </c>
      <c r="J29" s="6">
        <f>(D29*3)+(E29*1)</f>
        <v>3</v>
      </c>
      <c r="K29">
        <f>COUNTIFS('All Group Fixtures'!$A$50:$A$1048,$A$1,'All Group Fixtures'!$K$50:$K$1048,$B29)</f>
        <v>1</v>
      </c>
      <c r="L29">
        <f>COUNTIFS('All Group Fixtures'!$A$50:$A$1048,$A$1,'All Group Fixtures'!$K$50:$K$1048,$B29,'All Group Fixtures'!$Q$50:$Q$1048,$B29)</f>
        <v>1</v>
      </c>
      <c r="M29" s="2">
        <f>IF(K29=0,0,L29/K29)</f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 t="s">
        <v>85</v>
      </c>
      <c r="B30" s="4" t="s">
        <v>24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0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1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0</v>
      </c>
      <c r="J30" s="6">
        <f>(D30*3)+(E30*1)</f>
        <v>1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0</v>
      </c>
      <c r="M30" s="2">
        <f>IF(K30=0,0,L30/K30)</f>
        <v>0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 t="s">
        <v>85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1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1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0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1</v>
      </c>
      <c r="I31" s="9">
        <f>G31-H31</f>
        <v>-1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10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1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0</v>
      </c>
      <c r="I34" s="9">
        <f>G34-H34</f>
        <v>1</v>
      </c>
      <c r="J34" s="6">
        <f>(D34*3)+(E34*1)</f>
        <v>3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0</v>
      </c>
      <c r="M34" s="2">
        <f>IF(K34=0,0,L34/K34)</f>
        <v>0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1</v>
      </c>
      <c r="P34" s="2">
        <f>IF(N34=0,0,O34/N34)</f>
        <v>1</v>
      </c>
    </row>
    <row r="35" spans="1:16" x14ac:dyDescent="0.2">
      <c r="A35" s="6" t="s">
        <v>85</v>
      </c>
      <c r="B35" s="4" t="s">
        <v>91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0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0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0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0</v>
      </c>
      <c r="J35" s="6">
        <f>(D35*3)+(E35*1)</f>
        <v>0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>IF(K35=0,0,L35/K35)</f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0</v>
      </c>
      <c r="P35" s="2">
        <f>IF(N35=0,0,O35/N35)</f>
        <v>0</v>
      </c>
    </row>
    <row r="36" spans="1:16" x14ac:dyDescent="0.2">
      <c r="A36" s="6" t="s">
        <v>85</v>
      </c>
      <c r="B36" s="4" t="s">
        <v>39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0</v>
      </c>
      <c r="O36">
        <f>COUNTIFS('All Group Fixtures'!$A$50:$A$1048,$A$1,'All Group Fixtures'!$M$50:$M$1048,$B36,'All Group Fixtures'!$Q$50:$Q$1048,$B36)</f>
        <v>0</v>
      </c>
      <c r="P36" s="2">
        <f>IF(N36=0,0,O36/N36)</f>
        <v>0</v>
      </c>
    </row>
    <row r="37" spans="1:16" x14ac:dyDescent="0.2">
      <c r="A37" s="6" t="s">
        <v>85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1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1</v>
      </c>
      <c r="I37" s="9">
        <f>G37-H37</f>
        <v>-1</v>
      </c>
      <c r="J37" s="6">
        <f>(D37*3)+(E37*1)</f>
        <v>0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>IF(K37=0,0,L37/K37)</f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0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0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0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0</v>
      </c>
      <c r="J40" s="6">
        <f>(D40*3)+(E40*1)</f>
        <v>0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0</v>
      </c>
      <c r="M40" s="2">
        <f t="shared" ref="M40:M43" si="6">IF(K40=0,0,L40/K40)</f>
        <v>0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7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0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0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6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7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0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6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7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0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0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0</v>
      </c>
      <c r="I43" s="9">
        <f>G43-H43</f>
        <v>0</v>
      </c>
      <c r="J43" s="6">
        <f>(D43*3)+(E43*1)</f>
        <v>0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0</v>
      </c>
      <c r="M43" s="2">
        <f t="shared" si="6"/>
        <v>0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7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0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0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0</v>
      </c>
      <c r="I46" s="9">
        <f>G46-H46</f>
        <v>0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8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9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0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0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0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0</v>
      </c>
      <c r="I47" s="9">
        <f>G47-H47</f>
        <v>0</v>
      </c>
      <c r="J47" s="6">
        <f>(D47*3)+(E47*1)</f>
        <v>0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8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0</v>
      </c>
      <c r="P47" s="2">
        <f t="shared" si="9"/>
        <v>0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0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0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0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0</v>
      </c>
      <c r="I48" s="9">
        <f>G48-H48</f>
        <v>0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8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9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0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0</v>
      </c>
      <c r="I49" s="9">
        <f>G49-H49</f>
        <v>0</v>
      </c>
      <c r="J49" s="6">
        <f>(D49*3)+(E49*1)</f>
        <v>0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8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9"/>
        <v>0</v>
      </c>
    </row>
  </sheetData>
  <sortState ref="B17:P19">
    <sortCondition descending="1" ref="J17:J19"/>
    <sortCondition descending="1" ref="I17:I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289"/>
  <sheetViews>
    <sheetView workbookViewId="0"/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hidden="1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hidden="1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hidden="1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hidden="1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hidden="1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hidden="1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hidden="1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hidden="1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hidden="1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hidden="1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hidden="1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hidden="1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hidden="1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hidden="1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hidden="1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hidden="1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hidden="1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hidden="1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hidden="1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hidden="1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hidden="1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hidden="1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hidden="1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hidden="1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hidden="1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hidden="1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hidden="1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hidden="1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hidden="1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hidden="1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hidden="1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hidden="1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hidden="1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hidden="1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hidden="1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hidden="1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hidden="1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hidden="1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hidden="1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hidden="1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hidden="1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hidden="1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hidden="1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hidden="1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hidden="1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hidden="1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hidden="1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hidden="1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hidden="1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hidden="1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hidden="1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hidden="1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hidden="1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hidden="1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hidden="1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hidden="1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hidden="1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hidden="1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hidden="1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hidden="1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hidden="1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hidden="1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hidden="1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hidden="1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hidden="1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hidden="1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hidden="1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hidden="1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hidden="1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hidden="1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hidden="1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hidden="1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hidden="1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hidden="1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hidden="1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hidden="1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hidden="1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hidden="1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hidden="1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hidden="1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hidden="1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hidden="1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hidden="1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hidden="1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hidden="1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hidden="1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hidden="1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hidden="1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hidden="1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hidden="1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hidden="1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hidden="1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hidden="1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hidden="1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hidden="1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hidden="1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hidden="1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hidden="1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hidden="1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hidden="1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hidden="1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hidden="1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hidden="1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hidden="1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hidden="1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hidden="1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hidden="1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hidden="1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hidden="1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hidden="1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hidden="1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hidden="1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hidden="1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hidden="1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hidden="1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hidden="1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hidden="1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hidden="1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hidden="1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hidden="1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hidden="1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hidden="1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hidden="1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hidden="1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hidden="1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hidden="1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hidden="1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hidden="1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hidden="1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hidden="1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hidden="1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hidden="1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hidden="1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hidden="1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hidden="1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hidden="1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hidden="1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hidden="1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hidden="1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hidden="1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hidden="1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hidden="1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hidden="1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hidden="1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hidden="1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hidden="1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hidden="1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hidden="1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hidden="1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hidden="1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hidden="1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hidden="1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hidden="1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hidden="1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hidden="1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hidden="1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hidden="1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hidden="1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hidden="1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hidden="1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hidden="1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hidden="1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hidden="1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hidden="1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hidden="1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hidden="1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hidden="1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hidden="1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hidden="1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hidden="1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hidden="1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hidden="1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hidden="1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hidden="1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hidden="1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hidden="1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hidden="1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hidden="1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hidden="1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hidden="1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hidden="1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hidden="1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hidden="1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hidden="1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hidden="1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hidden="1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hidden="1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hidden="1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hidden="1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hidden="1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hidden="1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hidden="1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hidden="1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hidden="1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hidden="1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hidden="1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hidden="1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hidden="1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hidden="1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hidden="1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hidden="1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hidden="1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hidden="1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hidden="1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hidden="1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hidden="1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hidden="1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hidden="1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hidden="1" x14ac:dyDescent="0.2">
      <c r="A210">
        <v>2014</v>
      </c>
      <c r="B210">
        <f t="shared" ref="B210:B225" si="63"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 t="shared" ref="K210:K225" si="64">IF($H210&lt;$J210,$D210,$E210)</f>
        <v>Brazil</v>
      </c>
      <c r="L210">
        <f t="shared" ref="L210:L225" si="65">IF($H210&lt;$J210,$H210,$J210)</f>
        <v>1.35</v>
      </c>
      <c r="M210" t="str">
        <f t="shared" ref="M210:M225" si="66">IF($H210&gt;$J210,$D210,$E210)</f>
        <v>Mexico</v>
      </c>
      <c r="N210">
        <f t="shared" ref="N210:N225" si="67">IF($H210&gt;$J210,$H210,$J210)</f>
        <v>9.3800000000000008</v>
      </c>
      <c r="O210" t="str">
        <f t="shared" ref="O210:O225" si="68">IF(F210="","",IF(F210&gt;G210,"home",IF(G210&gt;F210,"away","draw")))</f>
        <v>draw</v>
      </c>
      <c r="P210" t="str">
        <f t="shared" ref="P210:P225" si="69">IF(O210="","",IF(O210="home",IF(H210&lt;J210,"favourite","outsider"),IF(O210="away",IF(J210&lt;H210,"favourite","outsider"),"draw")))</f>
        <v>draw</v>
      </c>
      <c r="Q210" t="str">
        <f t="shared" ref="Q210:Q225" si="70">IF(O210="","",IF(O210="home",D210,IF(O210="away",E210,"Draw")))</f>
        <v>Draw</v>
      </c>
      <c r="R210">
        <f t="shared" ref="R210" si="71">IF(O210="","",IF(O210="home",H210,IF(O210="away",J210,I210)))</f>
        <v>5.37</v>
      </c>
      <c r="S210" t="str">
        <f t="shared" si="55"/>
        <v>FALSE</v>
      </c>
    </row>
    <row r="211" spans="1:19" hidden="1" x14ac:dyDescent="0.2">
      <c r="A211">
        <v>2014</v>
      </c>
      <c r="B211">
        <f t="shared" si="63"/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 t="shared" si="64"/>
        <v>Japan</v>
      </c>
      <c r="L211">
        <f t="shared" si="65"/>
        <v>2.41</v>
      </c>
      <c r="M211" t="str">
        <f t="shared" si="66"/>
        <v>Greece</v>
      </c>
      <c r="N211">
        <f t="shared" si="67"/>
        <v>3.04</v>
      </c>
      <c r="O211" t="str">
        <f t="shared" si="68"/>
        <v>draw</v>
      </c>
      <c r="P211" t="str">
        <f t="shared" si="69"/>
        <v>draw</v>
      </c>
      <c r="Q211" t="str">
        <f t="shared" si="70"/>
        <v>Draw</v>
      </c>
      <c r="R211">
        <f t="shared" ref="R211:R241" si="72">IF(O211="","",IF(O211="home",H211,IF(O211="away",J211,I211)))</f>
        <v>3.41</v>
      </c>
      <c r="S211" t="str">
        <f t="shared" si="55"/>
        <v>FALSE</v>
      </c>
    </row>
    <row r="212" spans="1:19" hidden="1" x14ac:dyDescent="0.2">
      <c r="A212">
        <v>2014</v>
      </c>
      <c r="B212">
        <f t="shared" si="63"/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 t="shared" si="64"/>
        <v>Germany</v>
      </c>
      <c r="L212">
        <f t="shared" si="65"/>
        <v>1.33</v>
      </c>
      <c r="M212" t="str">
        <f t="shared" si="66"/>
        <v>Ghana</v>
      </c>
      <c r="N212">
        <f t="shared" si="67"/>
        <v>9.3699999999999992</v>
      </c>
      <c r="O212" t="str">
        <f t="shared" si="68"/>
        <v>draw</v>
      </c>
      <c r="P212" t="str">
        <f t="shared" si="69"/>
        <v>draw</v>
      </c>
      <c r="Q212" t="str">
        <f t="shared" si="70"/>
        <v>Draw</v>
      </c>
      <c r="R212">
        <f t="shared" si="72"/>
        <v>5.66</v>
      </c>
      <c r="S212" t="str">
        <f t="shared" si="55"/>
        <v>FALSE</v>
      </c>
    </row>
    <row r="213" spans="1:19" hidden="1" x14ac:dyDescent="0.2">
      <c r="A213">
        <v>2014</v>
      </c>
      <c r="B213">
        <f t="shared" si="63"/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 t="shared" si="64"/>
        <v>Portugal</v>
      </c>
      <c r="L213">
        <f t="shared" si="65"/>
        <v>1.74</v>
      </c>
      <c r="M213" t="str">
        <f t="shared" si="66"/>
        <v>USA</v>
      </c>
      <c r="N213">
        <f t="shared" si="67"/>
        <v>4.57</v>
      </c>
      <c r="O213" t="str">
        <f t="shared" si="68"/>
        <v>draw</v>
      </c>
      <c r="P213" t="str">
        <f t="shared" si="69"/>
        <v>draw</v>
      </c>
      <c r="Q213" t="str">
        <f t="shared" si="70"/>
        <v>Draw</v>
      </c>
      <c r="R213">
        <f t="shared" si="72"/>
        <v>4.17</v>
      </c>
      <c r="S213" t="str">
        <f t="shared" si="55"/>
        <v>FALSE</v>
      </c>
    </row>
    <row r="214" spans="1:19" hidden="1" x14ac:dyDescent="0.2">
      <c r="A214">
        <v>2014</v>
      </c>
      <c r="B214">
        <f t="shared" si="63"/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 t="shared" si="64"/>
        <v>Netherlands</v>
      </c>
      <c r="L214">
        <f t="shared" si="65"/>
        <v>1.23</v>
      </c>
      <c r="M214" t="str">
        <f t="shared" si="66"/>
        <v>Australia</v>
      </c>
      <c r="N214">
        <f t="shared" si="67"/>
        <v>13.27</v>
      </c>
      <c r="O214" t="str">
        <f t="shared" si="68"/>
        <v>away</v>
      </c>
      <c r="P214" t="str">
        <f t="shared" si="69"/>
        <v>favourite</v>
      </c>
      <c r="Q214" t="str">
        <f t="shared" si="70"/>
        <v>Netherlands</v>
      </c>
      <c r="R214">
        <f t="shared" si="72"/>
        <v>1.23</v>
      </c>
      <c r="S214" t="str">
        <f t="shared" si="55"/>
        <v>TRUE</v>
      </c>
    </row>
    <row r="215" spans="1:19" hidden="1" x14ac:dyDescent="0.2">
      <c r="A215">
        <v>2014</v>
      </c>
      <c r="B215">
        <f t="shared" si="63"/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 t="shared" si="64"/>
        <v>Croatia</v>
      </c>
      <c r="L215">
        <f t="shared" si="65"/>
        <v>1.66</v>
      </c>
      <c r="M215" t="str">
        <f t="shared" si="66"/>
        <v>Cameroon</v>
      </c>
      <c r="N215">
        <f t="shared" si="67"/>
        <v>5.55</v>
      </c>
      <c r="O215" t="str">
        <f t="shared" si="68"/>
        <v>away</v>
      </c>
      <c r="P215" t="str">
        <f t="shared" si="69"/>
        <v>favourite</v>
      </c>
      <c r="Q215" t="str">
        <f t="shared" si="70"/>
        <v>Croatia</v>
      </c>
      <c r="R215">
        <f t="shared" si="72"/>
        <v>1.66</v>
      </c>
      <c r="S215" t="str">
        <f t="shared" si="55"/>
        <v>TRUE</v>
      </c>
    </row>
    <row r="216" spans="1:19" hidden="1" x14ac:dyDescent="0.2">
      <c r="A216">
        <v>2014</v>
      </c>
      <c r="B216">
        <f t="shared" si="63"/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 t="shared" si="64"/>
        <v>Colombia</v>
      </c>
      <c r="L216">
        <f t="shared" si="65"/>
        <v>2.0299999999999998</v>
      </c>
      <c r="M216" t="str">
        <f t="shared" si="66"/>
        <v>Ivory Coast</v>
      </c>
      <c r="N216">
        <f t="shared" si="67"/>
        <v>3.79</v>
      </c>
      <c r="O216" t="str">
        <f t="shared" si="68"/>
        <v>home</v>
      </c>
      <c r="P216" t="str">
        <f t="shared" si="69"/>
        <v>favourite</v>
      </c>
      <c r="Q216" t="str">
        <f t="shared" si="70"/>
        <v>Colombia</v>
      </c>
      <c r="R216">
        <f t="shared" si="72"/>
        <v>2.0299999999999998</v>
      </c>
      <c r="S216" t="str">
        <f t="shared" si="55"/>
        <v>TRUE</v>
      </c>
    </row>
    <row r="217" spans="1:19" hidden="1" x14ac:dyDescent="0.2">
      <c r="A217">
        <v>2014</v>
      </c>
      <c r="B217">
        <f t="shared" si="63"/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 t="shared" si="64"/>
        <v>France</v>
      </c>
      <c r="L217">
        <f t="shared" si="65"/>
        <v>1.86</v>
      </c>
      <c r="M217" t="str">
        <f t="shared" si="66"/>
        <v>Switzerland</v>
      </c>
      <c r="N217">
        <f t="shared" si="67"/>
        <v>4.6100000000000003</v>
      </c>
      <c r="O217" t="str">
        <f t="shared" si="68"/>
        <v>away</v>
      </c>
      <c r="P217" t="str">
        <f t="shared" si="69"/>
        <v>favourite</v>
      </c>
      <c r="Q217" t="str">
        <f t="shared" si="70"/>
        <v>France</v>
      </c>
      <c r="R217">
        <f t="shared" si="72"/>
        <v>1.86</v>
      </c>
      <c r="S217" t="str">
        <f t="shared" si="55"/>
        <v>TRUE</v>
      </c>
    </row>
    <row r="218" spans="1:19" hidden="1" x14ac:dyDescent="0.2">
      <c r="A218">
        <v>2014</v>
      </c>
      <c r="B218">
        <f t="shared" si="63"/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 t="shared" si="64"/>
        <v>Ecuador</v>
      </c>
      <c r="L218">
        <f t="shared" si="65"/>
        <v>1.6</v>
      </c>
      <c r="M218" t="str">
        <f t="shared" si="66"/>
        <v>Honduras</v>
      </c>
      <c r="N218">
        <f t="shared" si="67"/>
        <v>5.77</v>
      </c>
      <c r="O218" t="str">
        <f t="shared" si="68"/>
        <v>away</v>
      </c>
      <c r="P218" t="str">
        <f t="shared" si="69"/>
        <v>favourite</v>
      </c>
      <c r="Q218" t="str">
        <f t="shared" si="70"/>
        <v>Ecuador</v>
      </c>
      <c r="R218">
        <f t="shared" si="72"/>
        <v>1.6</v>
      </c>
      <c r="S218" t="str">
        <f t="shared" si="55"/>
        <v>TRUE</v>
      </c>
    </row>
    <row r="219" spans="1:19" hidden="1" x14ac:dyDescent="0.2">
      <c r="A219">
        <v>2014</v>
      </c>
      <c r="B219">
        <f t="shared" si="63"/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 t="shared" si="64"/>
        <v>Argentina</v>
      </c>
      <c r="L219">
        <f t="shared" si="65"/>
        <v>1.1399999999999999</v>
      </c>
      <c r="M219" t="str">
        <f t="shared" si="66"/>
        <v>Iran</v>
      </c>
      <c r="N219">
        <f t="shared" si="67"/>
        <v>21.82</v>
      </c>
      <c r="O219" t="str">
        <f t="shared" si="68"/>
        <v>home</v>
      </c>
      <c r="P219" t="str">
        <f t="shared" si="69"/>
        <v>favourite</v>
      </c>
      <c r="Q219" t="str">
        <f t="shared" si="70"/>
        <v>Argentina</v>
      </c>
      <c r="R219">
        <f t="shared" si="72"/>
        <v>1.1399999999999999</v>
      </c>
      <c r="S219" t="str">
        <f t="shared" si="55"/>
        <v>TRUE</v>
      </c>
    </row>
    <row r="220" spans="1:19" hidden="1" x14ac:dyDescent="0.2">
      <c r="A220">
        <v>2014</v>
      </c>
      <c r="B220">
        <f t="shared" si="63"/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 t="shared" si="64"/>
        <v>Belgium</v>
      </c>
      <c r="L220">
        <f t="shared" si="65"/>
        <v>2.23</v>
      </c>
      <c r="M220" t="str">
        <f t="shared" si="66"/>
        <v>Russia</v>
      </c>
      <c r="N220">
        <f t="shared" si="67"/>
        <v>3.42</v>
      </c>
      <c r="O220" t="str">
        <f t="shared" si="68"/>
        <v>home</v>
      </c>
      <c r="P220" t="str">
        <f t="shared" si="69"/>
        <v>favourite</v>
      </c>
      <c r="Q220" t="str">
        <f t="shared" si="70"/>
        <v>Belgium</v>
      </c>
      <c r="R220">
        <f t="shared" si="72"/>
        <v>2.23</v>
      </c>
      <c r="S220" t="str">
        <f t="shared" si="55"/>
        <v>TRUE</v>
      </c>
    </row>
    <row r="221" spans="1:19" hidden="1" x14ac:dyDescent="0.2">
      <c r="A221">
        <v>2014</v>
      </c>
      <c r="B221">
        <f t="shared" si="63"/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 t="shared" si="64"/>
        <v>Spain</v>
      </c>
      <c r="L221">
        <f t="shared" si="65"/>
        <v>1.57</v>
      </c>
      <c r="M221" t="str">
        <f t="shared" si="66"/>
        <v>Chile</v>
      </c>
      <c r="N221">
        <f t="shared" si="67"/>
        <v>5.62</v>
      </c>
      <c r="O221" t="str">
        <f t="shared" si="68"/>
        <v>away</v>
      </c>
      <c r="P221" t="str">
        <f t="shared" si="69"/>
        <v>outsider</v>
      </c>
      <c r="Q221" t="str">
        <f t="shared" si="70"/>
        <v>Chile</v>
      </c>
      <c r="R221">
        <f t="shared" si="72"/>
        <v>5.62</v>
      </c>
      <c r="S221" t="str">
        <f t="shared" si="55"/>
        <v>FALSE</v>
      </c>
    </row>
    <row r="222" spans="1:19" hidden="1" x14ac:dyDescent="0.2">
      <c r="A222">
        <v>2014</v>
      </c>
      <c r="B222">
        <f t="shared" si="63"/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 t="shared" si="64"/>
        <v>England</v>
      </c>
      <c r="L222">
        <f t="shared" si="65"/>
        <v>1.94</v>
      </c>
      <c r="M222" t="str">
        <f t="shared" si="66"/>
        <v>Uruguay</v>
      </c>
      <c r="N222">
        <f t="shared" si="67"/>
        <v>3.82</v>
      </c>
      <c r="O222" t="str">
        <f t="shared" si="68"/>
        <v>home</v>
      </c>
      <c r="P222" t="str">
        <f t="shared" si="69"/>
        <v>outsider</v>
      </c>
      <c r="Q222" t="str">
        <f t="shared" si="70"/>
        <v>Uruguay</v>
      </c>
      <c r="R222">
        <f t="shared" si="72"/>
        <v>3.82</v>
      </c>
      <c r="S222" t="str">
        <f t="shared" si="55"/>
        <v>FALSE</v>
      </c>
    </row>
    <row r="223" spans="1:19" hidden="1" x14ac:dyDescent="0.2">
      <c r="A223">
        <v>2014</v>
      </c>
      <c r="B223">
        <f t="shared" si="63"/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 t="shared" si="64"/>
        <v>Italy</v>
      </c>
      <c r="L223">
        <f t="shared" si="65"/>
        <v>1.58</v>
      </c>
      <c r="M223" t="str">
        <f t="shared" si="66"/>
        <v>Costa Rica</v>
      </c>
      <c r="N223">
        <f t="shared" si="67"/>
        <v>6.53</v>
      </c>
      <c r="O223" t="str">
        <f t="shared" si="68"/>
        <v>away</v>
      </c>
      <c r="P223" t="str">
        <f t="shared" si="69"/>
        <v>outsider</v>
      </c>
      <c r="Q223" t="str">
        <f t="shared" si="70"/>
        <v>Costa Rica</v>
      </c>
      <c r="R223">
        <f t="shared" si="72"/>
        <v>6.53</v>
      </c>
      <c r="S223" t="str">
        <f t="shared" si="55"/>
        <v>FALSE</v>
      </c>
    </row>
    <row r="224" spans="1:19" hidden="1" x14ac:dyDescent="0.2">
      <c r="A224">
        <v>2014</v>
      </c>
      <c r="B224">
        <f t="shared" si="63"/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 t="shared" si="64"/>
        <v>Bosnia &amp; Herzegovina</v>
      </c>
      <c r="L224">
        <f t="shared" si="65"/>
        <v>1.88</v>
      </c>
      <c r="M224" t="str">
        <f t="shared" si="66"/>
        <v>Nigeria</v>
      </c>
      <c r="N224">
        <f t="shared" si="67"/>
        <v>4.3099999999999996</v>
      </c>
      <c r="O224" t="str">
        <f t="shared" si="68"/>
        <v>home</v>
      </c>
      <c r="P224" t="str">
        <f t="shared" si="69"/>
        <v>outsider</v>
      </c>
      <c r="Q224" t="str">
        <f t="shared" si="70"/>
        <v>Nigeria</v>
      </c>
      <c r="R224">
        <f t="shared" si="72"/>
        <v>4.3099999999999996</v>
      </c>
      <c r="S224" t="str">
        <f t="shared" si="55"/>
        <v>FALSE</v>
      </c>
    </row>
    <row r="225" spans="1:19" hidden="1" x14ac:dyDescent="0.2">
      <c r="A225">
        <v>2014</v>
      </c>
      <c r="B225">
        <f t="shared" si="63"/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 t="shared" si="64"/>
        <v>South Korea</v>
      </c>
      <c r="L225">
        <f t="shared" si="65"/>
        <v>2.5099999999999998</v>
      </c>
      <c r="M225" t="str">
        <f t="shared" si="66"/>
        <v>Algeria</v>
      </c>
      <c r="N225">
        <f t="shared" si="67"/>
        <v>2.96</v>
      </c>
      <c r="O225" t="str">
        <f t="shared" si="68"/>
        <v>away</v>
      </c>
      <c r="P225" t="str">
        <f t="shared" si="69"/>
        <v>outsider</v>
      </c>
      <c r="Q225" t="str">
        <f t="shared" si="70"/>
        <v>Algeria</v>
      </c>
      <c r="R225">
        <f t="shared" si="72"/>
        <v>2.96</v>
      </c>
      <c r="S225" t="str">
        <f t="shared" si="55"/>
        <v>FALSE</v>
      </c>
    </row>
    <row r="226" spans="1:19" hidden="1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72"/>
        <v>2.69</v>
      </c>
      <c r="S226" t="str">
        <f t="shared" si="55"/>
        <v>FALSE</v>
      </c>
    </row>
    <row r="227" spans="1:19" hidden="1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49" si="73">IF(F227="","",IF(F227&gt;G227,"home",IF(G227&gt;F227,"away","draw")))</f>
        <v>away</v>
      </c>
      <c r="P227" t="str">
        <f t="shared" ref="P227:P249" si="74">IF(O227="","",IF(O227="home",IF(H227&lt;J227,"favourite","outsider"),IF(O227="away",IF(J227&lt;H227,"favourite","outsider"),"draw")))</f>
        <v>favourite</v>
      </c>
      <c r="Q227" t="str">
        <f t="shared" ref="Q227:Q249" si="75">IF(O227="","",IF(O227="home",D227,IF(O227="away",E227,"Draw")))</f>
        <v>Spain</v>
      </c>
      <c r="R227">
        <f t="shared" si="72"/>
        <v>1.38</v>
      </c>
      <c r="S227" t="str">
        <f t="shared" si="55"/>
        <v>TRUE</v>
      </c>
    </row>
    <row r="228" spans="1:19" hidden="1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73"/>
        <v>away</v>
      </c>
      <c r="P228" t="str">
        <f t="shared" si="74"/>
        <v>favourite</v>
      </c>
      <c r="Q228" t="str">
        <f t="shared" si="75"/>
        <v>Mexico</v>
      </c>
      <c r="R228">
        <f t="shared" si="72"/>
        <v>2.64</v>
      </c>
      <c r="S228" t="str">
        <f t="shared" si="55"/>
        <v>TRUE</v>
      </c>
    </row>
    <row r="229" spans="1:19" hidden="1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73"/>
        <v>away</v>
      </c>
      <c r="P229" t="str">
        <f t="shared" si="74"/>
        <v>favourite</v>
      </c>
      <c r="Q229" t="str">
        <f t="shared" si="75"/>
        <v>Brazil</v>
      </c>
      <c r="R229">
        <f t="shared" si="72"/>
        <v>1.1299999999999999</v>
      </c>
      <c r="S229" t="str">
        <f t="shared" si="55"/>
        <v>TRUE</v>
      </c>
    </row>
    <row r="230" spans="1:19" hidden="1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73"/>
        <v>away</v>
      </c>
      <c r="P230" t="str">
        <f t="shared" si="74"/>
        <v>outsider</v>
      </c>
      <c r="Q230" t="str">
        <f t="shared" si="75"/>
        <v>Uruguay</v>
      </c>
      <c r="R230">
        <f t="shared" si="72"/>
        <v>2.78</v>
      </c>
      <c r="S230" t="str">
        <f t="shared" si="55"/>
        <v>FALSE</v>
      </c>
    </row>
    <row r="231" spans="1:19" hidden="1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73"/>
        <v>draw</v>
      </c>
      <c r="P231" t="str">
        <f t="shared" si="74"/>
        <v>draw</v>
      </c>
      <c r="Q231" t="str">
        <f t="shared" si="75"/>
        <v>Draw</v>
      </c>
      <c r="R231">
        <f t="shared" si="72"/>
        <v>4.03</v>
      </c>
      <c r="S231" t="str">
        <f t="shared" si="55"/>
        <v>FALSE</v>
      </c>
    </row>
    <row r="232" spans="1:19" hidden="1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73"/>
        <v>away</v>
      </c>
      <c r="P232" t="str">
        <f t="shared" si="74"/>
        <v>favourite</v>
      </c>
      <c r="Q232" t="str">
        <f t="shared" si="75"/>
        <v>Colombia</v>
      </c>
      <c r="R232">
        <f t="shared" si="72"/>
        <v>2.06</v>
      </c>
      <c r="S232" t="str">
        <f t="shared" si="55"/>
        <v>TRUE</v>
      </c>
    </row>
    <row r="233" spans="1:19" hidden="1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73"/>
        <v>home</v>
      </c>
      <c r="P233" t="str">
        <f t="shared" si="74"/>
        <v>outsider</v>
      </c>
      <c r="Q233" t="str">
        <f t="shared" si="75"/>
        <v>Greece</v>
      </c>
      <c r="R233">
        <f t="shared" si="72"/>
        <v>4.0599999999999996</v>
      </c>
      <c r="S233" t="str">
        <f t="shared" si="55"/>
        <v>FALSE</v>
      </c>
    </row>
    <row r="234" spans="1:19" hidden="1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73"/>
        <v>away</v>
      </c>
      <c r="P234" t="str">
        <f t="shared" si="74"/>
        <v>favourite</v>
      </c>
      <c r="Q234" t="str">
        <f t="shared" si="75"/>
        <v>Argentina</v>
      </c>
      <c r="R234">
        <f t="shared" si="72"/>
        <v>1.44</v>
      </c>
      <c r="S234" t="str">
        <f t="shared" si="55"/>
        <v>TRUE</v>
      </c>
    </row>
    <row r="235" spans="1:19" hidden="1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73"/>
        <v>home</v>
      </c>
      <c r="P235" t="str">
        <f t="shared" si="74"/>
        <v>favourite</v>
      </c>
      <c r="Q235" t="str">
        <f t="shared" si="75"/>
        <v>Bosnia &amp; Herzegovina</v>
      </c>
      <c r="R235">
        <f t="shared" si="72"/>
        <v>2.21</v>
      </c>
      <c r="S235" t="str">
        <f t="shared" si="55"/>
        <v>TRUE</v>
      </c>
    </row>
    <row r="236" spans="1:19" hidden="1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73"/>
        <v>away</v>
      </c>
      <c r="P236" t="str">
        <f t="shared" si="74"/>
        <v>favourite</v>
      </c>
      <c r="Q236" t="str">
        <f t="shared" si="75"/>
        <v>Switzerland</v>
      </c>
      <c r="R236">
        <f t="shared" si="72"/>
        <v>1.48</v>
      </c>
      <c r="S236" t="str">
        <f t="shared" si="55"/>
        <v>TRUE</v>
      </c>
    </row>
    <row r="237" spans="1:19" hidden="1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73"/>
        <v>draw</v>
      </c>
      <c r="P237" t="str">
        <f t="shared" si="74"/>
        <v>draw</v>
      </c>
      <c r="Q237" t="str">
        <f t="shared" si="75"/>
        <v>Draw</v>
      </c>
      <c r="R237">
        <f t="shared" si="72"/>
        <v>4.18</v>
      </c>
      <c r="S237" t="str">
        <f t="shared" si="55"/>
        <v>FALSE</v>
      </c>
    </row>
    <row r="238" spans="1:19" hidden="1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73"/>
        <v>away</v>
      </c>
      <c r="P238" t="str">
        <f t="shared" si="74"/>
        <v>favourite</v>
      </c>
      <c r="Q238" t="str">
        <f t="shared" si="75"/>
        <v>Germany</v>
      </c>
      <c r="R238">
        <f t="shared" si="72"/>
        <v>1.68</v>
      </c>
      <c r="S238" t="str">
        <f t="shared" si="55"/>
        <v>TRUE</v>
      </c>
    </row>
    <row r="239" spans="1:19" hidden="1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73"/>
        <v>home</v>
      </c>
      <c r="P239" t="str">
        <f t="shared" si="74"/>
        <v>favourite</v>
      </c>
      <c r="Q239" t="str">
        <f t="shared" si="75"/>
        <v>Portugal</v>
      </c>
      <c r="R239">
        <f t="shared" si="72"/>
        <v>1.76</v>
      </c>
      <c r="S239" t="str">
        <f t="shared" si="55"/>
        <v>TRUE</v>
      </c>
    </row>
    <row r="240" spans="1:19" hidden="1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73"/>
        <v>away</v>
      </c>
      <c r="P240" t="str">
        <f t="shared" si="74"/>
        <v>favourite</v>
      </c>
      <c r="Q240" t="str">
        <f t="shared" si="75"/>
        <v>Belgium</v>
      </c>
      <c r="R240">
        <f t="shared" si="72"/>
        <v>1.84</v>
      </c>
      <c r="S240" t="str">
        <f t="shared" si="55"/>
        <v>TRUE</v>
      </c>
    </row>
    <row r="241" spans="1:19" hidden="1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73"/>
        <v>draw</v>
      </c>
      <c r="P241" t="str">
        <f t="shared" si="74"/>
        <v>draw</v>
      </c>
      <c r="Q241" t="str">
        <f t="shared" si="75"/>
        <v>Draw</v>
      </c>
      <c r="R241">
        <f t="shared" si="72"/>
        <v>3.72</v>
      </c>
      <c r="S241" t="str">
        <f>IF(P241="","",IF(P241="favourite","TRUE","FALSE"))</f>
        <v>FALSE</v>
      </c>
    </row>
    <row r="242" spans="1:19" hidden="1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73"/>
        <v>home</v>
      </c>
      <c r="P242" t="str">
        <f t="shared" si="74"/>
        <v>favourite</v>
      </c>
      <c r="Q242" t="str">
        <f t="shared" si="75"/>
        <v>Russia</v>
      </c>
      <c r="R242">
        <f t="shared" ref="R242:R249" si="76">IF(O242="","",IF(O242="home",H242,IF(O242="away",J242,I242)))</f>
        <v>1.4</v>
      </c>
      <c r="S242" t="str">
        <f t="shared" ref="S242:S249" si="77">IF(P242="","",IF(P242="favourite","TRUE","FALSE"))</f>
        <v>TRUE</v>
      </c>
    </row>
    <row r="243" spans="1:19" hidden="1" x14ac:dyDescent="0.2">
      <c r="A243">
        <v>2018</v>
      </c>
      <c r="B243">
        <f t="shared" ref="B243:B289" si="78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73"/>
        <v>away</v>
      </c>
      <c r="P243" t="str">
        <f t="shared" si="74"/>
        <v>favourite</v>
      </c>
      <c r="Q243" t="str">
        <f t="shared" si="75"/>
        <v>Uruguay</v>
      </c>
      <c r="R243">
        <f t="shared" si="76"/>
        <v>1.57</v>
      </c>
      <c r="S243" t="str">
        <f t="shared" si="77"/>
        <v>TRUE</v>
      </c>
    </row>
    <row r="244" spans="1:19" hidden="1" x14ac:dyDescent="0.2">
      <c r="A244">
        <v>2018</v>
      </c>
      <c r="B244">
        <f t="shared" si="78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73"/>
        <v>away</v>
      </c>
      <c r="P244" t="str">
        <f t="shared" si="74"/>
        <v>outsider</v>
      </c>
      <c r="Q244" t="str">
        <f t="shared" si="75"/>
        <v>Iran</v>
      </c>
      <c r="R244">
        <f t="shared" si="76"/>
        <v>3.75</v>
      </c>
      <c r="S244" t="str">
        <f t="shared" si="77"/>
        <v>FALSE</v>
      </c>
    </row>
    <row r="245" spans="1:19" hidden="1" x14ac:dyDescent="0.2">
      <c r="A245">
        <v>2018</v>
      </c>
      <c r="B245">
        <f t="shared" si="78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73"/>
        <v>draw</v>
      </c>
      <c r="P245" t="str">
        <f t="shared" si="74"/>
        <v>draw</v>
      </c>
      <c r="Q245" t="str">
        <f t="shared" si="75"/>
        <v>Draw</v>
      </c>
      <c r="R245">
        <f t="shared" si="76"/>
        <v>3.25</v>
      </c>
      <c r="S245" t="str">
        <f t="shared" si="77"/>
        <v>FALSE</v>
      </c>
    </row>
    <row r="246" spans="1:19" hidden="1" x14ac:dyDescent="0.2">
      <c r="A246">
        <v>2018</v>
      </c>
      <c r="B246">
        <f t="shared" si="78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73"/>
        <v>home</v>
      </c>
      <c r="P246" t="str">
        <f t="shared" si="74"/>
        <v>favourite</v>
      </c>
      <c r="Q246" t="str">
        <f t="shared" si="75"/>
        <v>France</v>
      </c>
      <c r="R246">
        <f t="shared" si="76"/>
        <v>1.2</v>
      </c>
      <c r="S246" t="str">
        <f t="shared" si="77"/>
        <v>TRUE</v>
      </c>
    </row>
    <row r="247" spans="1:19" hidden="1" x14ac:dyDescent="0.2">
      <c r="A247">
        <v>2018</v>
      </c>
      <c r="B247">
        <f t="shared" si="78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73"/>
        <v>draw</v>
      </c>
      <c r="P247" t="str">
        <f t="shared" si="74"/>
        <v>draw</v>
      </c>
      <c r="Q247" t="str">
        <f t="shared" si="75"/>
        <v>Draw</v>
      </c>
      <c r="R247">
        <f t="shared" si="76"/>
        <v>4.5</v>
      </c>
      <c r="S247" t="str">
        <f t="shared" si="77"/>
        <v>FALSE</v>
      </c>
    </row>
    <row r="248" spans="1:19" hidden="1" x14ac:dyDescent="0.2">
      <c r="A248">
        <v>2018</v>
      </c>
      <c r="B248">
        <f t="shared" si="78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73"/>
        <v>away</v>
      </c>
      <c r="P248" t="str">
        <f t="shared" si="74"/>
        <v>favourite</v>
      </c>
      <c r="Q248" t="str">
        <f t="shared" si="75"/>
        <v>Denmark</v>
      </c>
      <c r="R248">
        <f t="shared" si="76"/>
        <v>2.37</v>
      </c>
      <c r="S248" t="str">
        <f t="shared" si="77"/>
        <v>TRUE</v>
      </c>
    </row>
    <row r="249" spans="1:19" hidden="1" x14ac:dyDescent="0.2">
      <c r="A249">
        <v>2018</v>
      </c>
      <c r="B249">
        <f t="shared" si="78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73"/>
        <v>home</v>
      </c>
      <c r="P249" t="str">
        <f t="shared" si="74"/>
        <v>favourite</v>
      </c>
      <c r="Q249" t="str">
        <f t="shared" si="75"/>
        <v>Croatia</v>
      </c>
      <c r="R249">
        <f t="shared" si="76"/>
        <v>1.67</v>
      </c>
      <c r="S249" t="str">
        <f t="shared" si="77"/>
        <v>TRUE</v>
      </c>
    </row>
    <row r="250" spans="1:19" hidden="1" x14ac:dyDescent="0.2">
      <c r="A250">
        <v>2018</v>
      </c>
      <c r="B250">
        <f t="shared" si="78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9">IF(F250="","",IF(F250&gt;G250,"home",IF(G250&gt;F250,"away","draw")))</f>
        <v>away</v>
      </c>
      <c r="P250" t="str">
        <f t="shared" ref="P250:P289" si="80">IF(O250="","",IF(O250="home",IF(H250&lt;J250,"favourite","outsider"),IF(O250="away",IF(J250&lt;H250,"favourite","outsider"),"draw")))</f>
        <v>favourite</v>
      </c>
      <c r="Q250" t="str">
        <f t="shared" ref="Q250:Q289" si="81">IF(O250="","",IF(O250="home",D250,IF(O250="away",E250,"Draw")))</f>
        <v>Serbia</v>
      </c>
      <c r="R250">
        <f t="shared" ref="R250:R289" si="82">IF(O250="","",IF(O250="home",H250,IF(O250="away",J250,I250)))</f>
        <v>1.91</v>
      </c>
      <c r="S250" t="str">
        <f t="shared" ref="S250:S289" si="83">IF(P250="","",IF(P250="favourite","TRUE","FALSE"))</f>
        <v>TRUE</v>
      </c>
    </row>
    <row r="251" spans="1:19" hidden="1" x14ac:dyDescent="0.2">
      <c r="A251">
        <v>2018</v>
      </c>
      <c r="B251">
        <f t="shared" si="78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9"/>
        <v>away</v>
      </c>
      <c r="P251" t="str">
        <f t="shared" si="80"/>
        <v>outsider</v>
      </c>
      <c r="Q251" t="str">
        <f t="shared" si="81"/>
        <v>Mexico</v>
      </c>
      <c r="R251">
        <f t="shared" si="82"/>
        <v>7.5</v>
      </c>
      <c r="S251" t="str">
        <f t="shared" si="83"/>
        <v>FALSE</v>
      </c>
    </row>
    <row r="252" spans="1:19" hidden="1" x14ac:dyDescent="0.2">
      <c r="A252">
        <v>2018</v>
      </c>
      <c r="B252">
        <f t="shared" si="78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9"/>
        <v>draw</v>
      </c>
      <c r="P252" t="str">
        <f t="shared" si="80"/>
        <v>draw</v>
      </c>
      <c r="Q252" t="str">
        <f t="shared" si="81"/>
        <v>Draw</v>
      </c>
      <c r="R252">
        <f t="shared" si="82"/>
        <v>4.5</v>
      </c>
      <c r="S252" t="str">
        <f t="shared" si="83"/>
        <v>FALSE</v>
      </c>
    </row>
    <row r="253" spans="1:19" hidden="1" x14ac:dyDescent="0.2">
      <c r="A253">
        <v>2018</v>
      </c>
      <c r="B253">
        <f t="shared" si="78"/>
        <v>12</v>
      </c>
      <c r="C253">
        <v>1</v>
      </c>
      <c r="D253" s="23" t="s">
        <v>91</v>
      </c>
      <c r="E253" s="23" t="s">
        <v>98</v>
      </c>
      <c r="F253" s="23"/>
      <c r="G253" s="23"/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9"/>
        <v/>
      </c>
      <c r="P253" t="str">
        <f t="shared" si="80"/>
        <v/>
      </c>
      <c r="Q253" t="str">
        <f t="shared" si="81"/>
        <v/>
      </c>
      <c r="R253" t="str">
        <f t="shared" si="82"/>
        <v/>
      </c>
      <c r="S253" t="str">
        <f t="shared" si="83"/>
        <v/>
      </c>
    </row>
    <row r="254" spans="1:19" hidden="1" x14ac:dyDescent="0.2">
      <c r="A254">
        <v>2018</v>
      </c>
      <c r="B254">
        <f t="shared" si="78"/>
        <v>13</v>
      </c>
      <c r="C254">
        <v>1</v>
      </c>
      <c r="D254" s="23" t="s">
        <v>36</v>
      </c>
      <c r="E254" s="23" t="s">
        <v>92</v>
      </c>
      <c r="F254" s="23"/>
      <c r="G254" s="23"/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9"/>
        <v/>
      </c>
      <c r="P254" t="str">
        <f t="shared" si="80"/>
        <v/>
      </c>
      <c r="Q254" t="str">
        <f t="shared" si="81"/>
        <v/>
      </c>
      <c r="R254" t="str">
        <f t="shared" si="82"/>
        <v/>
      </c>
      <c r="S254" t="str">
        <f t="shared" si="83"/>
        <v/>
      </c>
    </row>
    <row r="255" spans="1:19" hidden="1" x14ac:dyDescent="0.2">
      <c r="A255">
        <v>2018</v>
      </c>
      <c r="B255">
        <f t="shared" si="78"/>
        <v>14</v>
      </c>
      <c r="C255">
        <v>1</v>
      </c>
      <c r="D255" s="23" t="s">
        <v>93</v>
      </c>
      <c r="E255" s="23" t="s">
        <v>20</v>
      </c>
      <c r="F255" s="23"/>
      <c r="G255" s="23"/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9"/>
        <v/>
      </c>
      <c r="P255" t="str">
        <f t="shared" si="80"/>
        <v/>
      </c>
      <c r="Q255" t="str">
        <f t="shared" si="81"/>
        <v/>
      </c>
      <c r="R255" t="str">
        <f t="shared" si="82"/>
        <v/>
      </c>
      <c r="S255" t="str">
        <f t="shared" si="83"/>
        <v/>
      </c>
    </row>
    <row r="256" spans="1:19" hidden="1" x14ac:dyDescent="0.2">
      <c r="A256">
        <v>2018</v>
      </c>
      <c r="B256">
        <f t="shared" si="78"/>
        <v>15</v>
      </c>
      <c r="C256">
        <v>1</v>
      </c>
      <c r="D256" s="23" t="s">
        <v>16</v>
      </c>
      <c r="E256" s="23" t="s">
        <v>23</v>
      </c>
      <c r="F256" s="23"/>
      <c r="G256" s="23"/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9"/>
        <v/>
      </c>
      <c r="P256" t="str">
        <f t="shared" si="80"/>
        <v/>
      </c>
      <c r="Q256" t="str">
        <f t="shared" si="81"/>
        <v/>
      </c>
      <c r="R256" t="str">
        <f t="shared" si="82"/>
        <v/>
      </c>
      <c r="S256" t="str">
        <f t="shared" si="83"/>
        <v/>
      </c>
    </row>
    <row r="257" spans="1:19" hidden="1" x14ac:dyDescent="0.2">
      <c r="A257">
        <v>2018</v>
      </c>
      <c r="B257">
        <f t="shared" si="78"/>
        <v>16</v>
      </c>
      <c r="C257">
        <v>1</v>
      </c>
      <c r="D257" s="23" t="s">
        <v>94</v>
      </c>
      <c r="E257" s="23" t="s">
        <v>95</v>
      </c>
      <c r="F257" s="23"/>
      <c r="G257" s="23"/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9"/>
        <v/>
      </c>
      <c r="P257" t="str">
        <f t="shared" si="80"/>
        <v/>
      </c>
      <c r="Q257" t="str">
        <f t="shared" si="81"/>
        <v/>
      </c>
      <c r="R257" t="str">
        <f t="shared" si="82"/>
        <v/>
      </c>
      <c r="S257" t="str">
        <f t="shared" si="83"/>
        <v/>
      </c>
    </row>
    <row r="258" spans="1:19" x14ac:dyDescent="0.2">
      <c r="A258">
        <v>2018</v>
      </c>
      <c r="B258">
        <f t="shared" si="78"/>
        <v>17</v>
      </c>
      <c r="C258">
        <v>2</v>
      </c>
      <c r="D258" s="23" t="s">
        <v>38</v>
      </c>
      <c r="E258" s="23" t="s">
        <v>87</v>
      </c>
      <c r="F258" s="23"/>
      <c r="G258" s="23"/>
      <c r="H258" s="25">
        <v>2.1</v>
      </c>
      <c r="I258" s="25">
        <v>3.1</v>
      </c>
      <c r="J258" s="25">
        <v>3.75</v>
      </c>
      <c r="K258" t="str">
        <f t="shared" ref="K258:K289" si="84">IF($H258&lt;$J258,$D258,$E258)</f>
        <v>Russia</v>
      </c>
      <c r="L258">
        <f t="shared" si="57"/>
        <v>2.1</v>
      </c>
      <c r="M258" t="str">
        <f t="shared" ref="M258:M289" si="85">IF($H258&gt;$J258,$D258,$E258)</f>
        <v>Egypt</v>
      </c>
      <c r="N258">
        <f t="shared" si="58"/>
        <v>3.75</v>
      </c>
      <c r="O258" t="str">
        <f t="shared" si="79"/>
        <v/>
      </c>
      <c r="P258" t="str">
        <f t="shared" si="80"/>
        <v/>
      </c>
      <c r="Q258" t="str">
        <f t="shared" si="81"/>
        <v/>
      </c>
      <c r="R258" t="str">
        <f t="shared" si="82"/>
        <v/>
      </c>
      <c r="S258" t="str">
        <f t="shared" si="83"/>
        <v/>
      </c>
    </row>
    <row r="259" spans="1:19" x14ac:dyDescent="0.2">
      <c r="A259">
        <v>2018</v>
      </c>
      <c r="B259">
        <f t="shared" si="78"/>
        <v>18</v>
      </c>
      <c r="C259">
        <v>2</v>
      </c>
      <c r="D259" s="23" t="s">
        <v>31</v>
      </c>
      <c r="E259" s="23" t="s">
        <v>88</v>
      </c>
      <c r="F259" s="23"/>
      <c r="G259" s="23"/>
      <c r="H259" s="25">
        <v>1.57</v>
      </c>
      <c r="I259" s="25">
        <v>3.75</v>
      </c>
      <c r="J259" s="25">
        <v>6.5</v>
      </c>
      <c r="K259" t="str">
        <f t="shared" si="84"/>
        <v>Portugal</v>
      </c>
      <c r="L259">
        <f t="shared" ref="L259:L289" si="86">IF($H259&lt;$J259,$H259,$J259)</f>
        <v>1.57</v>
      </c>
      <c r="M259" t="str">
        <f t="shared" si="85"/>
        <v>Morocco</v>
      </c>
      <c r="N259">
        <f t="shared" ref="N259:N289" si="87">IF($H259&gt;$J259,$H259,$J259)</f>
        <v>6.5</v>
      </c>
      <c r="O259" t="str">
        <f t="shared" si="79"/>
        <v/>
      </c>
      <c r="P259" t="str">
        <f t="shared" si="80"/>
        <v/>
      </c>
      <c r="Q259" t="str">
        <f t="shared" si="81"/>
        <v/>
      </c>
      <c r="R259" t="str">
        <f t="shared" si="82"/>
        <v/>
      </c>
      <c r="S259" t="str">
        <f t="shared" si="83"/>
        <v/>
      </c>
    </row>
    <row r="260" spans="1:19" x14ac:dyDescent="0.2">
      <c r="A260">
        <v>2018</v>
      </c>
      <c r="B260">
        <f t="shared" si="78"/>
        <v>19</v>
      </c>
      <c r="C260">
        <v>2</v>
      </c>
      <c r="D260" s="23" t="s">
        <v>18</v>
      </c>
      <c r="E260" s="23" t="s">
        <v>86</v>
      </c>
      <c r="F260" s="23"/>
      <c r="G260" s="23"/>
      <c r="H260" s="25">
        <v>1.1399999999999999</v>
      </c>
      <c r="I260" s="25">
        <v>8.5</v>
      </c>
      <c r="J260" s="25">
        <v>20</v>
      </c>
      <c r="K260" t="str">
        <f t="shared" si="84"/>
        <v>Uruguay</v>
      </c>
      <c r="L260">
        <f t="shared" si="86"/>
        <v>1.1399999999999999</v>
      </c>
      <c r="M260" t="str">
        <f t="shared" si="85"/>
        <v>Saudi Arabia</v>
      </c>
      <c r="N260">
        <f t="shared" si="87"/>
        <v>20</v>
      </c>
      <c r="O260" t="str">
        <f t="shared" si="79"/>
        <v/>
      </c>
      <c r="P260" t="str">
        <f t="shared" si="80"/>
        <v/>
      </c>
      <c r="Q260" t="str">
        <f t="shared" si="81"/>
        <v/>
      </c>
      <c r="R260" t="str">
        <f t="shared" si="82"/>
        <v/>
      </c>
      <c r="S260" t="str">
        <f t="shared" si="83"/>
        <v/>
      </c>
    </row>
    <row r="261" spans="1:19" x14ac:dyDescent="0.2">
      <c r="A261">
        <v>2018</v>
      </c>
      <c r="B261">
        <f t="shared" si="78"/>
        <v>20</v>
      </c>
      <c r="C261">
        <v>2</v>
      </c>
      <c r="D261" s="23" t="s">
        <v>32</v>
      </c>
      <c r="E261" s="23" t="s">
        <v>12</v>
      </c>
      <c r="F261" s="23"/>
      <c r="G261" s="23"/>
      <c r="H261" s="25">
        <v>23</v>
      </c>
      <c r="I261" s="25">
        <v>8</v>
      </c>
      <c r="J261" s="25">
        <v>1.1399999999999999</v>
      </c>
      <c r="K261" t="str">
        <f t="shared" si="84"/>
        <v>Spain</v>
      </c>
      <c r="L261">
        <f t="shared" si="86"/>
        <v>1.1399999999999999</v>
      </c>
      <c r="M261" t="str">
        <f t="shared" si="85"/>
        <v>Iran</v>
      </c>
      <c r="N261">
        <f t="shared" si="87"/>
        <v>23</v>
      </c>
      <c r="O261" t="str">
        <f t="shared" si="79"/>
        <v/>
      </c>
      <c r="P261" t="str">
        <f t="shared" si="80"/>
        <v/>
      </c>
      <c r="Q261" t="str">
        <f t="shared" si="81"/>
        <v/>
      </c>
      <c r="R261" t="str">
        <f t="shared" si="82"/>
        <v/>
      </c>
      <c r="S261" t="str">
        <f t="shared" si="83"/>
        <v/>
      </c>
    </row>
    <row r="262" spans="1:19" x14ac:dyDescent="0.2">
      <c r="A262">
        <v>2018</v>
      </c>
      <c r="B262">
        <f t="shared" si="78"/>
        <v>21</v>
      </c>
      <c r="C262">
        <v>2</v>
      </c>
      <c r="D262" s="23" t="s">
        <v>74</v>
      </c>
      <c r="E262" s="23" t="s">
        <v>15</v>
      </c>
      <c r="F262" s="23"/>
      <c r="G262" s="23"/>
      <c r="H262" s="25">
        <v>1.83</v>
      </c>
      <c r="I262" s="25">
        <v>3.5</v>
      </c>
      <c r="J262" s="25">
        <v>4.5</v>
      </c>
      <c r="K262" t="str">
        <f t="shared" si="84"/>
        <v>Denmark</v>
      </c>
      <c r="L262">
        <f t="shared" si="86"/>
        <v>1.83</v>
      </c>
      <c r="M262" t="str">
        <f t="shared" si="85"/>
        <v>Australia</v>
      </c>
      <c r="N262">
        <f t="shared" si="87"/>
        <v>4.5</v>
      </c>
      <c r="O262" t="str">
        <f t="shared" si="79"/>
        <v/>
      </c>
      <c r="P262" t="str">
        <f t="shared" si="80"/>
        <v/>
      </c>
      <c r="Q262" t="str">
        <f t="shared" si="81"/>
        <v/>
      </c>
      <c r="R262" t="str">
        <f t="shared" si="82"/>
        <v/>
      </c>
      <c r="S262" t="str">
        <f t="shared" si="83"/>
        <v/>
      </c>
    </row>
    <row r="263" spans="1:19" x14ac:dyDescent="0.2">
      <c r="A263">
        <v>2018</v>
      </c>
      <c r="B263">
        <f t="shared" si="78"/>
        <v>22</v>
      </c>
      <c r="C263">
        <v>2</v>
      </c>
      <c r="D263" s="23" t="s">
        <v>26</v>
      </c>
      <c r="E263" s="23" t="s">
        <v>89</v>
      </c>
      <c r="F263" s="23"/>
      <c r="G263" s="23"/>
      <c r="H263" s="25">
        <v>1.45</v>
      </c>
      <c r="I263" s="25">
        <v>4.33</v>
      </c>
      <c r="J263" s="25">
        <v>7</v>
      </c>
      <c r="K263" t="str">
        <f t="shared" si="84"/>
        <v>France</v>
      </c>
      <c r="L263">
        <f t="shared" si="86"/>
        <v>1.45</v>
      </c>
      <c r="M263" t="str">
        <f t="shared" si="85"/>
        <v>Peru</v>
      </c>
      <c r="N263">
        <f t="shared" si="87"/>
        <v>7</v>
      </c>
      <c r="O263" t="str">
        <f t="shared" si="79"/>
        <v/>
      </c>
      <c r="P263" t="str">
        <f t="shared" si="80"/>
        <v/>
      </c>
      <c r="Q263" t="str">
        <f t="shared" si="81"/>
        <v/>
      </c>
      <c r="R263" t="str">
        <f t="shared" si="82"/>
        <v/>
      </c>
      <c r="S263" t="str">
        <f t="shared" si="83"/>
        <v/>
      </c>
    </row>
    <row r="264" spans="1:19" x14ac:dyDescent="0.2">
      <c r="A264">
        <v>2018</v>
      </c>
      <c r="B264">
        <f t="shared" si="78"/>
        <v>23</v>
      </c>
      <c r="C264">
        <v>2</v>
      </c>
      <c r="D264" s="23" t="s">
        <v>28</v>
      </c>
      <c r="E264" s="23" t="s">
        <v>9</v>
      </c>
      <c r="F264" s="23"/>
      <c r="G264" s="23"/>
      <c r="H264" s="25">
        <v>2</v>
      </c>
      <c r="I264" s="25">
        <v>3.3</v>
      </c>
      <c r="J264" s="25">
        <v>4</v>
      </c>
      <c r="K264" t="str">
        <f t="shared" si="84"/>
        <v>Argentina</v>
      </c>
      <c r="L264">
        <f t="shared" si="86"/>
        <v>2</v>
      </c>
      <c r="M264" t="str">
        <f t="shared" si="85"/>
        <v>Croatia</v>
      </c>
      <c r="N264">
        <f t="shared" si="87"/>
        <v>4</v>
      </c>
      <c r="O264" t="str">
        <f t="shared" si="79"/>
        <v/>
      </c>
      <c r="P264" t="str">
        <f t="shared" si="80"/>
        <v/>
      </c>
      <c r="Q264" t="str">
        <f t="shared" si="81"/>
        <v/>
      </c>
      <c r="R264" t="str">
        <f t="shared" si="82"/>
        <v/>
      </c>
      <c r="S264" t="str">
        <f t="shared" si="83"/>
        <v/>
      </c>
    </row>
    <row r="265" spans="1:19" x14ac:dyDescent="0.2">
      <c r="A265">
        <v>2018</v>
      </c>
      <c r="B265">
        <f t="shared" si="78"/>
        <v>24</v>
      </c>
      <c r="C265">
        <v>2</v>
      </c>
      <c r="D265" s="23" t="s">
        <v>8</v>
      </c>
      <c r="E265" s="23" t="s">
        <v>19</v>
      </c>
      <c r="F265" s="23"/>
      <c r="G265" s="23"/>
      <c r="H265" s="25">
        <v>1.1399999999999999</v>
      </c>
      <c r="I265" s="25">
        <v>7</v>
      </c>
      <c r="J265" s="25">
        <v>26</v>
      </c>
      <c r="K265" t="str">
        <f t="shared" si="84"/>
        <v>Brazil</v>
      </c>
      <c r="L265">
        <f t="shared" si="86"/>
        <v>1.1399999999999999</v>
      </c>
      <c r="M265" t="str">
        <f t="shared" si="85"/>
        <v>Costa Rica</v>
      </c>
      <c r="N265">
        <f t="shared" si="87"/>
        <v>26</v>
      </c>
      <c r="O265" t="str">
        <f t="shared" si="79"/>
        <v/>
      </c>
      <c r="P265" t="str">
        <f t="shared" si="80"/>
        <v/>
      </c>
      <c r="Q265" t="str">
        <f t="shared" si="81"/>
        <v/>
      </c>
      <c r="R265" t="str">
        <f t="shared" si="82"/>
        <v/>
      </c>
      <c r="S265" t="str">
        <f t="shared" si="83"/>
        <v/>
      </c>
    </row>
    <row r="266" spans="1:19" x14ac:dyDescent="0.2">
      <c r="A266">
        <v>2018</v>
      </c>
      <c r="B266">
        <f t="shared" si="78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2.8</v>
      </c>
      <c r="I266" s="25">
        <v>3.1</v>
      </c>
      <c r="J266" s="25">
        <v>2.63</v>
      </c>
      <c r="K266" t="str">
        <f t="shared" si="84"/>
        <v>Iceland</v>
      </c>
      <c r="L266">
        <f t="shared" si="86"/>
        <v>2.63</v>
      </c>
      <c r="M266" t="str">
        <f t="shared" si="85"/>
        <v>Nigeria</v>
      </c>
      <c r="N266">
        <f t="shared" si="87"/>
        <v>2.8</v>
      </c>
      <c r="O266" t="str">
        <f t="shared" si="79"/>
        <v/>
      </c>
      <c r="P266" t="str">
        <f t="shared" si="80"/>
        <v/>
      </c>
      <c r="Q266" t="str">
        <f t="shared" si="81"/>
        <v/>
      </c>
      <c r="R266" t="str">
        <f t="shared" si="82"/>
        <v/>
      </c>
      <c r="S266" t="str">
        <f t="shared" si="83"/>
        <v/>
      </c>
    </row>
    <row r="267" spans="1:19" x14ac:dyDescent="0.2">
      <c r="A267">
        <v>2018</v>
      </c>
      <c r="B267">
        <f t="shared" si="78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3</v>
      </c>
      <c r="I267" s="25">
        <v>3</v>
      </c>
      <c r="J267" s="25">
        <v>2.5</v>
      </c>
      <c r="K267" t="str">
        <f t="shared" si="84"/>
        <v>Switzerland</v>
      </c>
      <c r="L267">
        <f t="shared" si="86"/>
        <v>2.5</v>
      </c>
      <c r="M267" t="str">
        <f t="shared" si="85"/>
        <v>Serbia</v>
      </c>
      <c r="N267">
        <f t="shared" si="87"/>
        <v>3</v>
      </c>
      <c r="O267" t="str">
        <f t="shared" si="79"/>
        <v/>
      </c>
      <c r="P267" t="str">
        <f t="shared" si="80"/>
        <v/>
      </c>
      <c r="Q267" t="str">
        <f t="shared" si="81"/>
        <v/>
      </c>
      <c r="R267" t="str">
        <f t="shared" si="82"/>
        <v/>
      </c>
      <c r="S267" t="str">
        <f t="shared" si="83"/>
        <v/>
      </c>
    </row>
    <row r="268" spans="1:19" x14ac:dyDescent="0.2">
      <c r="A268">
        <v>2018</v>
      </c>
      <c r="B268">
        <f t="shared" si="78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84"/>
        <v>Belgium</v>
      </c>
      <c r="L268">
        <f t="shared" si="86"/>
        <v>1.28</v>
      </c>
      <c r="M268" t="str">
        <f t="shared" si="85"/>
        <v>Tunisia</v>
      </c>
      <c r="N268">
        <f t="shared" si="87"/>
        <v>11</v>
      </c>
      <c r="O268" t="str">
        <f t="shared" si="79"/>
        <v/>
      </c>
      <c r="P268" t="str">
        <f t="shared" si="80"/>
        <v/>
      </c>
      <c r="Q268" t="str">
        <f t="shared" si="81"/>
        <v/>
      </c>
      <c r="R268" t="str">
        <f t="shared" si="82"/>
        <v/>
      </c>
      <c r="S268" t="str">
        <f t="shared" si="83"/>
        <v/>
      </c>
    </row>
    <row r="269" spans="1:19" x14ac:dyDescent="0.2">
      <c r="A269">
        <v>2018</v>
      </c>
      <c r="B269">
        <f t="shared" si="78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7.5</v>
      </c>
      <c r="I269" s="25">
        <v>4</v>
      </c>
      <c r="J269" s="25">
        <v>1.5</v>
      </c>
      <c r="K269" t="str">
        <f t="shared" si="84"/>
        <v>Mexico</v>
      </c>
      <c r="L269">
        <f t="shared" si="86"/>
        <v>1.5</v>
      </c>
      <c r="M269" t="str">
        <f t="shared" si="85"/>
        <v>Korea Republic</v>
      </c>
      <c r="N269">
        <f t="shared" si="87"/>
        <v>7.5</v>
      </c>
      <c r="O269" t="str">
        <f t="shared" si="79"/>
        <v/>
      </c>
      <c r="P269" t="str">
        <f t="shared" si="80"/>
        <v/>
      </c>
      <c r="Q269" t="str">
        <f t="shared" si="81"/>
        <v/>
      </c>
      <c r="R269" t="str">
        <f t="shared" si="82"/>
        <v/>
      </c>
      <c r="S269" t="str">
        <f t="shared" si="83"/>
        <v/>
      </c>
    </row>
    <row r="270" spans="1:19" x14ac:dyDescent="0.2">
      <c r="A270">
        <v>2018</v>
      </c>
      <c r="B270">
        <f t="shared" si="78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1.36</v>
      </c>
      <c r="I270" s="25">
        <v>4.5</v>
      </c>
      <c r="J270" s="25">
        <v>8.5</v>
      </c>
      <c r="K270" t="str">
        <f t="shared" si="84"/>
        <v>Germany</v>
      </c>
      <c r="L270">
        <f t="shared" si="86"/>
        <v>1.36</v>
      </c>
      <c r="M270" t="str">
        <f t="shared" si="85"/>
        <v>Sweden</v>
      </c>
      <c r="N270">
        <f t="shared" si="87"/>
        <v>8.5</v>
      </c>
      <c r="O270" t="str">
        <f t="shared" si="79"/>
        <v/>
      </c>
      <c r="P270" t="str">
        <f t="shared" si="80"/>
        <v/>
      </c>
      <c r="Q270" t="str">
        <f t="shared" si="81"/>
        <v/>
      </c>
      <c r="R270" t="str">
        <f t="shared" si="82"/>
        <v/>
      </c>
      <c r="S270" t="str">
        <f t="shared" si="83"/>
        <v/>
      </c>
    </row>
    <row r="271" spans="1:19" x14ac:dyDescent="0.2">
      <c r="A271">
        <v>2018</v>
      </c>
      <c r="B271">
        <f t="shared" si="78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</v>
      </c>
      <c r="J271" s="25">
        <v>21</v>
      </c>
      <c r="K271" t="str">
        <f t="shared" si="84"/>
        <v>England</v>
      </c>
      <c r="L271">
        <f t="shared" si="86"/>
        <v>1.17</v>
      </c>
      <c r="M271" t="str">
        <f t="shared" si="85"/>
        <v>Panama</v>
      </c>
      <c r="N271">
        <f t="shared" si="87"/>
        <v>21</v>
      </c>
      <c r="O271" t="str">
        <f t="shared" si="79"/>
        <v/>
      </c>
      <c r="P271" t="str">
        <f t="shared" si="80"/>
        <v/>
      </c>
      <c r="Q271" t="str">
        <f t="shared" si="81"/>
        <v/>
      </c>
      <c r="R271" t="str">
        <f t="shared" si="82"/>
        <v/>
      </c>
      <c r="S271" t="str">
        <f t="shared" si="83"/>
        <v/>
      </c>
    </row>
    <row r="272" spans="1:19" x14ac:dyDescent="0.2">
      <c r="A272">
        <v>2018</v>
      </c>
      <c r="B272">
        <f t="shared" si="78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3.5</v>
      </c>
      <c r="I272" s="25">
        <v>3.25</v>
      </c>
      <c r="J272" s="25">
        <v>2.1</v>
      </c>
      <c r="K272" t="str">
        <f t="shared" si="84"/>
        <v>Senegal</v>
      </c>
      <c r="L272">
        <f t="shared" si="86"/>
        <v>2.1</v>
      </c>
      <c r="M272" t="str">
        <f t="shared" si="85"/>
        <v>Japan</v>
      </c>
      <c r="N272">
        <f t="shared" si="87"/>
        <v>3.5</v>
      </c>
      <c r="O272" t="str">
        <f t="shared" si="79"/>
        <v/>
      </c>
      <c r="P272" t="str">
        <f t="shared" si="80"/>
        <v/>
      </c>
      <c r="Q272" t="str">
        <f t="shared" si="81"/>
        <v/>
      </c>
      <c r="R272" t="str">
        <f t="shared" si="82"/>
        <v/>
      </c>
      <c r="S272" t="str">
        <f t="shared" si="83"/>
        <v/>
      </c>
    </row>
    <row r="273" spans="1:19" x14ac:dyDescent="0.2">
      <c r="A273">
        <v>2018</v>
      </c>
      <c r="B273">
        <f t="shared" si="78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</v>
      </c>
      <c r="I273" s="25">
        <v>3.2</v>
      </c>
      <c r="J273" s="25">
        <v>2.25</v>
      </c>
      <c r="K273" t="str">
        <f t="shared" si="84"/>
        <v>Colombia</v>
      </c>
      <c r="L273">
        <f t="shared" si="86"/>
        <v>2.25</v>
      </c>
      <c r="M273" t="str">
        <f t="shared" si="85"/>
        <v>Poland</v>
      </c>
      <c r="N273">
        <f t="shared" si="87"/>
        <v>3.2</v>
      </c>
      <c r="O273" t="str">
        <f t="shared" si="79"/>
        <v/>
      </c>
      <c r="P273" t="str">
        <f t="shared" si="80"/>
        <v/>
      </c>
      <c r="Q273" t="str">
        <f t="shared" si="81"/>
        <v/>
      </c>
      <c r="R273" t="str">
        <f t="shared" si="82"/>
        <v/>
      </c>
      <c r="S273" t="str">
        <f t="shared" si="83"/>
        <v/>
      </c>
    </row>
    <row r="274" spans="1:19" hidden="1" x14ac:dyDescent="0.2">
      <c r="A274">
        <v>2018</v>
      </c>
      <c r="B274">
        <f t="shared" si="78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2.2999999999999998</v>
      </c>
      <c r="I274" s="25">
        <v>3</v>
      </c>
      <c r="J274" s="25">
        <v>3.3</v>
      </c>
      <c r="K274" t="str">
        <f t="shared" si="84"/>
        <v>Uruguay</v>
      </c>
      <c r="L274">
        <f t="shared" si="86"/>
        <v>2.2999999999999998</v>
      </c>
      <c r="M274" t="str">
        <f t="shared" si="85"/>
        <v>Russia</v>
      </c>
      <c r="N274">
        <f t="shared" si="87"/>
        <v>3.3</v>
      </c>
      <c r="O274" t="str">
        <f t="shared" si="79"/>
        <v/>
      </c>
      <c r="P274" t="str">
        <f t="shared" si="80"/>
        <v/>
      </c>
      <c r="Q274" t="str">
        <f t="shared" si="81"/>
        <v/>
      </c>
      <c r="R274" t="str">
        <f t="shared" si="82"/>
        <v/>
      </c>
      <c r="S274" t="str">
        <f t="shared" si="83"/>
        <v/>
      </c>
    </row>
    <row r="275" spans="1:19" hidden="1" x14ac:dyDescent="0.2">
      <c r="A275">
        <v>2018</v>
      </c>
      <c r="B275">
        <f t="shared" si="78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5</v>
      </c>
      <c r="I275" s="25">
        <v>3.4</v>
      </c>
      <c r="J275" s="25">
        <v>1.67</v>
      </c>
      <c r="K275" t="str">
        <f t="shared" si="84"/>
        <v>Egypt</v>
      </c>
      <c r="L275">
        <f t="shared" si="86"/>
        <v>1.67</v>
      </c>
      <c r="M275" t="str">
        <f t="shared" si="85"/>
        <v>Saudi Arabia</v>
      </c>
      <c r="N275">
        <f t="shared" si="87"/>
        <v>5</v>
      </c>
      <c r="O275" t="str">
        <f t="shared" si="79"/>
        <v/>
      </c>
      <c r="P275" t="str">
        <f t="shared" si="80"/>
        <v/>
      </c>
      <c r="Q275" t="str">
        <f t="shared" si="81"/>
        <v/>
      </c>
      <c r="R275" t="str">
        <f t="shared" si="82"/>
        <v/>
      </c>
      <c r="S275" t="str">
        <f t="shared" si="83"/>
        <v/>
      </c>
    </row>
    <row r="276" spans="1:19" hidden="1" x14ac:dyDescent="0.2">
      <c r="A276">
        <v>2018</v>
      </c>
      <c r="B276">
        <f t="shared" si="78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9.5</v>
      </c>
      <c r="I276" s="25">
        <v>4.5</v>
      </c>
      <c r="J276" s="25">
        <v>1.33</v>
      </c>
      <c r="K276" t="str">
        <f t="shared" si="84"/>
        <v>Portugal</v>
      </c>
      <c r="L276">
        <f t="shared" si="86"/>
        <v>1.33</v>
      </c>
      <c r="M276" t="str">
        <f t="shared" si="85"/>
        <v>Iran</v>
      </c>
      <c r="N276">
        <f t="shared" si="87"/>
        <v>9.5</v>
      </c>
      <c r="O276" t="str">
        <f t="shared" si="79"/>
        <v/>
      </c>
      <c r="P276" t="str">
        <f t="shared" si="80"/>
        <v/>
      </c>
      <c r="Q276" t="str">
        <f t="shared" si="81"/>
        <v/>
      </c>
      <c r="R276" t="str">
        <f t="shared" si="82"/>
        <v/>
      </c>
      <c r="S276" t="str">
        <f t="shared" si="83"/>
        <v/>
      </c>
    </row>
    <row r="277" spans="1:19" hidden="1" x14ac:dyDescent="0.2">
      <c r="A277">
        <v>2018</v>
      </c>
      <c r="B277">
        <f t="shared" si="78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1.33</v>
      </c>
      <c r="I277" s="25">
        <v>4.5</v>
      </c>
      <c r="J277" s="25">
        <v>9</v>
      </c>
      <c r="K277" t="str">
        <f t="shared" si="84"/>
        <v>Spain</v>
      </c>
      <c r="L277">
        <f t="shared" si="86"/>
        <v>1.33</v>
      </c>
      <c r="M277" t="str">
        <f t="shared" si="85"/>
        <v>Morocco</v>
      </c>
      <c r="N277">
        <f t="shared" si="87"/>
        <v>9</v>
      </c>
      <c r="O277" t="str">
        <f t="shared" si="79"/>
        <v/>
      </c>
      <c r="P277" t="str">
        <f t="shared" si="80"/>
        <v/>
      </c>
      <c r="Q277" t="str">
        <f t="shared" si="81"/>
        <v/>
      </c>
      <c r="R277" t="str">
        <f t="shared" si="82"/>
        <v/>
      </c>
      <c r="S277" t="str">
        <f t="shared" si="83"/>
        <v/>
      </c>
    </row>
    <row r="278" spans="1:19" hidden="1" x14ac:dyDescent="0.2">
      <c r="A278">
        <v>2018</v>
      </c>
      <c r="B278">
        <f t="shared" si="78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5.5</v>
      </c>
      <c r="I278" s="25">
        <v>3.6</v>
      </c>
      <c r="J278" s="25">
        <v>1.62</v>
      </c>
      <c r="K278" t="str">
        <f t="shared" si="84"/>
        <v>France</v>
      </c>
      <c r="L278">
        <f t="shared" si="86"/>
        <v>1.62</v>
      </c>
      <c r="M278" t="str">
        <f t="shared" si="85"/>
        <v>Denmark</v>
      </c>
      <c r="N278">
        <f t="shared" si="87"/>
        <v>5.5</v>
      </c>
      <c r="O278" t="str">
        <f t="shared" si="79"/>
        <v/>
      </c>
      <c r="P278" t="str">
        <f t="shared" si="80"/>
        <v/>
      </c>
      <c r="Q278" t="str">
        <f t="shared" si="81"/>
        <v/>
      </c>
      <c r="R278" t="str">
        <f t="shared" si="82"/>
        <v/>
      </c>
      <c r="S278" t="str">
        <f t="shared" si="83"/>
        <v/>
      </c>
    </row>
    <row r="279" spans="1:19" hidden="1" x14ac:dyDescent="0.2">
      <c r="A279">
        <v>2018</v>
      </c>
      <c r="B279">
        <f t="shared" si="78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3.5</v>
      </c>
      <c r="I279" s="25">
        <v>3.25</v>
      </c>
      <c r="J279" s="25">
        <v>2.1</v>
      </c>
      <c r="K279" t="str">
        <f t="shared" si="84"/>
        <v>Peru</v>
      </c>
      <c r="L279">
        <f t="shared" si="86"/>
        <v>2.1</v>
      </c>
      <c r="M279" t="str">
        <f t="shared" si="85"/>
        <v>Australia</v>
      </c>
      <c r="N279">
        <f t="shared" si="87"/>
        <v>3.5</v>
      </c>
      <c r="O279" t="str">
        <f t="shared" si="79"/>
        <v/>
      </c>
      <c r="P279" t="str">
        <f t="shared" si="80"/>
        <v/>
      </c>
      <c r="Q279" t="str">
        <f t="shared" si="81"/>
        <v/>
      </c>
      <c r="R279" t="str">
        <f t="shared" si="82"/>
        <v/>
      </c>
      <c r="S279" t="str">
        <f t="shared" si="83"/>
        <v/>
      </c>
    </row>
    <row r="280" spans="1:19" hidden="1" x14ac:dyDescent="0.2">
      <c r="A280">
        <v>2018</v>
      </c>
      <c r="B280">
        <f t="shared" si="78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4.5</v>
      </c>
      <c r="I280" s="25">
        <v>3.5</v>
      </c>
      <c r="J280" s="25">
        <v>1.72</v>
      </c>
      <c r="K280" t="str">
        <f t="shared" si="84"/>
        <v>Croatia</v>
      </c>
      <c r="L280">
        <f t="shared" si="86"/>
        <v>1.72</v>
      </c>
      <c r="M280" t="str">
        <f t="shared" si="85"/>
        <v>Iceland</v>
      </c>
      <c r="N280">
        <f t="shared" si="87"/>
        <v>4.5</v>
      </c>
      <c r="O280" t="str">
        <f t="shared" si="79"/>
        <v/>
      </c>
      <c r="P280" t="str">
        <f t="shared" si="80"/>
        <v/>
      </c>
      <c r="Q280" t="str">
        <f t="shared" si="81"/>
        <v/>
      </c>
      <c r="R280" t="str">
        <f t="shared" si="82"/>
        <v/>
      </c>
      <c r="S280" t="str">
        <f t="shared" si="83"/>
        <v/>
      </c>
    </row>
    <row r="281" spans="1:19" hidden="1" x14ac:dyDescent="0.2">
      <c r="A281">
        <v>2018</v>
      </c>
      <c r="B281">
        <f t="shared" si="78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7.5</v>
      </c>
      <c r="I281" s="25">
        <v>4.2</v>
      </c>
      <c r="J281" s="25">
        <v>1.45</v>
      </c>
      <c r="K281" t="str">
        <f t="shared" si="84"/>
        <v>Argentina</v>
      </c>
      <c r="L281">
        <f t="shared" si="86"/>
        <v>1.45</v>
      </c>
      <c r="M281" t="str">
        <f t="shared" si="85"/>
        <v>Nigeria</v>
      </c>
      <c r="N281">
        <f t="shared" si="87"/>
        <v>7.5</v>
      </c>
      <c r="O281" t="str">
        <f t="shared" si="79"/>
        <v/>
      </c>
      <c r="P281" t="str">
        <f t="shared" si="80"/>
        <v/>
      </c>
      <c r="Q281" t="str">
        <f t="shared" si="81"/>
        <v/>
      </c>
      <c r="R281" t="str">
        <f t="shared" si="82"/>
        <v/>
      </c>
      <c r="S281" t="str">
        <f t="shared" si="83"/>
        <v/>
      </c>
    </row>
    <row r="282" spans="1:19" hidden="1" x14ac:dyDescent="0.2">
      <c r="A282">
        <v>2018</v>
      </c>
      <c r="B282">
        <f t="shared" si="78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2.4</v>
      </c>
      <c r="I282" s="25">
        <v>3.1</v>
      </c>
      <c r="J282" s="25">
        <v>2.88</v>
      </c>
      <c r="K282" t="str">
        <f t="shared" si="84"/>
        <v>Mexico</v>
      </c>
      <c r="L282">
        <f t="shared" si="86"/>
        <v>2.4</v>
      </c>
      <c r="M282" t="str">
        <f t="shared" si="85"/>
        <v>Sweden</v>
      </c>
      <c r="N282">
        <f t="shared" si="87"/>
        <v>2.88</v>
      </c>
      <c r="O282" t="str">
        <f t="shared" si="79"/>
        <v/>
      </c>
      <c r="P282" t="str">
        <f t="shared" si="80"/>
        <v/>
      </c>
      <c r="Q282" t="str">
        <f t="shared" si="81"/>
        <v/>
      </c>
      <c r="R282" t="str">
        <f t="shared" si="82"/>
        <v/>
      </c>
      <c r="S282" t="str">
        <f t="shared" si="83"/>
        <v/>
      </c>
    </row>
    <row r="283" spans="1:19" hidden="1" x14ac:dyDescent="0.2">
      <c r="A283">
        <v>2018</v>
      </c>
      <c r="B283">
        <f t="shared" si="78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11</v>
      </c>
      <c r="I283" s="25">
        <v>5</v>
      </c>
      <c r="J283" s="25">
        <v>1.25</v>
      </c>
      <c r="K283" t="str">
        <f t="shared" si="84"/>
        <v>Germany</v>
      </c>
      <c r="L283">
        <f t="shared" si="86"/>
        <v>1.25</v>
      </c>
      <c r="M283" t="str">
        <f t="shared" si="85"/>
        <v>Korea Republic</v>
      </c>
      <c r="N283">
        <f t="shared" si="87"/>
        <v>11</v>
      </c>
      <c r="O283" t="str">
        <f t="shared" si="79"/>
        <v/>
      </c>
      <c r="P283" t="str">
        <f t="shared" si="80"/>
        <v/>
      </c>
      <c r="Q283" t="str">
        <f t="shared" si="81"/>
        <v/>
      </c>
      <c r="R283" t="str">
        <f t="shared" si="82"/>
        <v/>
      </c>
      <c r="S283" t="str">
        <f t="shared" si="83"/>
        <v/>
      </c>
    </row>
    <row r="284" spans="1:19" hidden="1" x14ac:dyDescent="0.2">
      <c r="A284">
        <v>2018</v>
      </c>
      <c r="B284">
        <f t="shared" si="78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9</v>
      </c>
      <c r="I284" s="25">
        <v>4.5</v>
      </c>
      <c r="J284" s="25">
        <v>1.36</v>
      </c>
      <c r="K284" t="str">
        <f t="shared" si="84"/>
        <v>Brazil</v>
      </c>
      <c r="L284">
        <f t="shared" si="86"/>
        <v>1.36</v>
      </c>
      <c r="M284" t="str">
        <f t="shared" si="85"/>
        <v>Serbia</v>
      </c>
      <c r="N284">
        <f t="shared" si="87"/>
        <v>9</v>
      </c>
      <c r="O284" t="str">
        <f t="shared" si="79"/>
        <v/>
      </c>
      <c r="P284" t="str">
        <f t="shared" si="80"/>
        <v/>
      </c>
      <c r="Q284" t="str">
        <f t="shared" si="81"/>
        <v/>
      </c>
      <c r="R284" t="str">
        <f t="shared" si="82"/>
        <v/>
      </c>
      <c r="S284" t="str">
        <f t="shared" si="83"/>
        <v/>
      </c>
    </row>
    <row r="285" spans="1:19" hidden="1" x14ac:dyDescent="0.2">
      <c r="A285">
        <v>2018</v>
      </c>
      <c r="B285">
        <f t="shared" si="78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1.83</v>
      </c>
      <c r="I285" s="25">
        <v>3.3</v>
      </c>
      <c r="J285" s="25">
        <v>4.33</v>
      </c>
      <c r="K285" t="str">
        <f t="shared" si="84"/>
        <v>Switzerland</v>
      </c>
      <c r="L285">
        <f t="shared" si="86"/>
        <v>1.83</v>
      </c>
      <c r="M285" t="str">
        <f t="shared" si="85"/>
        <v>Costa Rica</v>
      </c>
      <c r="N285">
        <f t="shared" si="87"/>
        <v>4.33</v>
      </c>
      <c r="O285" t="str">
        <f t="shared" si="79"/>
        <v/>
      </c>
      <c r="P285" t="str">
        <f t="shared" si="80"/>
        <v/>
      </c>
      <c r="Q285" t="str">
        <f t="shared" si="81"/>
        <v/>
      </c>
      <c r="R285" t="str">
        <f t="shared" si="82"/>
        <v/>
      </c>
      <c r="S285" t="str">
        <f t="shared" si="83"/>
        <v/>
      </c>
    </row>
    <row r="286" spans="1:19" hidden="1" x14ac:dyDescent="0.2">
      <c r="A286">
        <v>2018</v>
      </c>
      <c r="B286">
        <f t="shared" si="78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4.33</v>
      </c>
      <c r="I286" s="25">
        <v>3.4</v>
      </c>
      <c r="J286" s="25">
        <v>1.83</v>
      </c>
      <c r="K286" t="str">
        <f t="shared" si="84"/>
        <v>Poland</v>
      </c>
      <c r="L286">
        <f t="shared" si="86"/>
        <v>1.83</v>
      </c>
      <c r="M286" t="str">
        <f t="shared" si="85"/>
        <v>Japan</v>
      </c>
      <c r="N286">
        <f t="shared" si="87"/>
        <v>4.33</v>
      </c>
      <c r="O286" t="str">
        <f t="shared" si="79"/>
        <v/>
      </c>
      <c r="P286" t="str">
        <f t="shared" si="80"/>
        <v/>
      </c>
      <c r="Q286" t="str">
        <f t="shared" si="81"/>
        <v/>
      </c>
      <c r="R286" t="str">
        <f t="shared" si="82"/>
        <v/>
      </c>
      <c r="S286" t="str">
        <f t="shared" si="83"/>
        <v/>
      </c>
    </row>
    <row r="287" spans="1:19" hidden="1" x14ac:dyDescent="0.2">
      <c r="A287">
        <v>2018</v>
      </c>
      <c r="B287">
        <f t="shared" si="78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4</v>
      </c>
      <c r="I287" s="25">
        <v>3.25</v>
      </c>
      <c r="J287" s="25">
        <v>2</v>
      </c>
      <c r="K287" t="str">
        <f t="shared" si="84"/>
        <v>Colombia</v>
      </c>
      <c r="L287">
        <f t="shared" si="86"/>
        <v>2</v>
      </c>
      <c r="M287" t="str">
        <f t="shared" si="85"/>
        <v>Senegal</v>
      </c>
      <c r="N287">
        <f t="shared" si="87"/>
        <v>4</v>
      </c>
      <c r="O287" t="str">
        <f t="shared" si="79"/>
        <v/>
      </c>
      <c r="P287" t="str">
        <f t="shared" si="80"/>
        <v/>
      </c>
      <c r="Q287" t="str">
        <f t="shared" si="81"/>
        <v/>
      </c>
      <c r="R287" t="str">
        <f t="shared" si="82"/>
        <v/>
      </c>
      <c r="S287" t="str">
        <f t="shared" si="83"/>
        <v/>
      </c>
    </row>
    <row r="288" spans="1:19" hidden="1" x14ac:dyDescent="0.2">
      <c r="A288">
        <v>2018</v>
      </c>
      <c r="B288">
        <f t="shared" si="78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2.88</v>
      </c>
      <c r="I288" s="25">
        <v>3.3</v>
      </c>
      <c r="J288" s="25">
        <v>2.4</v>
      </c>
      <c r="K288" t="str">
        <f t="shared" si="84"/>
        <v>Belgium</v>
      </c>
      <c r="L288">
        <f t="shared" si="86"/>
        <v>2.4</v>
      </c>
      <c r="M288" t="str">
        <f t="shared" si="85"/>
        <v>England</v>
      </c>
      <c r="N288">
        <f t="shared" si="87"/>
        <v>2.88</v>
      </c>
      <c r="O288" t="str">
        <f t="shared" si="79"/>
        <v/>
      </c>
      <c r="P288" t="str">
        <f t="shared" si="80"/>
        <v/>
      </c>
      <c r="Q288" t="str">
        <f t="shared" si="81"/>
        <v/>
      </c>
      <c r="R288" t="str">
        <f t="shared" si="82"/>
        <v/>
      </c>
      <c r="S288" t="str">
        <f t="shared" si="83"/>
        <v/>
      </c>
    </row>
    <row r="289" spans="1:19" hidden="1" x14ac:dyDescent="0.2">
      <c r="A289">
        <v>2018</v>
      </c>
      <c r="B289">
        <f t="shared" si="78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3.5</v>
      </c>
      <c r="I289" s="25">
        <v>3.1</v>
      </c>
      <c r="J289" s="25">
        <v>2.1</v>
      </c>
      <c r="K289" t="str">
        <f t="shared" si="84"/>
        <v>Tunisia</v>
      </c>
      <c r="L289">
        <f t="shared" si="86"/>
        <v>2.1</v>
      </c>
      <c r="M289" t="str">
        <f t="shared" si="85"/>
        <v>Panama</v>
      </c>
      <c r="N289">
        <f t="shared" si="87"/>
        <v>3.5</v>
      </c>
      <c r="O289" t="str">
        <f t="shared" si="79"/>
        <v/>
      </c>
      <c r="P289" t="str">
        <f t="shared" si="80"/>
        <v/>
      </c>
      <c r="Q289" t="str">
        <f t="shared" si="81"/>
        <v/>
      </c>
      <c r="R289" t="str">
        <f t="shared" si="82"/>
        <v/>
      </c>
      <c r="S289" t="str">
        <f t="shared" si="83"/>
        <v/>
      </c>
    </row>
  </sheetData>
  <autoFilter ref="A1:Q289" xr:uid="{00BF30CD-A7C7-B04A-9275-F487B1D3189F}">
    <filterColumn colId="0">
      <filters>
        <filter val="2018"/>
      </filters>
    </filterColumn>
    <filterColumn colId="2">
      <filters>
        <filter val="2"/>
      </filters>
    </filterColumn>
    <filterColumn colId="15">
      <filters blank="1"/>
    </filterColumn>
    <sortState ref="A210:Q225">
      <sortCondition ref="P1:P2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Analysis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Group Fixtures</vt:lpstr>
      <vt:lpstr>All FInals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2018-06-18T11:16:28Z</dcterms:modified>
</cp:coreProperties>
</file>