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faxy\USP\Projekat\"/>
    </mc:Choice>
  </mc:AlternateContent>
  <xr:revisionPtr revIDLastSave="0" documentId="13_ncr:1_{0337154C-2B4F-4333-B274-75D9C79ECD74}" xr6:coauthVersionLast="45" xr6:coauthVersionMax="46" xr10:uidLastSave="{00000000-0000-0000-0000-000000000000}"/>
  <bookViews>
    <workbookView xWindow="6660" yWindow="1350" windowWidth="21600" windowHeight="11385" activeTab="1" xr2:uid="{00000000-000D-0000-FFFF-FFFF00000000}"/>
  </bookViews>
  <sheets>
    <sheet name="READ ME" sheetId="4" r:id="rId1"/>
    <sheet name="Budget" sheetId="1" r:id="rId2"/>
    <sheet name="ParticipantPorta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2" i="1" l="1"/>
  <c r="B25" i="1" s="1"/>
  <c r="B31" i="1" s="1"/>
  <c r="G52" i="3"/>
  <c r="I52" i="3" s="1"/>
  <c r="G44" i="3"/>
  <c r="I44" i="3" s="1"/>
  <c r="G28" i="3"/>
  <c r="I28" i="3" s="1"/>
  <c r="G20" i="3"/>
  <c r="G12" i="3"/>
  <c r="I12" i="3" s="1"/>
  <c r="G4" i="3"/>
  <c r="I4" i="3" s="1"/>
  <c r="B52" i="3"/>
  <c r="D52" i="3" s="1"/>
  <c r="B44" i="3"/>
  <c r="D44" i="3" s="1"/>
  <c r="B36" i="3"/>
  <c r="D36" i="3" s="1"/>
  <c r="B28" i="3"/>
  <c r="D28" i="3" s="1"/>
  <c r="B20" i="3"/>
  <c r="D20" i="3" s="1"/>
  <c r="B12" i="3"/>
  <c r="D12" i="3" s="1"/>
  <c r="B4" i="3"/>
  <c r="D4" i="3" s="1"/>
  <c r="P27" i="1"/>
  <c r="F1" i="3"/>
  <c r="A49" i="3"/>
  <c r="A41" i="3"/>
  <c r="B41" i="3"/>
  <c r="B49" i="3" s="1"/>
  <c r="C41" i="3"/>
  <c r="D41" i="3"/>
  <c r="D49" i="3"/>
  <c r="F41" i="3"/>
  <c r="H41" i="3"/>
  <c r="G42" i="3"/>
  <c r="I42" i="3" s="1"/>
  <c r="B43" i="3"/>
  <c r="D43" i="3" s="1"/>
  <c r="G43" i="3"/>
  <c r="I43" i="3" s="1"/>
  <c r="G45" i="3"/>
  <c r="I45" i="3" s="1"/>
  <c r="C49" i="3"/>
  <c r="F49" i="3"/>
  <c r="G49" i="3"/>
  <c r="H49" i="3"/>
  <c r="I49" i="3"/>
  <c r="G50" i="3"/>
  <c r="B51" i="3"/>
  <c r="D51" i="3" s="1"/>
  <c r="G51" i="3"/>
  <c r="I51" i="3" s="1"/>
  <c r="G53" i="3"/>
  <c r="I53" i="3" s="1"/>
  <c r="A33" i="3"/>
  <c r="A25" i="3"/>
  <c r="A17" i="3"/>
  <c r="A9" i="3"/>
  <c r="C12" i="1"/>
  <c r="C25" i="1" s="1"/>
  <c r="B10" i="3" s="1"/>
  <c r="B3" i="3"/>
  <c r="D3" i="3" s="1"/>
  <c r="B11" i="3"/>
  <c r="D11" i="3" s="1"/>
  <c r="B19" i="3"/>
  <c r="D19" i="3" s="1"/>
  <c r="B27" i="3"/>
  <c r="D27" i="3"/>
  <c r="B35" i="3"/>
  <c r="D35" i="3" s="1"/>
  <c r="G3" i="3"/>
  <c r="I3" i="3" s="1"/>
  <c r="G11" i="3"/>
  <c r="I11" i="3" s="1"/>
  <c r="G19" i="3"/>
  <c r="I19" i="3" s="1"/>
  <c r="G27" i="3"/>
  <c r="I27" i="3" s="1"/>
  <c r="G35" i="3"/>
  <c r="I35" i="3" s="1"/>
  <c r="I20" i="3"/>
  <c r="L12" i="1"/>
  <c r="L25" i="1" s="1"/>
  <c r="D12" i="1"/>
  <c r="D25" i="1" s="1"/>
  <c r="E12" i="1"/>
  <c r="E25" i="1" s="1"/>
  <c r="F12" i="1"/>
  <c r="F25" i="1" s="1"/>
  <c r="G12" i="1"/>
  <c r="G25" i="1" s="1"/>
  <c r="H12" i="1"/>
  <c r="H25" i="1" s="1"/>
  <c r="I12" i="1"/>
  <c r="I25" i="1" s="1"/>
  <c r="G2" i="3" s="1"/>
  <c r="J12" i="1"/>
  <c r="J25" i="1" s="1"/>
  <c r="K12" i="1"/>
  <c r="K25" i="1" s="1"/>
  <c r="G29" i="3"/>
  <c r="I29" i="3" s="1"/>
  <c r="G37" i="3"/>
  <c r="I37" i="3" s="1"/>
  <c r="G34" i="3"/>
  <c r="I34" i="3" s="1"/>
  <c r="G23" i="3"/>
  <c r="I23" i="3" s="1"/>
  <c r="M7" i="3"/>
  <c r="M2" i="3"/>
  <c r="M6" i="3"/>
  <c r="M3" i="3"/>
  <c r="M4" i="3"/>
  <c r="M5" i="3"/>
  <c r="F33" i="3"/>
  <c r="B25" i="3"/>
  <c r="G41" i="3" s="1"/>
  <c r="H33" i="3"/>
  <c r="B17" i="3"/>
  <c r="G33" i="3" s="1"/>
  <c r="H25" i="3"/>
  <c r="B9" i="3"/>
  <c r="G25" i="3"/>
  <c r="F25" i="3"/>
  <c r="M12" i="1"/>
  <c r="M25" i="1" s="1"/>
  <c r="N12" i="1"/>
  <c r="N25" i="1" s="1"/>
  <c r="O12" i="1"/>
  <c r="O25" i="1" s="1"/>
  <c r="O31" i="1" s="1"/>
  <c r="O39" i="1" s="1"/>
  <c r="P22" i="1"/>
  <c r="P23" i="1"/>
  <c r="P26" i="1"/>
  <c r="P28" i="1"/>
  <c r="P29" i="1"/>
  <c r="P30" i="1"/>
  <c r="M1" i="3"/>
  <c r="H1" i="3"/>
  <c r="H9" i="3"/>
  <c r="H17" i="3"/>
  <c r="C33" i="3"/>
  <c r="C25" i="3"/>
  <c r="C17" i="3"/>
  <c r="C9" i="3"/>
  <c r="I17" i="3"/>
  <c r="I9" i="3"/>
  <c r="G17" i="3"/>
  <c r="G9" i="3"/>
  <c r="I1" i="3"/>
  <c r="G1" i="3"/>
  <c r="F17" i="3"/>
  <c r="F9" i="3"/>
  <c r="L1" i="3"/>
  <c r="D33" i="3"/>
  <c r="B33" i="3"/>
  <c r="A1" i="3"/>
  <c r="D25" i="3"/>
  <c r="I41" i="3"/>
  <c r="D17" i="3"/>
  <c r="I33" i="3"/>
  <c r="D9" i="3"/>
  <c r="I25" i="3"/>
  <c r="P14" i="1"/>
  <c r="P15" i="1"/>
  <c r="P16" i="1"/>
  <c r="P17" i="1"/>
  <c r="P18" i="1"/>
  <c r="P19" i="1"/>
  <c r="P20" i="1"/>
  <c r="P21" i="1"/>
  <c r="P24" i="1"/>
  <c r="P13" i="1"/>
  <c r="I50" i="3"/>
  <c r="D31" i="1" l="1"/>
  <c r="D39" i="1" s="1"/>
  <c r="B18" i="3"/>
  <c r="D18" i="3" s="1"/>
  <c r="L31" i="1"/>
  <c r="L32" i="1"/>
  <c r="O32" i="1"/>
  <c r="O34" i="1" s="1"/>
  <c r="O35" i="1" s="1"/>
  <c r="D32" i="1"/>
  <c r="B21" i="3" s="1"/>
  <c r="D21" i="3" s="1"/>
  <c r="L3" i="3"/>
  <c r="N3" i="3" s="1"/>
  <c r="G46" i="3"/>
  <c r="G54" i="3"/>
  <c r="J32" i="1"/>
  <c r="G13" i="3" s="1"/>
  <c r="I13" i="3" s="1"/>
  <c r="J31" i="1"/>
  <c r="G10" i="3"/>
  <c r="I10" i="3" s="1"/>
  <c r="G31" i="1"/>
  <c r="G39" i="1" s="1"/>
  <c r="B42" i="3"/>
  <c r="D42" i="3" s="1"/>
  <c r="G32" i="1"/>
  <c r="B45" i="3" s="1"/>
  <c r="K31" i="1"/>
  <c r="K39" i="1" s="1"/>
  <c r="K32" i="1"/>
  <c r="G18" i="3"/>
  <c r="I18" i="3" s="1"/>
  <c r="H31" i="1"/>
  <c r="H39" i="1" s="1"/>
  <c r="H32" i="1"/>
  <c r="B50" i="3"/>
  <c r="D50" i="3" s="1"/>
  <c r="B26" i="3"/>
  <c r="E31" i="1"/>
  <c r="E39" i="1" s="1"/>
  <c r="E32" i="1"/>
  <c r="L39" i="1"/>
  <c r="L34" i="1"/>
  <c r="N32" i="1"/>
  <c r="N31" i="1"/>
  <c r="N39" i="1" s="1"/>
  <c r="B39" i="1"/>
  <c r="I2" i="3"/>
  <c r="P25" i="1"/>
  <c r="B32" i="1"/>
  <c r="B2" i="3"/>
  <c r="G26" i="3"/>
  <c r="L35" i="1"/>
  <c r="M32" i="1"/>
  <c r="M31" i="1"/>
  <c r="M39" i="1" s="1"/>
  <c r="I32" i="1"/>
  <c r="I31" i="1"/>
  <c r="I39" i="1" s="1"/>
  <c r="F31" i="1"/>
  <c r="F39" i="1" s="1"/>
  <c r="B34" i="3"/>
  <c r="F32" i="1"/>
  <c r="P12" i="1"/>
  <c r="Q16" i="1" s="1"/>
  <c r="C32" i="1"/>
  <c r="C31" i="1"/>
  <c r="C39" i="1" s="1"/>
  <c r="G14" i="3" l="1"/>
  <c r="G15" i="3" s="1"/>
  <c r="I15" i="3" s="1"/>
  <c r="D34" i="1"/>
  <c r="D35" i="1" s="1"/>
  <c r="B22" i="3"/>
  <c r="B23" i="3" s="1"/>
  <c r="D23" i="3" s="1"/>
  <c r="I54" i="3"/>
  <c r="G55" i="3"/>
  <c r="I55" i="3" s="1"/>
  <c r="I46" i="3"/>
  <c r="G47" i="3"/>
  <c r="I47" i="3" s="1"/>
  <c r="B53" i="3"/>
  <c r="H34" i="1"/>
  <c r="H35" i="1" s="1"/>
  <c r="Q13" i="1"/>
  <c r="D26" i="3"/>
  <c r="G34" i="1"/>
  <c r="G35" i="1" s="1"/>
  <c r="J34" i="1"/>
  <c r="J35" i="1" s="1"/>
  <c r="J39" i="1"/>
  <c r="E34" i="1"/>
  <c r="E35" i="1" s="1"/>
  <c r="B29" i="3"/>
  <c r="D29" i="3" s="1"/>
  <c r="N34" i="1"/>
  <c r="N35" i="1" s="1"/>
  <c r="G21" i="3"/>
  <c r="K34" i="1"/>
  <c r="K35" i="1" s="1"/>
  <c r="B5" i="3"/>
  <c r="B6" i="3" s="1"/>
  <c r="P32" i="1"/>
  <c r="B34" i="1"/>
  <c r="D10" i="3"/>
  <c r="B37" i="3"/>
  <c r="D37" i="3" s="1"/>
  <c r="F34" i="1"/>
  <c r="F35" i="1" s="1"/>
  <c r="I34" i="1"/>
  <c r="I35" i="1" s="1"/>
  <c r="G5" i="3"/>
  <c r="M34" i="1"/>
  <c r="C34" i="1"/>
  <c r="C35" i="1" s="1"/>
  <c r="B13" i="3"/>
  <c r="D13" i="3" s="1"/>
  <c r="D34" i="3"/>
  <c r="D2" i="3"/>
  <c r="L2" i="3"/>
  <c r="B46" i="3"/>
  <c r="D45" i="3"/>
  <c r="Q14" i="1"/>
  <c r="Q20" i="1"/>
  <c r="Q24" i="1"/>
  <c r="Q22" i="1"/>
  <c r="Q17" i="1"/>
  <c r="Q21" i="1"/>
  <c r="Q19" i="1"/>
  <c r="Q23" i="1"/>
  <c r="Q15" i="1"/>
  <c r="Q18" i="1"/>
  <c r="G30" i="3"/>
  <c r="I26" i="3"/>
  <c r="P31" i="1"/>
  <c r="I14" i="3" l="1"/>
  <c r="B38" i="3"/>
  <c r="B39" i="3" s="1"/>
  <c r="D39" i="3" s="1"/>
  <c r="D22" i="3"/>
  <c r="I21" i="3"/>
  <c r="G22" i="3"/>
  <c r="I22" i="3" s="1"/>
  <c r="B30" i="3"/>
  <c r="D53" i="3"/>
  <c r="B54" i="3"/>
  <c r="B7" i="3"/>
  <c r="D6" i="3"/>
  <c r="B35" i="1"/>
  <c r="P35" i="1" s="1"/>
  <c r="C37" i="1" s="1"/>
  <c r="P34" i="1"/>
  <c r="Q32" i="1" s="1"/>
  <c r="I5" i="3"/>
  <c r="G6" i="3"/>
  <c r="B14" i="3"/>
  <c r="D5" i="3"/>
  <c r="L5" i="3"/>
  <c r="N5" i="3" s="1"/>
  <c r="N2" i="3"/>
  <c r="M35" i="1"/>
  <c r="G36" i="3" s="1"/>
  <c r="I30" i="3"/>
  <c r="G31" i="3"/>
  <c r="I31" i="3" s="1"/>
  <c r="D46" i="3"/>
  <c r="B47" i="3"/>
  <c r="D47" i="3" s="1"/>
  <c r="D38" i="3" l="1"/>
  <c r="B31" i="3"/>
  <c r="D31" i="3" s="1"/>
  <c r="D30" i="3"/>
  <c r="B55" i="3"/>
  <c r="D55" i="3" s="1"/>
  <c r="D54" i="3"/>
  <c r="L4" i="3"/>
  <c r="I36" i="3"/>
  <c r="G38" i="3"/>
  <c r="Q30" i="1"/>
  <c r="Q29" i="1"/>
  <c r="Q26" i="1"/>
  <c r="Q28" i="1"/>
  <c r="Q27" i="1"/>
  <c r="Q25" i="1"/>
  <c r="D14" i="3"/>
  <c r="B15" i="3"/>
  <c r="D15" i="3" s="1"/>
  <c r="M37" i="1"/>
  <c r="I6" i="3"/>
  <c r="G7" i="3"/>
  <c r="I7" i="3" s="1"/>
  <c r="D7" i="3"/>
  <c r="Q35" i="1" l="1"/>
  <c r="H37" i="1"/>
  <c r="G37" i="1"/>
  <c r="O37" i="1"/>
  <c r="J37" i="1"/>
  <c r="E37" i="1"/>
  <c r="K37" i="1"/>
  <c r="N37" i="1"/>
  <c r="D37" i="1"/>
  <c r="L37" i="1"/>
  <c r="F37" i="1"/>
  <c r="I37" i="1"/>
  <c r="G39" i="3"/>
  <c r="I39" i="3" s="1"/>
  <c r="I38" i="3"/>
  <c r="B37" i="1"/>
  <c r="N4" i="3"/>
  <c r="L6" i="3"/>
  <c r="N6" i="3" s="1"/>
  <c r="P37" i="1" l="1"/>
  <c r="L7" i="3"/>
  <c r="N7" i="3" s="1"/>
</calcChain>
</file>

<file path=xl/sharedStrings.xml><?xml version="1.0" encoding="utf-8"?>
<sst xmlns="http://schemas.openxmlformats.org/spreadsheetml/2006/main" count="208" uniqueCount="89">
  <si>
    <t>BUDGET IN EUROS</t>
  </si>
  <si>
    <t>TOTAL</t>
  </si>
  <si>
    <t>Overheads</t>
  </si>
  <si>
    <t>DURATION</t>
  </si>
  <si>
    <t>months</t>
  </si>
  <si>
    <t>COST ITEM</t>
  </si>
  <si>
    <t>TOTAL PERSONNEL COSTS (€)</t>
  </si>
  <si>
    <t xml:space="preserve"> </t>
  </si>
  <si>
    <t>TRAVEL &amp; SUBSISTENCE</t>
  </si>
  <si>
    <t>TOTAL DIRECT COSTS</t>
  </si>
  <si>
    <t>SUBCONTRACTING</t>
  </si>
  <si>
    <t>TOTAL PROJECT COSTS</t>
  </si>
  <si>
    <t>Subcontracting</t>
  </si>
  <si>
    <t xml:space="preserve">TOTAL </t>
  </si>
  <si>
    <t xml:space="preserve">Personnel </t>
  </si>
  <si>
    <t>Other direct costs</t>
  </si>
  <si>
    <t>Indirect costs</t>
  </si>
  <si>
    <t>TOTAL BUDGET</t>
  </si>
  <si>
    <t>EC Contribution</t>
  </si>
  <si>
    <t>RTD</t>
  </si>
  <si>
    <t>TOTAL EFFORT (PM)</t>
  </si>
  <si>
    <t>INDIRECT COSTS</t>
  </si>
  <si>
    <t>Other</t>
  </si>
  <si>
    <t>Audit certificate needed 
(if yes -&gt; RED)</t>
  </si>
  <si>
    <t>EFFORT per WP</t>
  </si>
  <si>
    <t>COST per CATEGORY</t>
  </si>
  <si>
    <t>PERSONNEL unit COST (€/per Month)</t>
  </si>
  <si>
    <t>WP11</t>
  </si>
  <si>
    <t>WP12</t>
  </si>
  <si>
    <t>Partner 12</t>
  </si>
  <si>
    <t>Partner 13</t>
  </si>
  <si>
    <t>Partner 14</t>
  </si>
  <si>
    <t>Budget % per Partner</t>
  </si>
  <si>
    <t>Partner 11</t>
  </si>
  <si>
    <t>Non-profit</t>
  </si>
  <si>
    <t>EQUIPMENT (only depreciation)</t>
  </si>
  <si>
    <t>OTHER GOODS AND SERVICES</t>
  </si>
  <si>
    <t>CERTIFICATE ON THE FINANCIAL STATEMENT</t>
  </si>
  <si>
    <t>Profit</t>
  </si>
  <si>
    <t>TOTAL EU CONTRIBUTION</t>
  </si>
  <si>
    <t>Select</t>
  </si>
  <si>
    <t>declare in raw 13 the average man month cost of the research group</t>
  </si>
  <si>
    <t>Instructions:</t>
  </si>
  <si>
    <t>-</t>
  </si>
  <si>
    <t>raw 12</t>
  </si>
  <si>
    <t>specify if the partner is a profit or non-profit entity, this will allow to compute the EC contribution accordingly to the funding scheme Innovation Action</t>
  </si>
  <si>
    <t>raw 13</t>
  </si>
  <si>
    <t>raws 15-21</t>
  </si>
  <si>
    <t>raws 22-26</t>
  </si>
  <si>
    <t>raw 28</t>
  </si>
  <si>
    <t>raw 29</t>
  </si>
  <si>
    <t>raw 30</t>
  </si>
  <si>
    <t>Travel &amp; subsistence</t>
  </si>
  <si>
    <t>Other goods and services</t>
  </si>
  <si>
    <t>Equipement (only depreciation)</t>
  </si>
  <si>
    <t>raw 31</t>
  </si>
  <si>
    <t>raw 32</t>
  </si>
  <si>
    <r>
      <t xml:space="preserve">fill in </t>
    </r>
    <r>
      <rPr>
        <u/>
        <sz val="12"/>
        <color indexed="8"/>
        <rFont val="Calibri"/>
        <family val="2"/>
      </rPr>
      <t>only grey cells</t>
    </r>
  </si>
  <si>
    <t>fill in with the effort per partner and per WP in man months (the total effort will be displayed in raw 14</t>
  </si>
  <si>
    <t>SHEET Participant Portal</t>
  </si>
  <si>
    <t>In this sheet the budget set in sheet 'budget' is automatically clustered into the categories requested in the administrative forms of the Participant Portal.</t>
  </si>
  <si>
    <t xml:space="preserve"> if you would need additional WPs you can unhide these raws, ready for use</t>
  </si>
  <si>
    <t>Certificate on the financial statement (only needed for EU contributions &gt;325.000€). If the EU contribution exceedes 325.000€ the cell in raw 41 corresponding to the partner becomes red.</t>
  </si>
  <si>
    <r>
      <t xml:space="preserve">Please note that this budget category covers the costs for:
−  consumables and supplies (e.g. raw materials, scientific publications </t>
    </r>
    <r>
      <rPr>
        <u/>
        <sz val="11"/>
        <color indexed="8"/>
        <rFont val="Calibri"/>
        <family val="2"/>
      </rPr>
      <t>needed for the action</t>
    </r>
    <r>
      <rPr>
        <sz val="11"/>
        <color theme="1"/>
        <rFont val="Calibri"/>
        <family val="2"/>
        <scheme val="minor"/>
      </rPr>
      <t xml:space="preserve">, etc.)
−  dissemination (including open access during the action) and conference fees for presenting project-related research
−  intellectual property rights (IPR) (including costs to protect the results or royalties paid for access rights </t>
    </r>
    <r>
      <rPr>
        <u/>
        <sz val="11"/>
        <color indexed="8"/>
        <rFont val="Calibri"/>
        <family val="2"/>
      </rPr>
      <t>needed to implement the action</t>
    </r>
    <r>
      <rPr>
        <sz val="11"/>
        <color theme="1"/>
        <rFont val="Calibri"/>
        <family val="2"/>
        <scheme val="minor"/>
      </rPr>
      <t xml:space="preserve">)
−  certificates on financial statements (CFS) and certificates on methodology (if necessary).
−  translation (if translation is </t>
    </r>
    <r>
      <rPr>
        <u/>
        <sz val="11"/>
        <color indexed="8"/>
        <rFont val="Calibri"/>
        <family val="2"/>
      </rPr>
      <t>necessary for the action’s implementation</t>
    </r>
    <r>
      <rPr>
        <sz val="11"/>
        <color theme="1"/>
        <rFont val="Calibri"/>
        <family val="2"/>
        <scheme val="minor"/>
      </rPr>
      <t>)</t>
    </r>
  </si>
  <si>
    <t>columns L-O</t>
  </si>
  <si>
    <t xml:space="preserve"> if you would need additional Partners you can unhide these columns, ready for use</t>
  </si>
  <si>
    <r>
      <t>The file allows to prepare the consortium budget for an H2020 proposal under the</t>
    </r>
    <r>
      <rPr>
        <b/>
        <sz val="12"/>
        <color indexed="8"/>
        <rFont val="Calibri"/>
        <family val="2"/>
      </rPr>
      <t xml:space="preserve"> Innovation Action</t>
    </r>
    <r>
      <rPr>
        <sz val="12"/>
        <color indexed="8"/>
        <rFont val="Calibri"/>
        <family val="2"/>
      </rPr>
      <t xml:space="preserve"> funding scheme. The file shows the budget per partner, WP and category in order to allow a correct balance between categories and partners.</t>
    </r>
  </si>
  <si>
    <r>
      <rPr>
        <sz val="10"/>
        <color indexed="8"/>
        <rFont val="Calibri"/>
        <family val="2"/>
      </rPr>
      <t>FUNDING SCHEME:</t>
    </r>
    <r>
      <rPr>
        <b/>
        <sz val="10"/>
        <color indexed="8"/>
        <rFont val="Calibri"/>
        <family val="2"/>
      </rPr>
      <t xml:space="preserve">
INNOVATION ACTION</t>
    </r>
  </si>
  <si>
    <t>PARTNERS</t>
  </si>
  <si>
    <t>Partner 10_Acr</t>
  </si>
  <si>
    <t>MZZS</t>
  </si>
  <si>
    <t>ETF</t>
  </si>
  <si>
    <t>BMU</t>
  </si>
  <si>
    <t>JVPSV</t>
  </si>
  <si>
    <t>CER</t>
  </si>
  <si>
    <t>AUT</t>
  </si>
  <si>
    <t>LIB</t>
  </si>
  <si>
    <t>SEPA</t>
  </si>
  <si>
    <t>WP1 - Upravljanje projektom</t>
  </si>
  <si>
    <t>WP2 - Analiza korisničkih zahteva</t>
  </si>
  <si>
    <t>WP3 - Planiranje projekta</t>
  </si>
  <si>
    <t>WP4 - Modelovanje i dizajn hardvera i softvera</t>
  </si>
  <si>
    <t>WP5 - Implementacija hardvera i softvera</t>
  </si>
  <si>
    <t>WP6 - Testiranje hardvera i softvera</t>
  </si>
  <si>
    <t>WP7 - Integracija modula</t>
  </si>
  <si>
    <t>WP8 - Integraciono testiranje</t>
  </si>
  <si>
    <t>WP9 - Instalacija, pisanje dokumentacije i korisničkog uputstva</t>
  </si>
  <si>
    <t>WP10 - Evaluacija, disiminacija i plan budućeg razvoja</t>
  </si>
  <si>
    <t>PureWatersFOC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</si>
</sst>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u/>
      <sz val="12"/>
      <color indexed="8"/>
      <name val="Calibri"/>
      <family val="2"/>
    </font>
    <font>
      <u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C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39">
    <xf numFmtId="0" fontId="0" fillId="0" borderId="0" xfId="0"/>
    <xf numFmtId="0" fontId="0" fillId="0" borderId="0" xfId="0" applyBorder="1"/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Fill="1" applyBorder="1"/>
    <xf numFmtId="165" fontId="7" fillId="0" borderId="0" xfId="1" applyNumberFormat="1" applyFont="1" applyFill="1" applyBorder="1"/>
    <xf numFmtId="0" fontId="0" fillId="0" borderId="0" xfId="0" applyFill="1"/>
    <xf numFmtId="165" fontId="11" fillId="2" borderId="1" xfId="1" applyNumberFormat="1" applyFont="1" applyFill="1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164" fontId="7" fillId="0" borderId="0" xfId="1" applyNumberFormat="1" applyFont="1" applyFill="1"/>
    <xf numFmtId="164" fontId="0" fillId="0" borderId="0" xfId="0" applyNumberFormat="1" applyFill="1"/>
    <xf numFmtId="165" fontId="11" fillId="0" borderId="1" xfId="1" applyNumberFormat="1" applyFont="1" applyBorder="1" applyAlignment="1">
      <alignment horizontal="left"/>
    </xf>
    <xf numFmtId="165" fontId="11" fillId="0" borderId="0" xfId="0" applyNumberFormat="1" applyFont="1" applyAlignment="1">
      <alignment horizontal="center" vertical="center" wrapText="1"/>
    </xf>
    <xf numFmtId="165" fontId="13" fillId="0" borderId="2" xfId="0" applyNumberFormat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4" fillId="0" borderId="0" xfId="0" applyFont="1"/>
    <xf numFmtId="0" fontId="14" fillId="0" borderId="0" xfId="0" applyFont="1" applyAlignment="1">
      <alignment vertical="center"/>
    </xf>
    <xf numFmtId="0" fontId="14" fillId="0" borderId="3" xfId="0" applyFont="1" applyBorder="1"/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wrapText="1"/>
    </xf>
    <xf numFmtId="0" fontId="14" fillId="0" borderId="5" xfId="0" applyFont="1" applyBorder="1"/>
    <xf numFmtId="0" fontId="14" fillId="0" borderId="6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wrapText="1"/>
    </xf>
    <xf numFmtId="0" fontId="14" fillId="0" borderId="7" xfId="0" applyFont="1" applyBorder="1"/>
    <xf numFmtId="0" fontId="14" fillId="0" borderId="6" xfId="0" applyFont="1" applyBorder="1" applyAlignment="1">
      <alignment vertical="center"/>
    </xf>
    <xf numFmtId="0" fontId="14" fillId="0" borderId="7" xfId="0" applyFont="1" applyBorder="1" applyAlignment="1">
      <alignment vertical="center"/>
    </xf>
    <xf numFmtId="0" fontId="14" fillId="0" borderId="0" xfId="0" applyFont="1" applyBorder="1" applyAlignment="1">
      <alignment horizontal="center" vertical="top"/>
    </xf>
    <xf numFmtId="0" fontId="14" fillId="0" borderId="8" xfId="0" applyFont="1" applyBorder="1"/>
    <xf numFmtId="0" fontId="14" fillId="0" borderId="9" xfId="0" applyFont="1" applyBorder="1" applyAlignment="1">
      <alignment horizontal="center"/>
    </xf>
    <xf numFmtId="0" fontId="14" fillId="0" borderId="9" xfId="0" applyFont="1" applyBorder="1" applyAlignment="1">
      <alignment wrapText="1"/>
    </xf>
    <xf numFmtId="0" fontId="14" fillId="0" borderId="10" xfId="0" applyFont="1" applyBorder="1"/>
    <xf numFmtId="0" fontId="14" fillId="0" borderId="0" xfId="0" applyFont="1" applyAlignment="1">
      <alignment horizontal="left"/>
    </xf>
    <xf numFmtId="0" fontId="14" fillId="0" borderId="4" xfId="0" applyFont="1" applyBorder="1" applyAlignment="1">
      <alignment horizontal="left"/>
    </xf>
    <xf numFmtId="0" fontId="14" fillId="0" borderId="0" xfId="0" applyFont="1" applyBorder="1" applyAlignment="1">
      <alignment horizontal="left"/>
    </xf>
    <xf numFmtId="0" fontId="14" fillId="0" borderId="9" xfId="0" applyFont="1" applyBorder="1" applyAlignment="1">
      <alignment horizontal="left"/>
    </xf>
    <xf numFmtId="0" fontId="14" fillId="0" borderId="0" xfId="0" applyFont="1" applyBorder="1" applyAlignment="1">
      <alignment horizontal="right" vertical="top" indent="1"/>
    </xf>
    <xf numFmtId="0" fontId="14" fillId="0" borderId="0" xfId="0" applyFont="1" applyBorder="1" applyAlignment="1">
      <alignment horizontal="right" indent="1"/>
    </xf>
    <xf numFmtId="0" fontId="0" fillId="0" borderId="0" xfId="0" applyFont="1" applyBorder="1" applyAlignment="1">
      <alignment horizontal="left" vertical="center" wrapText="1" indent="2"/>
    </xf>
    <xf numFmtId="0" fontId="14" fillId="0" borderId="0" xfId="0" applyFont="1" applyBorder="1" applyAlignment="1">
      <alignment horizontal="left" wrapText="1"/>
    </xf>
    <xf numFmtId="165" fontId="11" fillId="2" borderId="11" xfId="1" applyNumberFormat="1" applyFont="1" applyFill="1" applyBorder="1"/>
    <xf numFmtId="0" fontId="14" fillId="0" borderId="0" xfId="0" applyFont="1" applyBorder="1" applyAlignment="1">
      <alignment vertical="top" wrapText="1"/>
    </xf>
    <xf numFmtId="0" fontId="11" fillId="0" borderId="0" xfId="0" applyFont="1"/>
    <xf numFmtId="0" fontId="15" fillId="0" borderId="0" xfId="0" applyFont="1"/>
    <xf numFmtId="0" fontId="13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vertical="center"/>
    </xf>
    <xf numFmtId="0" fontId="11" fillId="0" borderId="1" xfId="0" applyFont="1" applyBorder="1"/>
    <xf numFmtId="165" fontId="11" fillId="0" borderId="1" xfId="1" applyNumberFormat="1" applyFont="1" applyBorder="1"/>
    <xf numFmtId="165" fontId="11" fillId="0" borderId="1" xfId="0" applyNumberFormat="1" applyFont="1" applyBorder="1"/>
    <xf numFmtId="165" fontId="13" fillId="0" borderId="1" xfId="1" applyNumberFormat="1" applyFont="1" applyBorder="1"/>
    <xf numFmtId="165" fontId="13" fillId="0" borderId="1" xfId="0" applyNumberFormat="1" applyFont="1" applyBorder="1"/>
    <xf numFmtId="165" fontId="13" fillId="3" borderId="12" xfId="1" applyNumberFormat="1" applyFont="1" applyFill="1" applyBorder="1" applyAlignment="1">
      <alignment vertical="center"/>
    </xf>
    <xf numFmtId="165" fontId="11" fillId="0" borderId="2" xfId="1" applyNumberFormat="1" applyFont="1" applyBorder="1" applyAlignment="1">
      <alignment vertical="center"/>
    </xf>
    <xf numFmtId="0" fontId="16" fillId="2" borderId="1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center" vertical="center"/>
    </xf>
    <xf numFmtId="9" fontId="11" fillId="0" borderId="11" xfId="0" applyNumberFormat="1" applyFont="1" applyBorder="1" applyAlignment="1">
      <alignment horizontal="right" indent="1"/>
    </xf>
    <xf numFmtId="0" fontId="11" fillId="0" borderId="11" xfId="0" applyFont="1" applyBorder="1"/>
    <xf numFmtId="9" fontId="11" fillId="0" borderId="1" xfId="0" applyNumberFormat="1" applyFont="1" applyBorder="1" applyAlignment="1">
      <alignment horizontal="right" indent="1"/>
    </xf>
    <xf numFmtId="165" fontId="11" fillId="2" borderId="1" xfId="1" applyNumberFormat="1" applyFont="1" applyFill="1" applyBorder="1" applyAlignment="1">
      <alignment horizontal="right" indent="1"/>
    </xf>
    <xf numFmtId="0" fontId="11" fillId="0" borderId="0" xfId="0" applyFont="1" applyFill="1"/>
    <xf numFmtId="164" fontId="11" fillId="0" borderId="0" xfId="0" applyNumberFormat="1" applyFont="1" applyFill="1"/>
    <xf numFmtId="0" fontId="11" fillId="0" borderId="15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1" fillId="0" borderId="17" xfId="0" applyFont="1" applyBorder="1"/>
    <xf numFmtId="165" fontId="17" fillId="2" borderId="18" xfId="1" applyNumberFormat="1" applyFont="1" applyFill="1" applyBorder="1"/>
    <xf numFmtId="165" fontId="11" fillId="0" borderId="19" xfId="1" applyNumberFormat="1" applyFont="1" applyFill="1" applyBorder="1"/>
    <xf numFmtId="0" fontId="13" fillId="0" borderId="20" xfId="0" applyFont="1" applyBorder="1" applyAlignment="1">
      <alignment horizontal="left"/>
    </xf>
    <xf numFmtId="165" fontId="13" fillId="0" borderId="2" xfId="1" applyNumberFormat="1" applyFont="1" applyBorder="1" applyAlignment="1">
      <alignment horizontal="right" indent="2"/>
    </xf>
    <xf numFmtId="9" fontId="11" fillId="6" borderId="1" xfId="2" applyFont="1" applyFill="1" applyBorder="1"/>
    <xf numFmtId="0" fontId="13" fillId="0" borderId="21" xfId="0" applyFont="1" applyFill="1" applyBorder="1" applyAlignment="1">
      <alignment horizontal="center" vertical="center" textRotation="180"/>
    </xf>
    <xf numFmtId="0" fontId="11" fillId="0" borderId="11" xfId="0" applyFont="1" applyBorder="1" applyAlignment="1">
      <alignment horizontal="left" indent="2"/>
    </xf>
    <xf numFmtId="165" fontId="11" fillId="2" borderId="11" xfId="1" applyNumberFormat="1" applyFont="1" applyFill="1" applyBorder="1" applyAlignment="1">
      <alignment horizontal="right" indent="2"/>
    </xf>
    <xf numFmtId="0" fontId="11" fillId="0" borderId="1" xfId="0" applyFont="1" applyBorder="1" applyAlignment="1">
      <alignment horizontal="left" indent="2"/>
    </xf>
    <xf numFmtId="165" fontId="11" fillId="2" borderId="1" xfId="1" applyNumberFormat="1" applyFont="1" applyFill="1" applyBorder="1" applyAlignment="1">
      <alignment horizontal="right" indent="2"/>
    </xf>
    <xf numFmtId="165" fontId="11" fillId="0" borderId="1" xfId="1" applyNumberFormat="1" applyFont="1" applyFill="1" applyBorder="1" applyAlignment="1">
      <alignment horizontal="right" indent="2"/>
    </xf>
    <xf numFmtId="0" fontId="11" fillId="0" borderId="16" xfId="0" applyFont="1" applyBorder="1" applyAlignment="1">
      <alignment horizontal="left" indent="2"/>
    </xf>
    <xf numFmtId="165" fontId="11" fillId="0" borderId="16" xfId="1" applyNumberFormat="1" applyFont="1" applyFill="1" applyBorder="1" applyAlignment="1">
      <alignment horizontal="right" indent="2"/>
    </xf>
    <xf numFmtId="0" fontId="13" fillId="3" borderId="20" xfId="0" applyFont="1" applyFill="1" applyBorder="1" applyAlignment="1">
      <alignment horizontal="left" vertical="center"/>
    </xf>
    <xf numFmtId="165" fontId="13" fillId="7" borderId="22" xfId="1" applyNumberFormat="1" applyFont="1" applyFill="1" applyBorder="1" applyAlignment="1">
      <alignment horizontal="left"/>
    </xf>
    <xf numFmtId="165" fontId="13" fillId="7" borderId="23" xfId="1" applyNumberFormat="1" applyFont="1" applyFill="1" applyBorder="1" applyAlignment="1">
      <alignment horizontal="left"/>
    </xf>
    <xf numFmtId="0" fontId="13" fillId="3" borderId="20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center" vertical="center" textRotation="180"/>
    </xf>
    <xf numFmtId="0" fontId="13" fillId="4" borderId="24" xfId="0" applyFont="1" applyFill="1" applyBorder="1" applyAlignment="1">
      <alignment vertical="center"/>
    </xf>
    <xf numFmtId="0" fontId="11" fillId="0" borderId="0" xfId="0" applyFont="1" applyAlignment="1">
      <alignment horizontal="right" indent="1"/>
    </xf>
    <xf numFmtId="9" fontId="11" fillId="8" borderId="0" xfId="2" applyFont="1" applyFill="1" applyAlignment="1">
      <alignment horizontal="right" indent="1"/>
    </xf>
    <xf numFmtId="0" fontId="11" fillId="0" borderId="0" xfId="0" applyFont="1" applyBorder="1"/>
    <xf numFmtId="0" fontId="11" fillId="0" borderId="1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indent="2"/>
    </xf>
    <xf numFmtId="165" fontId="11" fillId="7" borderId="11" xfId="1" applyNumberFormat="1" applyFont="1" applyFill="1" applyBorder="1" applyAlignment="1">
      <alignment horizontal="right"/>
    </xf>
    <xf numFmtId="165" fontId="11" fillId="7" borderId="1" xfId="1" applyNumberFormat="1" applyFont="1" applyFill="1" applyBorder="1" applyAlignment="1">
      <alignment horizontal="right"/>
    </xf>
    <xf numFmtId="165" fontId="11" fillId="7" borderId="26" xfId="1" applyNumberFormat="1" applyFont="1" applyFill="1" applyBorder="1" applyAlignment="1">
      <alignment horizontal="right"/>
    </xf>
    <xf numFmtId="165" fontId="11" fillId="7" borderId="26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 vertical="center"/>
    </xf>
    <xf numFmtId="165" fontId="11" fillId="3" borderId="27" xfId="1" applyNumberFormat="1" applyFont="1" applyFill="1" applyBorder="1" applyAlignment="1">
      <alignment horizontal="right" vertical="center"/>
    </xf>
    <xf numFmtId="165" fontId="13" fillId="4" borderId="12" xfId="1" applyNumberFormat="1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9" fontId="11" fillId="0" borderId="0" xfId="0" applyNumberFormat="1" applyFont="1" applyAlignment="1">
      <alignment horizontal="right"/>
    </xf>
    <xf numFmtId="0" fontId="11" fillId="0" borderId="21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165" fontId="13" fillId="3" borderId="27" xfId="1" applyNumberFormat="1" applyFont="1" applyFill="1" applyBorder="1" applyAlignment="1">
      <alignment horizontal="right" vertical="center" indent="1"/>
    </xf>
    <xf numFmtId="0" fontId="11" fillId="0" borderId="0" xfId="0" applyFont="1" applyAlignment="1">
      <alignment horizontal="right" vertical="center" indent="1"/>
    </xf>
    <xf numFmtId="9" fontId="11" fillId="8" borderId="1" xfId="2" applyFont="1" applyFill="1" applyBorder="1" applyAlignment="1">
      <alignment horizontal="right" indent="1"/>
    </xf>
    <xf numFmtId="9" fontId="11" fillId="8" borderId="16" xfId="2" applyFont="1" applyFill="1" applyBorder="1" applyAlignment="1">
      <alignment horizontal="right" indent="1"/>
    </xf>
    <xf numFmtId="9" fontId="11" fillId="9" borderId="2" xfId="2" applyFont="1" applyFill="1" applyBorder="1" applyAlignment="1">
      <alignment horizontal="right" vertical="center" indent="1"/>
    </xf>
    <xf numFmtId="9" fontId="11" fillId="9" borderId="26" xfId="2" applyFont="1" applyFill="1" applyBorder="1" applyAlignment="1">
      <alignment horizontal="right" indent="1"/>
    </xf>
    <xf numFmtId="9" fontId="11" fillId="0" borderId="25" xfId="2" applyFont="1" applyBorder="1" applyAlignment="1">
      <alignment horizontal="right" vertical="center" indent="1"/>
    </xf>
    <xf numFmtId="9" fontId="11" fillId="0" borderId="28" xfId="2" applyFont="1" applyBorder="1" applyAlignment="1">
      <alignment horizontal="right" vertical="center" indent="1"/>
    </xf>
    <xf numFmtId="0" fontId="13" fillId="7" borderId="22" xfId="0" applyFont="1" applyFill="1" applyBorder="1" applyAlignment="1">
      <alignment horizontal="left" vertical="center"/>
    </xf>
    <xf numFmtId="165" fontId="11" fillId="0" borderId="11" xfId="1" applyNumberFormat="1" applyFont="1" applyBorder="1" applyAlignment="1">
      <alignment vertical="center"/>
    </xf>
    <xf numFmtId="9" fontId="11" fillId="9" borderId="26" xfId="2" applyFont="1" applyFill="1" applyBorder="1" applyAlignment="1">
      <alignment horizontal="right" vertical="center" indent="1"/>
    </xf>
    <xf numFmtId="165" fontId="11" fillId="3" borderId="2" xfId="1" applyNumberFormat="1" applyFont="1" applyFill="1" applyBorder="1" applyAlignment="1">
      <alignment horizontal="right" vertical="center"/>
    </xf>
    <xf numFmtId="9" fontId="11" fillId="0" borderId="12" xfId="2" applyFont="1" applyFill="1" applyBorder="1" applyAlignment="1">
      <alignment horizontal="right" vertical="center" indent="1"/>
    </xf>
    <xf numFmtId="9" fontId="11" fillId="9" borderId="19" xfId="2" applyFont="1" applyFill="1" applyBorder="1" applyAlignment="1">
      <alignment horizontal="right" indent="1"/>
    </xf>
    <xf numFmtId="0" fontId="8" fillId="0" borderId="0" xfId="0" applyFont="1" applyBorder="1"/>
    <xf numFmtId="0" fontId="11" fillId="0" borderId="1" xfId="0" applyFont="1" applyBorder="1" applyAlignment="1">
      <alignment horizontal="right" vertical="center"/>
    </xf>
    <xf numFmtId="0" fontId="11" fillId="0" borderId="21" xfId="0" applyFont="1" applyBorder="1" applyAlignment="1">
      <alignment horizontal="right" vertical="center"/>
    </xf>
    <xf numFmtId="165" fontId="11" fillId="2" borderId="11" xfId="1" applyNumberFormat="1" applyFont="1" applyFill="1" applyBorder="1" applyAlignment="1">
      <alignment horizontal="right" vertical="center"/>
    </xf>
    <xf numFmtId="165" fontId="11" fillId="2" borderId="1" xfId="1" applyNumberFormat="1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wrapText="1"/>
    </xf>
    <xf numFmtId="0" fontId="14" fillId="0" borderId="0" xfId="0" applyFont="1" applyBorder="1" applyAlignment="1">
      <alignment horizontal="left" wrapText="1"/>
    </xf>
    <xf numFmtId="0" fontId="1" fillId="0" borderId="1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textRotation="180"/>
    </xf>
    <xf numFmtId="0" fontId="13" fillId="0" borderId="18" xfId="0" applyFont="1" applyFill="1" applyBorder="1" applyAlignment="1">
      <alignment horizontal="center" vertical="center" textRotation="180"/>
    </xf>
    <xf numFmtId="0" fontId="13" fillId="0" borderId="11" xfId="0" applyFont="1" applyFill="1" applyBorder="1" applyAlignment="1">
      <alignment horizontal="center" vertical="center" textRotation="180"/>
    </xf>
    <xf numFmtId="164" fontId="13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0</xdr:row>
      <xdr:rowOff>104775</xdr:rowOff>
    </xdr:from>
    <xdr:to>
      <xdr:col>4</xdr:col>
      <xdr:colOff>95250</xdr:colOff>
      <xdr:row>4</xdr:row>
      <xdr:rowOff>104775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F57F1356-4CD0-4D44-961E-B63D79DE0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52875" y="104775"/>
          <a:ext cx="733425" cy="81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view="pageLayout" topLeftCell="A7" zoomScaleNormal="100" workbookViewId="0">
      <selection activeCell="D1" sqref="D1"/>
    </sheetView>
  </sheetViews>
  <sheetFormatPr defaultRowHeight="15.75" x14ac:dyDescent="0.25"/>
  <cols>
    <col min="1" max="1" width="0.7109375" style="19" customWidth="1"/>
    <col min="2" max="2" width="2.85546875" style="17" customWidth="1"/>
    <col min="3" max="3" width="12.42578125" style="36" customWidth="1"/>
    <col min="4" max="4" width="81.85546875" style="18" customWidth="1"/>
    <col min="5" max="5" width="0.85546875" style="19" customWidth="1"/>
    <col min="6" max="16384" width="9.140625" style="19"/>
  </cols>
  <sheetData>
    <row r="1" spans="1:5" ht="8.25" customHeight="1" x14ac:dyDescent="0.25">
      <c r="A1" s="21"/>
      <c r="B1" s="22"/>
      <c r="C1" s="37"/>
      <c r="D1" s="23"/>
      <c r="E1" s="24"/>
    </row>
    <row r="2" spans="1:5" ht="54" customHeight="1" x14ac:dyDescent="0.25">
      <c r="A2" s="25"/>
      <c r="B2" s="129" t="s">
        <v>66</v>
      </c>
      <c r="C2" s="129"/>
      <c r="D2" s="129"/>
      <c r="E2" s="28"/>
    </row>
    <row r="3" spans="1:5" x14ac:dyDescent="0.25">
      <c r="A3" s="25"/>
      <c r="B3" s="26"/>
      <c r="C3" s="38"/>
      <c r="D3" s="27"/>
      <c r="E3" s="28"/>
    </row>
    <row r="4" spans="1:5" s="20" customFormat="1" ht="27" customHeight="1" x14ac:dyDescent="0.25">
      <c r="A4" s="29"/>
      <c r="B4" s="128" t="s">
        <v>42</v>
      </c>
      <c r="C4" s="128"/>
      <c r="D4" s="128"/>
      <c r="E4" s="30"/>
    </row>
    <row r="5" spans="1:5" ht="18" customHeight="1" x14ac:dyDescent="0.25">
      <c r="A5" s="25"/>
      <c r="B5" s="26" t="s">
        <v>43</v>
      </c>
      <c r="C5" s="43"/>
      <c r="D5" s="43" t="s">
        <v>57</v>
      </c>
      <c r="E5" s="28"/>
    </row>
    <row r="6" spans="1:5" ht="31.5" x14ac:dyDescent="0.25">
      <c r="A6" s="25"/>
      <c r="B6" s="31" t="s">
        <v>43</v>
      </c>
      <c r="C6" s="40" t="s">
        <v>44</v>
      </c>
      <c r="D6" s="27" t="s">
        <v>45</v>
      </c>
      <c r="E6" s="28"/>
    </row>
    <row r="7" spans="1:5" ht="18" customHeight="1" x14ac:dyDescent="0.25">
      <c r="A7" s="25"/>
      <c r="B7" s="31" t="s">
        <v>43</v>
      </c>
      <c r="C7" s="40" t="s">
        <v>46</v>
      </c>
      <c r="D7" s="45" t="s">
        <v>41</v>
      </c>
      <c r="E7" s="28"/>
    </row>
    <row r="8" spans="1:5" ht="33.75" customHeight="1" x14ac:dyDescent="0.25">
      <c r="A8" s="25"/>
      <c r="B8" s="31" t="s">
        <v>43</v>
      </c>
      <c r="C8" s="40" t="s">
        <v>47</v>
      </c>
      <c r="D8" s="27" t="s">
        <v>58</v>
      </c>
      <c r="E8" s="28"/>
    </row>
    <row r="9" spans="1:5" ht="18" customHeight="1" x14ac:dyDescent="0.25">
      <c r="A9" s="25"/>
      <c r="B9" s="31" t="s">
        <v>43</v>
      </c>
      <c r="C9" s="40" t="s">
        <v>48</v>
      </c>
      <c r="D9" s="45" t="s">
        <v>61</v>
      </c>
      <c r="E9" s="28"/>
    </row>
    <row r="10" spans="1:5" ht="18" customHeight="1" x14ac:dyDescent="0.25">
      <c r="A10" s="25"/>
      <c r="B10" s="31" t="s">
        <v>43</v>
      </c>
      <c r="C10" s="40" t="s">
        <v>49</v>
      </c>
      <c r="D10" s="45" t="s">
        <v>52</v>
      </c>
      <c r="E10" s="28"/>
    </row>
    <row r="11" spans="1:5" ht="18" customHeight="1" x14ac:dyDescent="0.25">
      <c r="A11" s="25"/>
      <c r="B11" s="31"/>
      <c r="C11" s="40" t="s">
        <v>50</v>
      </c>
      <c r="D11" s="45" t="s">
        <v>54</v>
      </c>
      <c r="E11" s="28"/>
    </row>
    <row r="12" spans="1:5" ht="18" customHeight="1" x14ac:dyDescent="0.25">
      <c r="A12" s="25"/>
      <c r="B12" s="31" t="s">
        <v>43</v>
      </c>
      <c r="C12" s="40" t="s">
        <v>51</v>
      </c>
      <c r="D12" s="45" t="s">
        <v>53</v>
      </c>
      <c r="E12" s="28"/>
    </row>
    <row r="13" spans="1:5" ht="158.25" customHeight="1" x14ac:dyDescent="0.25">
      <c r="A13" s="25"/>
      <c r="B13" s="31"/>
      <c r="C13" s="41"/>
      <c r="D13" s="42" t="s">
        <v>63</v>
      </c>
      <c r="E13" s="28"/>
    </row>
    <row r="14" spans="1:5" ht="47.25" x14ac:dyDescent="0.25">
      <c r="A14" s="25"/>
      <c r="B14" s="31" t="s">
        <v>43</v>
      </c>
      <c r="C14" s="40" t="s">
        <v>55</v>
      </c>
      <c r="D14" s="27" t="s">
        <v>62</v>
      </c>
      <c r="E14" s="28"/>
    </row>
    <row r="15" spans="1:5" ht="18" customHeight="1" x14ac:dyDescent="0.25">
      <c r="A15" s="25"/>
      <c r="B15" s="26" t="s">
        <v>43</v>
      </c>
      <c r="C15" s="41" t="s">
        <v>56</v>
      </c>
      <c r="D15" s="27" t="s">
        <v>12</v>
      </c>
      <c r="E15" s="28"/>
    </row>
    <row r="16" spans="1:5" ht="18" customHeight="1" x14ac:dyDescent="0.25">
      <c r="A16" s="25"/>
      <c r="B16" s="31" t="s">
        <v>43</v>
      </c>
      <c r="C16" s="40" t="s">
        <v>64</v>
      </c>
      <c r="D16" s="45" t="s">
        <v>65</v>
      </c>
      <c r="E16" s="28"/>
    </row>
    <row r="17" spans="1:5" ht="18" customHeight="1" x14ac:dyDescent="0.25">
      <c r="A17" s="25"/>
      <c r="B17" s="26"/>
      <c r="C17" s="41"/>
      <c r="D17" s="27"/>
      <c r="E17" s="28"/>
    </row>
    <row r="18" spans="1:5" x14ac:dyDescent="0.25">
      <c r="A18" s="25"/>
      <c r="B18" s="26"/>
      <c r="C18" s="38"/>
      <c r="D18" s="27"/>
      <c r="E18" s="28"/>
    </row>
    <row r="19" spans="1:5" x14ac:dyDescent="0.25">
      <c r="A19" s="25"/>
      <c r="B19" s="26"/>
      <c r="C19" s="130" t="s">
        <v>59</v>
      </c>
      <c r="D19" s="130"/>
      <c r="E19" s="28"/>
    </row>
    <row r="20" spans="1:5" ht="33" customHeight="1" x14ac:dyDescent="0.25">
      <c r="A20" s="25"/>
      <c r="B20" s="26"/>
      <c r="C20" s="131" t="s">
        <v>60</v>
      </c>
      <c r="D20" s="131"/>
      <c r="E20" s="28"/>
    </row>
    <row r="21" spans="1:5" x14ac:dyDescent="0.25">
      <c r="A21" s="25"/>
      <c r="B21" s="26"/>
      <c r="C21" s="38"/>
      <c r="D21" s="27"/>
      <c r="E21" s="28"/>
    </row>
    <row r="22" spans="1:5" ht="7.5" customHeight="1" thickBot="1" x14ac:dyDescent="0.3">
      <c r="A22" s="32"/>
      <c r="B22" s="33"/>
      <c r="C22" s="39"/>
      <c r="D22" s="34"/>
      <c r="E22" s="35"/>
    </row>
  </sheetData>
  <mergeCells count="4">
    <mergeCell ref="B4:D4"/>
    <mergeCell ref="B2:D2"/>
    <mergeCell ref="C19:D19"/>
    <mergeCell ref="C20:D20"/>
  </mergeCells>
  <pageMargins left="0.34375" right="0.15748031496062992" top="1.09375" bottom="0.74803149606299213" header="0.31496062992125984" footer="0.31496062992125984"/>
  <pageSetup paperSize="9" orientation="portrait" r:id="rId1"/>
  <headerFooter>
    <oddHeader xml:space="preserve">&amp;L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tabSelected="1" topLeftCell="A4" zoomScale="90" zoomScaleNormal="90" workbookViewId="0">
      <selection activeCell="A22" sqref="A22"/>
    </sheetView>
  </sheetViews>
  <sheetFormatPr defaultColWidth="11.42578125" defaultRowHeight="15" x14ac:dyDescent="0.25"/>
  <cols>
    <col min="1" max="1" width="35.85546875" customWidth="1"/>
    <col min="2" max="2" width="11" customWidth="1"/>
    <col min="3" max="3" width="11.140625" customWidth="1"/>
    <col min="4" max="7" width="11" customWidth="1"/>
    <col min="8" max="8" width="9.28515625" customWidth="1"/>
    <col min="9" max="9" width="12.7109375" customWidth="1"/>
    <col min="10" max="15" width="11" hidden="1" customWidth="1"/>
    <col min="16" max="16" width="12.42578125" customWidth="1"/>
    <col min="17" max="17" width="9.7109375" customWidth="1"/>
    <col min="18" max="18" width="4.85546875" customWidth="1"/>
    <col min="21" max="23" width="11.42578125" customWidth="1"/>
  </cols>
  <sheetData>
    <row r="1" spans="1:20" s="9" customFormat="1" ht="19.5" customHeight="1" x14ac:dyDescent="0.25">
      <c r="A1" s="59" t="s">
        <v>88</v>
      </c>
      <c r="B1" s="60" t="s">
        <v>0</v>
      </c>
      <c r="C1" s="61"/>
      <c r="D1" s="10"/>
      <c r="E1" s="10"/>
    </row>
    <row r="2" spans="1:20" x14ac:dyDescent="0.25">
      <c r="A2" s="132" t="s">
        <v>67</v>
      </c>
      <c r="B2" s="62">
        <v>0.7</v>
      </c>
      <c r="C2" s="63" t="s">
        <v>38</v>
      </c>
      <c r="D2" s="123" t="s">
        <v>40</v>
      </c>
      <c r="G2" s="6"/>
      <c r="H2" s="6"/>
      <c r="I2" s="6"/>
      <c r="J2" s="6"/>
      <c r="K2" s="6"/>
      <c r="L2" s="6"/>
      <c r="M2" s="6"/>
      <c r="N2" s="6"/>
      <c r="O2" s="6"/>
      <c r="P2" s="6"/>
    </row>
    <row r="3" spans="1:20" x14ac:dyDescent="0.25">
      <c r="A3" s="133"/>
      <c r="B3" s="62">
        <v>1</v>
      </c>
      <c r="C3" s="63" t="s">
        <v>34</v>
      </c>
      <c r="D3" s="123" t="s">
        <v>38</v>
      </c>
      <c r="G3" s="6"/>
      <c r="H3" s="6"/>
      <c r="I3" s="6"/>
      <c r="J3" s="6"/>
      <c r="K3" s="6"/>
      <c r="L3" s="6"/>
      <c r="M3" s="6"/>
      <c r="N3" s="6"/>
      <c r="O3" s="6"/>
      <c r="P3" s="6"/>
    </row>
    <row r="4" spans="1:20" x14ac:dyDescent="0.25">
      <c r="A4" s="134"/>
      <c r="B4" s="64">
        <v>0.25</v>
      </c>
      <c r="C4" s="52" t="s">
        <v>2</v>
      </c>
      <c r="D4" s="123" t="s">
        <v>34</v>
      </c>
      <c r="G4" s="6"/>
      <c r="H4" s="6" t="s">
        <v>7</v>
      </c>
      <c r="I4" s="6"/>
      <c r="J4" s="6"/>
      <c r="K4" s="6"/>
      <c r="L4" s="6"/>
      <c r="M4" s="6"/>
      <c r="N4" s="6"/>
      <c r="O4" s="6" t="s">
        <v>7</v>
      </c>
      <c r="P4" s="6"/>
      <c r="T4" t="s">
        <v>7</v>
      </c>
    </row>
    <row r="5" spans="1:20" x14ac:dyDescent="0.25">
      <c r="A5" s="49" t="s">
        <v>3</v>
      </c>
      <c r="B5" s="65">
        <v>33</v>
      </c>
      <c r="C5" s="52" t="s">
        <v>4</v>
      </c>
      <c r="D5" s="1"/>
      <c r="T5" t="s">
        <v>7</v>
      </c>
    </row>
    <row r="6" spans="1:20" ht="6.75" customHeight="1" x14ac:dyDescent="0.25">
      <c r="A6" s="6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2"/>
      <c r="T6" t="s">
        <v>7</v>
      </c>
    </row>
    <row r="7" spans="1:20" ht="18" customHeight="1" x14ac:dyDescent="0.25">
      <c r="A7" s="66"/>
      <c r="B7" s="138" t="s">
        <v>68</v>
      </c>
      <c r="C7" s="138"/>
      <c r="D7" s="138"/>
      <c r="E7" s="138"/>
      <c r="F7" s="138"/>
      <c r="G7" s="138"/>
      <c r="H7" s="138"/>
      <c r="I7" s="138"/>
      <c r="J7" s="138"/>
      <c r="K7" s="138"/>
      <c r="L7" s="138"/>
      <c r="M7" s="138"/>
      <c r="N7" s="138"/>
      <c r="O7" s="138"/>
      <c r="P7" s="67"/>
      <c r="Q7" s="46"/>
      <c r="R7" s="46"/>
    </row>
    <row r="8" spans="1:20" s="47" customFormat="1" ht="14.25" hidden="1" customHeight="1" x14ac:dyDescent="0.2">
      <c r="A8" s="66"/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13</v>
      </c>
      <c r="O8" s="68">
        <v>14</v>
      </c>
      <c r="P8" s="67"/>
      <c r="Q8" s="46"/>
      <c r="R8" s="46"/>
    </row>
    <row r="9" spans="1:20" s="9" customFormat="1" ht="16.5" customHeight="1" x14ac:dyDescent="0.25">
      <c r="A9" s="69"/>
      <c r="B9" s="48" t="s">
        <v>71</v>
      </c>
      <c r="C9" s="48" t="s">
        <v>70</v>
      </c>
      <c r="D9" s="48" t="s">
        <v>72</v>
      </c>
      <c r="E9" s="48" t="s">
        <v>77</v>
      </c>
      <c r="F9" s="48" t="s">
        <v>73</v>
      </c>
      <c r="G9" s="48" t="s">
        <v>74</v>
      </c>
      <c r="H9" s="48" t="s">
        <v>75</v>
      </c>
      <c r="I9" s="48" t="s">
        <v>76</v>
      </c>
      <c r="J9" s="48"/>
      <c r="K9" s="48" t="s">
        <v>69</v>
      </c>
      <c r="L9" s="48" t="s">
        <v>33</v>
      </c>
      <c r="M9" s="48" t="s">
        <v>29</v>
      </c>
      <c r="N9" s="48" t="s">
        <v>30</v>
      </c>
      <c r="O9" s="48" t="s">
        <v>31</v>
      </c>
      <c r="P9" s="48" t="s">
        <v>1</v>
      </c>
      <c r="Q9" s="69"/>
      <c r="R9" s="69"/>
      <c r="T9" s="9" t="s">
        <v>7</v>
      </c>
    </row>
    <row r="10" spans="1:20" s="9" customFormat="1" ht="18.600000000000001" customHeight="1" x14ac:dyDescent="0.25">
      <c r="A10" s="70" t="s">
        <v>5</v>
      </c>
      <c r="B10" s="71" t="s">
        <v>34</v>
      </c>
      <c r="C10" s="71" t="s">
        <v>34</v>
      </c>
      <c r="D10" s="71" t="s">
        <v>34</v>
      </c>
      <c r="E10" s="71" t="s">
        <v>34</v>
      </c>
      <c r="F10" s="71" t="s">
        <v>34</v>
      </c>
      <c r="G10" s="71" t="s">
        <v>38</v>
      </c>
      <c r="H10" s="71" t="s">
        <v>34</v>
      </c>
      <c r="I10" s="71" t="s">
        <v>38</v>
      </c>
      <c r="J10" s="71" t="s">
        <v>40</v>
      </c>
      <c r="K10" s="71" t="s">
        <v>40</v>
      </c>
      <c r="L10" s="71" t="s">
        <v>40</v>
      </c>
      <c r="M10" s="71" t="s">
        <v>40</v>
      </c>
      <c r="N10" s="71" t="s">
        <v>40</v>
      </c>
      <c r="O10" s="71" t="s">
        <v>40</v>
      </c>
      <c r="P10" s="72"/>
      <c r="Q10" s="69"/>
      <c r="R10" s="69"/>
    </row>
    <row r="11" spans="1:20" ht="21.75" customHeight="1" thickBot="1" x14ac:dyDescent="0.3">
      <c r="A11" s="73" t="s">
        <v>26</v>
      </c>
      <c r="B11" s="74">
        <v>3500</v>
      </c>
      <c r="C11" s="74">
        <v>2000</v>
      </c>
      <c r="D11" s="74">
        <v>5940</v>
      </c>
      <c r="E11" s="74">
        <v>1500</v>
      </c>
      <c r="F11" s="74">
        <v>1500</v>
      </c>
      <c r="G11" s="74">
        <v>4610</v>
      </c>
      <c r="H11" s="74">
        <v>4800</v>
      </c>
      <c r="I11" s="74">
        <v>4500</v>
      </c>
      <c r="J11" s="74"/>
      <c r="K11" s="74">
        <v>0</v>
      </c>
      <c r="L11" s="74">
        <v>0</v>
      </c>
      <c r="M11" s="74">
        <v>0</v>
      </c>
      <c r="N11" s="74">
        <v>0</v>
      </c>
      <c r="O11" s="74">
        <v>0</v>
      </c>
      <c r="P11" s="75"/>
      <c r="Q11" s="46"/>
      <c r="R11" s="46"/>
      <c r="T11" t="s">
        <v>7</v>
      </c>
    </row>
    <row r="12" spans="1:20" ht="20.25" customHeight="1" thickBot="1" x14ac:dyDescent="0.3">
      <c r="A12" s="76" t="s">
        <v>20</v>
      </c>
      <c r="B12" s="77">
        <f>SUM(B13:B24)</f>
        <v>131</v>
      </c>
      <c r="C12" s="77">
        <f>SUM(C13:C24)</f>
        <v>73</v>
      </c>
      <c r="D12" s="77">
        <f t="shared" ref="D12:K12" si="0">SUM(D13:D24)</f>
        <v>49</v>
      </c>
      <c r="E12" s="77">
        <f t="shared" si="0"/>
        <v>31</v>
      </c>
      <c r="F12" s="77">
        <f t="shared" si="0"/>
        <v>27</v>
      </c>
      <c r="G12" s="77">
        <f t="shared" si="0"/>
        <v>19</v>
      </c>
      <c r="H12" s="77">
        <f t="shared" si="0"/>
        <v>15</v>
      </c>
      <c r="I12" s="77">
        <f t="shared" si="0"/>
        <v>46</v>
      </c>
      <c r="J12" s="77">
        <f t="shared" si="0"/>
        <v>0</v>
      </c>
      <c r="K12" s="77">
        <f t="shared" si="0"/>
        <v>0</v>
      </c>
      <c r="L12" s="77">
        <f>SUM(L13:L24)</f>
        <v>0</v>
      </c>
      <c r="M12" s="77">
        <f>SUM(M13:M24)</f>
        <v>0</v>
      </c>
      <c r="N12" s="77">
        <f>SUM(N13:N24)</f>
        <v>0</v>
      </c>
      <c r="O12" s="77">
        <f>SUM(O13:O24)</f>
        <v>0</v>
      </c>
      <c r="P12" s="97">
        <f t="shared" ref="P12:P32" si="1">SUM(B12:O12)</f>
        <v>391</v>
      </c>
      <c r="Q12" s="78"/>
      <c r="R12" s="79"/>
      <c r="S12" s="4"/>
    </row>
    <row r="13" spans="1:20" ht="18.95" customHeight="1" x14ac:dyDescent="0.25">
      <c r="A13" s="80" t="s">
        <v>78</v>
      </c>
      <c r="B13" s="126">
        <v>15</v>
      </c>
      <c r="C13" s="126">
        <v>8</v>
      </c>
      <c r="D13" s="126">
        <v>3</v>
      </c>
      <c r="E13" s="126">
        <v>3</v>
      </c>
      <c r="F13" s="126">
        <v>2</v>
      </c>
      <c r="G13" s="126">
        <v>2</v>
      </c>
      <c r="H13" s="126">
        <v>2</v>
      </c>
      <c r="I13" s="126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125">
        <f t="shared" si="1"/>
        <v>35</v>
      </c>
      <c r="Q13" s="111">
        <f t="shared" ref="Q13:Q24" si="2">+(P13)/P$12</f>
        <v>8.9514066496163683E-2</v>
      </c>
      <c r="R13" s="135" t="s">
        <v>24</v>
      </c>
      <c r="S13" s="5"/>
    </row>
    <row r="14" spans="1:20" ht="18.95" customHeight="1" x14ac:dyDescent="0.25">
      <c r="A14" s="82" t="s">
        <v>79</v>
      </c>
      <c r="B14" s="127">
        <v>12</v>
      </c>
      <c r="C14" s="127">
        <v>7</v>
      </c>
      <c r="D14" s="127">
        <v>7</v>
      </c>
      <c r="E14" s="127">
        <v>0</v>
      </c>
      <c r="F14" s="127">
        <v>0</v>
      </c>
      <c r="G14" s="127">
        <v>0</v>
      </c>
      <c r="H14" s="127">
        <v>0</v>
      </c>
      <c r="I14" s="127">
        <v>9</v>
      </c>
      <c r="J14" s="83">
        <v>0</v>
      </c>
      <c r="K14" s="83">
        <v>0</v>
      </c>
      <c r="L14" s="83">
        <v>0</v>
      </c>
      <c r="M14" s="83">
        <v>0</v>
      </c>
      <c r="N14" s="83">
        <v>0</v>
      </c>
      <c r="O14" s="83">
        <v>0</v>
      </c>
      <c r="P14" s="124">
        <f t="shared" si="1"/>
        <v>35</v>
      </c>
      <c r="Q14" s="111">
        <f t="shared" si="2"/>
        <v>8.9514066496163683E-2</v>
      </c>
      <c r="R14" s="136"/>
      <c r="S14" s="5"/>
    </row>
    <row r="15" spans="1:20" ht="18.95" customHeight="1" x14ac:dyDescent="0.25">
      <c r="A15" s="82" t="s">
        <v>80</v>
      </c>
      <c r="B15" s="127">
        <v>11</v>
      </c>
      <c r="C15" s="127">
        <v>7</v>
      </c>
      <c r="D15" s="127">
        <v>5</v>
      </c>
      <c r="E15" s="127">
        <v>0</v>
      </c>
      <c r="F15" s="127">
        <v>0</v>
      </c>
      <c r="G15" s="127">
        <v>0</v>
      </c>
      <c r="H15" s="127">
        <v>0</v>
      </c>
      <c r="I15" s="126">
        <v>0</v>
      </c>
      <c r="J15" s="83">
        <v>0</v>
      </c>
      <c r="K15" s="83">
        <v>0</v>
      </c>
      <c r="L15" s="83">
        <v>0</v>
      </c>
      <c r="M15" s="83">
        <v>0</v>
      </c>
      <c r="N15" s="83">
        <v>0</v>
      </c>
      <c r="O15" s="83">
        <v>0</v>
      </c>
      <c r="P15" s="124">
        <f t="shared" si="1"/>
        <v>23</v>
      </c>
      <c r="Q15" s="111">
        <f t="shared" si="2"/>
        <v>5.8823529411764705E-2</v>
      </c>
      <c r="R15" s="136"/>
      <c r="S15" s="5"/>
    </row>
    <row r="16" spans="1:20" ht="18.95" customHeight="1" x14ac:dyDescent="0.25">
      <c r="A16" s="82" t="s">
        <v>81</v>
      </c>
      <c r="B16" s="127">
        <v>18</v>
      </c>
      <c r="C16" s="127">
        <v>7</v>
      </c>
      <c r="D16" s="127">
        <v>10</v>
      </c>
      <c r="E16" s="127">
        <v>7</v>
      </c>
      <c r="F16" s="127">
        <v>4</v>
      </c>
      <c r="G16" s="127">
        <v>7</v>
      </c>
      <c r="H16" s="127">
        <v>4</v>
      </c>
      <c r="I16" s="127">
        <v>15</v>
      </c>
      <c r="J16" s="83">
        <v>0</v>
      </c>
      <c r="K16" s="83">
        <v>0</v>
      </c>
      <c r="L16" s="83">
        <v>0</v>
      </c>
      <c r="M16" s="83">
        <v>0</v>
      </c>
      <c r="N16" s="83">
        <v>0</v>
      </c>
      <c r="O16" s="83">
        <v>0</v>
      </c>
      <c r="P16" s="124">
        <f t="shared" si="1"/>
        <v>72</v>
      </c>
      <c r="Q16" s="111">
        <f t="shared" si="2"/>
        <v>0.18414322250639387</v>
      </c>
      <c r="R16" s="136"/>
      <c r="S16" s="5"/>
    </row>
    <row r="17" spans="1:19" ht="18.95" customHeight="1" x14ac:dyDescent="0.25">
      <c r="A17" s="82" t="s">
        <v>82</v>
      </c>
      <c r="B17" s="127">
        <v>14</v>
      </c>
      <c r="C17" s="127">
        <v>13</v>
      </c>
      <c r="D17" s="127">
        <v>8</v>
      </c>
      <c r="E17" s="127">
        <v>7</v>
      </c>
      <c r="F17" s="127">
        <v>8</v>
      </c>
      <c r="G17" s="127">
        <v>8</v>
      </c>
      <c r="H17" s="127">
        <v>5</v>
      </c>
      <c r="I17" s="127">
        <v>10</v>
      </c>
      <c r="J17" s="83">
        <v>0</v>
      </c>
      <c r="K17" s="83">
        <v>0</v>
      </c>
      <c r="L17" s="83">
        <v>0</v>
      </c>
      <c r="M17" s="83">
        <v>0</v>
      </c>
      <c r="N17" s="83">
        <v>0</v>
      </c>
      <c r="O17" s="83">
        <v>0</v>
      </c>
      <c r="P17" s="124">
        <f t="shared" si="1"/>
        <v>73</v>
      </c>
      <c r="Q17" s="111">
        <f t="shared" si="2"/>
        <v>0.1867007672634271</v>
      </c>
      <c r="R17" s="136"/>
      <c r="S17" s="5"/>
    </row>
    <row r="18" spans="1:19" ht="18.95" customHeight="1" x14ac:dyDescent="0.25">
      <c r="A18" s="82" t="s">
        <v>83</v>
      </c>
      <c r="B18" s="127">
        <v>16</v>
      </c>
      <c r="C18" s="127">
        <v>9</v>
      </c>
      <c r="D18" s="127">
        <v>2</v>
      </c>
      <c r="E18" s="127">
        <v>0</v>
      </c>
      <c r="F18" s="127">
        <v>10</v>
      </c>
      <c r="G18" s="127">
        <v>0</v>
      </c>
      <c r="H18" s="127">
        <v>0</v>
      </c>
      <c r="I18" s="127">
        <v>12</v>
      </c>
      <c r="J18" s="83">
        <v>0</v>
      </c>
      <c r="K18" s="83">
        <v>0</v>
      </c>
      <c r="L18" s="83">
        <v>0</v>
      </c>
      <c r="M18" s="83">
        <v>0</v>
      </c>
      <c r="N18" s="83">
        <v>0</v>
      </c>
      <c r="O18" s="83">
        <v>0</v>
      </c>
      <c r="P18" s="124">
        <f t="shared" si="1"/>
        <v>49</v>
      </c>
      <c r="Q18" s="111">
        <f t="shared" si="2"/>
        <v>0.12531969309462915</v>
      </c>
      <c r="R18" s="136"/>
      <c r="S18" s="5"/>
    </row>
    <row r="19" spans="1:19" ht="18.75" customHeight="1" x14ac:dyDescent="0.25">
      <c r="A19" s="82" t="s">
        <v>84</v>
      </c>
      <c r="B19" s="127">
        <v>10</v>
      </c>
      <c r="C19" s="127">
        <v>3</v>
      </c>
      <c r="D19" s="127">
        <v>3</v>
      </c>
      <c r="E19" s="127">
        <v>5</v>
      </c>
      <c r="F19" s="127">
        <v>3</v>
      </c>
      <c r="G19" s="127">
        <v>2</v>
      </c>
      <c r="H19" s="127">
        <v>4</v>
      </c>
      <c r="I19" s="127">
        <v>0</v>
      </c>
      <c r="J19" s="83">
        <v>0</v>
      </c>
      <c r="K19" s="83">
        <v>0</v>
      </c>
      <c r="L19" s="83">
        <v>0</v>
      </c>
      <c r="M19" s="83">
        <v>0</v>
      </c>
      <c r="N19" s="83">
        <v>0</v>
      </c>
      <c r="O19" s="83">
        <v>0</v>
      </c>
      <c r="P19" s="124">
        <f t="shared" si="1"/>
        <v>30</v>
      </c>
      <c r="Q19" s="111">
        <f t="shared" si="2"/>
        <v>7.6726342710997444E-2</v>
      </c>
      <c r="R19" s="136"/>
      <c r="S19" s="5"/>
    </row>
    <row r="20" spans="1:19" ht="18.95" customHeight="1" x14ac:dyDescent="0.25">
      <c r="A20" s="82" t="s">
        <v>85</v>
      </c>
      <c r="B20" s="127">
        <v>9</v>
      </c>
      <c r="C20" s="127">
        <v>7</v>
      </c>
      <c r="D20" s="127">
        <v>7</v>
      </c>
      <c r="E20" s="127">
        <v>5</v>
      </c>
      <c r="F20" s="127">
        <v>0</v>
      </c>
      <c r="G20" s="127">
        <v>0</v>
      </c>
      <c r="H20" s="127">
        <v>0</v>
      </c>
      <c r="I20" s="127">
        <v>0</v>
      </c>
      <c r="J20" s="83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124">
        <f t="shared" si="1"/>
        <v>28</v>
      </c>
      <c r="Q20" s="111">
        <f t="shared" si="2"/>
        <v>7.1611253196930943E-2</v>
      </c>
      <c r="R20" s="136"/>
      <c r="S20" s="5"/>
    </row>
    <row r="21" spans="1:19" ht="18.95" customHeight="1" x14ac:dyDescent="0.25">
      <c r="A21" s="82" t="s">
        <v>86</v>
      </c>
      <c r="B21" s="127">
        <v>20</v>
      </c>
      <c r="C21" s="127">
        <v>8</v>
      </c>
      <c r="D21" s="127">
        <v>0</v>
      </c>
      <c r="E21" s="127">
        <v>0</v>
      </c>
      <c r="F21" s="127">
        <v>0</v>
      </c>
      <c r="G21" s="127">
        <v>0</v>
      </c>
      <c r="H21" s="127">
        <v>0</v>
      </c>
      <c r="I21" s="127">
        <v>0</v>
      </c>
      <c r="J21" s="83">
        <v>0</v>
      </c>
      <c r="K21" s="84">
        <v>0</v>
      </c>
      <c r="L21" s="84">
        <v>0</v>
      </c>
      <c r="M21" s="84">
        <v>0</v>
      </c>
      <c r="N21" s="84">
        <v>0</v>
      </c>
      <c r="O21" s="84">
        <v>0</v>
      </c>
      <c r="P21" s="124">
        <f t="shared" si="1"/>
        <v>28</v>
      </c>
      <c r="Q21" s="111">
        <f t="shared" si="2"/>
        <v>7.1611253196930943E-2</v>
      </c>
      <c r="R21" s="136"/>
      <c r="S21" s="5"/>
    </row>
    <row r="22" spans="1:19" ht="18.95" customHeight="1" thickBot="1" x14ac:dyDescent="0.3">
      <c r="A22" s="82" t="s">
        <v>87</v>
      </c>
      <c r="B22" s="127">
        <v>6</v>
      </c>
      <c r="C22" s="127">
        <v>4</v>
      </c>
      <c r="D22" s="127">
        <v>4</v>
      </c>
      <c r="E22" s="127">
        <v>4</v>
      </c>
      <c r="F22" s="127">
        <v>0</v>
      </c>
      <c r="G22" s="127">
        <v>0</v>
      </c>
      <c r="H22" s="127">
        <v>0</v>
      </c>
      <c r="I22" s="127">
        <v>0</v>
      </c>
      <c r="J22" s="83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124">
        <f t="shared" si="1"/>
        <v>18</v>
      </c>
      <c r="Q22" s="111">
        <f>+(P22)/P$12</f>
        <v>4.6035805626598467E-2</v>
      </c>
      <c r="R22" s="136"/>
      <c r="S22" s="5"/>
    </row>
    <row r="23" spans="1:19" ht="18.95" hidden="1" customHeight="1" x14ac:dyDescent="0.25">
      <c r="A23" s="82" t="s">
        <v>27</v>
      </c>
      <c r="B23" s="84">
        <v>0</v>
      </c>
      <c r="C23" s="84">
        <v>0</v>
      </c>
      <c r="D23" s="84">
        <v>0</v>
      </c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0</v>
      </c>
      <c r="M23" s="84">
        <v>0</v>
      </c>
      <c r="N23" s="84">
        <v>0</v>
      </c>
      <c r="O23" s="84">
        <v>0</v>
      </c>
      <c r="P23" s="108">
        <f t="shared" si="1"/>
        <v>0</v>
      </c>
      <c r="Q23" s="111">
        <f>+(P23)/P$12</f>
        <v>0</v>
      </c>
      <c r="R23" s="136"/>
      <c r="S23" s="5"/>
    </row>
    <row r="24" spans="1:19" ht="18.95" hidden="1" customHeight="1" thickBot="1" x14ac:dyDescent="0.3">
      <c r="A24" s="85" t="s">
        <v>28</v>
      </c>
      <c r="B24" s="86">
        <v>0</v>
      </c>
      <c r="C24" s="86">
        <v>0</v>
      </c>
      <c r="D24" s="86">
        <v>0</v>
      </c>
      <c r="E24" s="86">
        <v>0</v>
      </c>
      <c r="F24" s="86">
        <v>0</v>
      </c>
      <c r="G24" s="86">
        <v>0</v>
      </c>
      <c r="H24" s="86">
        <v>0</v>
      </c>
      <c r="I24" s="86">
        <v>0</v>
      </c>
      <c r="J24" s="86">
        <v>0</v>
      </c>
      <c r="K24" s="86">
        <v>0</v>
      </c>
      <c r="L24" s="86">
        <v>0</v>
      </c>
      <c r="M24" s="86">
        <v>0</v>
      </c>
      <c r="N24" s="86">
        <v>0</v>
      </c>
      <c r="O24" s="86">
        <v>0</v>
      </c>
      <c r="P24" s="107">
        <f t="shared" si="1"/>
        <v>0</v>
      </c>
      <c r="Q24" s="112">
        <f t="shared" si="2"/>
        <v>0</v>
      </c>
      <c r="R24" s="137"/>
      <c r="S24" s="5"/>
    </row>
    <row r="25" spans="1:19" s="9" customFormat="1" ht="21" customHeight="1" thickBot="1" x14ac:dyDescent="0.3">
      <c r="A25" s="87" t="s">
        <v>6</v>
      </c>
      <c r="B25" s="15">
        <f>+B12*B11</f>
        <v>458500</v>
      </c>
      <c r="C25" s="15">
        <f>+C12*C11</f>
        <v>146000</v>
      </c>
      <c r="D25" s="15">
        <f t="shared" ref="D25:K25" si="3">+D12*D11</f>
        <v>291060</v>
      </c>
      <c r="E25" s="15">
        <f t="shared" si="3"/>
        <v>46500</v>
      </c>
      <c r="F25" s="15">
        <f t="shared" si="3"/>
        <v>40500</v>
      </c>
      <c r="G25" s="15">
        <f t="shared" si="3"/>
        <v>87590</v>
      </c>
      <c r="H25" s="15">
        <f t="shared" si="3"/>
        <v>72000</v>
      </c>
      <c r="I25" s="15">
        <f t="shared" si="3"/>
        <v>207000</v>
      </c>
      <c r="J25" s="15">
        <f t="shared" si="3"/>
        <v>0</v>
      </c>
      <c r="K25" s="15">
        <f t="shared" si="3"/>
        <v>0</v>
      </c>
      <c r="L25" s="15">
        <f>+L12*L11</f>
        <v>0</v>
      </c>
      <c r="M25" s="15">
        <f>+M12*M11</f>
        <v>0</v>
      </c>
      <c r="N25" s="15">
        <f>+N12*N11</f>
        <v>0</v>
      </c>
      <c r="O25" s="15">
        <f>+O12*O11</f>
        <v>0</v>
      </c>
      <c r="P25" s="109">
        <f t="shared" si="1"/>
        <v>1349150</v>
      </c>
      <c r="Q25" s="113">
        <f t="shared" ref="Q25:Q30" si="4">+P25/$P$34</f>
        <v>0.19655985649374891</v>
      </c>
      <c r="R25" s="135" t="s">
        <v>25</v>
      </c>
      <c r="S25" s="16"/>
    </row>
    <row r="26" spans="1:19" ht="21" customHeight="1" x14ac:dyDescent="0.25">
      <c r="A26" s="88" t="s">
        <v>8</v>
      </c>
      <c r="B26" s="44">
        <v>26500</v>
      </c>
      <c r="C26" s="44">
        <v>0</v>
      </c>
      <c r="D26" s="44">
        <v>49500</v>
      </c>
      <c r="E26" s="44">
        <v>0</v>
      </c>
      <c r="F26" s="44">
        <v>0</v>
      </c>
      <c r="G26" s="44">
        <v>17000</v>
      </c>
      <c r="H26" s="44">
        <v>3900</v>
      </c>
      <c r="I26" s="44">
        <v>0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98">
        <f t="shared" si="1"/>
        <v>96900</v>
      </c>
      <c r="Q26" s="114">
        <f t="shared" si="4"/>
        <v>1.4117518507389296E-2</v>
      </c>
      <c r="R26" s="136"/>
      <c r="S26" s="2"/>
    </row>
    <row r="27" spans="1:19" ht="21" customHeight="1" x14ac:dyDescent="0.25">
      <c r="A27" s="88" t="s">
        <v>35</v>
      </c>
      <c r="B27" s="44">
        <v>0</v>
      </c>
      <c r="C27" s="44">
        <v>0</v>
      </c>
      <c r="D27" s="44">
        <v>0</v>
      </c>
      <c r="E27" s="44">
        <v>0</v>
      </c>
      <c r="F27" s="44">
        <v>500000</v>
      </c>
      <c r="G27" s="44">
        <v>0</v>
      </c>
      <c r="H27" s="44">
        <v>0</v>
      </c>
      <c r="I27" s="44">
        <v>3500000</v>
      </c>
      <c r="J27" s="44"/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98">
        <f t="shared" si="1"/>
        <v>4000000</v>
      </c>
      <c r="Q27" s="114">
        <f t="shared" si="4"/>
        <v>0.58276650185301537</v>
      </c>
      <c r="R27" s="136"/>
      <c r="S27" s="2"/>
    </row>
    <row r="28" spans="1:19" ht="21" customHeight="1" x14ac:dyDescent="0.25">
      <c r="A28" s="89" t="s">
        <v>36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99">
        <f t="shared" si="1"/>
        <v>0</v>
      </c>
      <c r="Q28" s="114">
        <f t="shared" si="4"/>
        <v>0</v>
      </c>
      <c r="R28" s="136"/>
      <c r="S28" s="2"/>
    </row>
    <row r="29" spans="1:19" ht="21" customHeight="1" x14ac:dyDescent="0.25">
      <c r="A29" s="89" t="s">
        <v>37</v>
      </c>
      <c r="B29" s="7">
        <v>10000</v>
      </c>
      <c r="C29" s="7">
        <v>0</v>
      </c>
      <c r="D29" s="7">
        <v>15000</v>
      </c>
      <c r="E29" s="7">
        <v>0</v>
      </c>
      <c r="F29" s="7">
        <v>10000</v>
      </c>
      <c r="G29" s="7">
        <v>0</v>
      </c>
      <c r="H29" s="7">
        <v>0</v>
      </c>
      <c r="I29" s="7">
        <v>10000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99">
        <f t="shared" si="1"/>
        <v>45000</v>
      </c>
      <c r="Q29" s="114">
        <f t="shared" si="4"/>
        <v>6.5561231458464231E-3</v>
      </c>
      <c r="R29" s="136"/>
      <c r="S29" s="1"/>
    </row>
    <row r="30" spans="1:19" ht="21" customHeight="1" thickBot="1" x14ac:dyDescent="0.3">
      <c r="A30" s="89" t="s">
        <v>10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100">
        <f t="shared" si="1"/>
        <v>0</v>
      </c>
      <c r="Q30" s="122">
        <f t="shared" si="4"/>
        <v>0</v>
      </c>
      <c r="R30" s="136"/>
      <c r="S30" s="3"/>
    </row>
    <row r="31" spans="1:19" s="9" customFormat="1" ht="21" customHeight="1" thickBot="1" x14ac:dyDescent="0.3">
      <c r="A31" s="87" t="s">
        <v>9</v>
      </c>
      <c r="B31" s="58">
        <f>+B25+B26+B27+B28+B29+B30</f>
        <v>495000</v>
      </c>
      <c r="C31" s="58">
        <f t="shared" ref="C31:O31" si="5">+C25+C26+C27+C28+C29+C30</f>
        <v>146000</v>
      </c>
      <c r="D31" s="58">
        <f t="shared" si="5"/>
        <v>355560</v>
      </c>
      <c r="E31" s="58">
        <f t="shared" si="5"/>
        <v>46500</v>
      </c>
      <c r="F31" s="58">
        <f t="shared" si="5"/>
        <v>550500</v>
      </c>
      <c r="G31" s="58">
        <f t="shared" si="5"/>
        <v>104590</v>
      </c>
      <c r="H31" s="58">
        <f t="shared" si="5"/>
        <v>75900</v>
      </c>
      <c r="I31" s="58">
        <f t="shared" si="5"/>
        <v>3717000</v>
      </c>
      <c r="J31" s="58">
        <f t="shared" si="5"/>
        <v>0</v>
      </c>
      <c r="K31" s="58">
        <f t="shared" si="5"/>
        <v>0</v>
      </c>
      <c r="L31" s="58">
        <f t="shared" si="5"/>
        <v>0</v>
      </c>
      <c r="M31" s="58">
        <f t="shared" si="5"/>
        <v>0</v>
      </c>
      <c r="N31" s="58">
        <f t="shared" si="5"/>
        <v>0</v>
      </c>
      <c r="O31" s="58">
        <f t="shared" si="5"/>
        <v>0</v>
      </c>
      <c r="P31" s="120">
        <f t="shared" si="1"/>
        <v>5491050</v>
      </c>
      <c r="Q31" s="121"/>
      <c r="R31" s="136"/>
      <c r="S31" s="8"/>
    </row>
    <row r="32" spans="1:19" s="9" customFormat="1" ht="17.25" customHeight="1" x14ac:dyDescent="0.25">
      <c r="A32" s="117" t="s">
        <v>21</v>
      </c>
      <c r="B32" s="118">
        <f>+(B25+B26+B27+B28+B29)*$B$4</f>
        <v>123750</v>
      </c>
      <c r="C32" s="118">
        <f t="shared" ref="C32:O32" si="6">+(C25+C26+C27+C28+C29)*$B$4</f>
        <v>36500</v>
      </c>
      <c r="D32" s="118">
        <f t="shared" si="6"/>
        <v>88890</v>
      </c>
      <c r="E32" s="118">
        <f t="shared" si="6"/>
        <v>11625</v>
      </c>
      <c r="F32" s="118">
        <f t="shared" si="6"/>
        <v>137625</v>
      </c>
      <c r="G32" s="118">
        <f t="shared" si="6"/>
        <v>26147.5</v>
      </c>
      <c r="H32" s="118">
        <f t="shared" si="6"/>
        <v>18975</v>
      </c>
      <c r="I32" s="118">
        <f t="shared" si="6"/>
        <v>929250</v>
      </c>
      <c r="J32" s="118">
        <f t="shared" si="6"/>
        <v>0</v>
      </c>
      <c r="K32" s="118">
        <f t="shared" si="6"/>
        <v>0</v>
      </c>
      <c r="L32" s="118">
        <f t="shared" si="6"/>
        <v>0</v>
      </c>
      <c r="M32" s="118">
        <f t="shared" si="6"/>
        <v>0</v>
      </c>
      <c r="N32" s="118">
        <f t="shared" si="6"/>
        <v>0</v>
      </c>
      <c r="O32" s="118">
        <f t="shared" si="6"/>
        <v>0</v>
      </c>
      <c r="P32" s="101">
        <f t="shared" si="1"/>
        <v>1372762.5</v>
      </c>
      <c r="Q32" s="119">
        <f>+P32/$P$34</f>
        <v>0.2</v>
      </c>
      <c r="R32" s="137"/>
      <c r="S32" s="8"/>
    </row>
    <row r="33" spans="1:19" s="9" customFormat="1" ht="5.25" customHeight="1" thickBot="1" x14ac:dyDescent="0.3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102"/>
      <c r="Q33" s="110"/>
      <c r="R33" s="79"/>
    </row>
    <row r="34" spans="1:19" s="9" customFormat="1" ht="21" customHeight="1" thickBot="1" x14ac:dyDescent="0.3">
      <c r="A34" s="90" t="s">
        <v>11</v>
      </c>
      <c r="B34" s="58">
        <f>+B32+B31</f>
        <v>618750</v>
      </c>
      <c r="C34" s="58">
        <f t="shared" ref="C34:O34" si="7">+C32+C31</f>
        <v>182500</v>
      </c>
      <c r="D34" s="58">
        <f t="shared" si="7"/>
        <v>444450</v>
      </c>
      <c r="E34" s="58">
        <f t="shared" si="7"/>
        <v>58125</v>
      </c>
      <c r="F34" s="58">
        <f t="shared" si="7"/>
        <v>688125</v>
      </c>
      <c r="G34" s="58">
        <f t="shared" si="7"/>
        <v>130737.5</v>
      </c>
      <c r="H34" s="58">
        <f t="shared" si="7"/>
        <v>94875</v>
      </c>
      <c r="I34" s="58">
        <f t="shared" si="7"/>
        <v>4646250</v>
      </c>
      <c r="J34" s="58">
        <f t="shared" si="7"/>
        <v>0</v>
      </c>
      <c r="K34" s="58">
        <f t="shared" si="7"/>
        <v>0</v>
      </c>
      <c r="L34" s="58">
        <f t="shared" si="7"/>
        <v>0</v>
      </c>
      <c r="M34" s="58">
        <f t="shared" si="7"/>
        <v>0</v>
      </c>
      <c r="N34" s="58">
        <f t="shared" si="7"/>
        <v>0</v>
      </c>
      <c r="O34" s="58">
        <f t="shared" si="7"/>
        <v>0</v>
      </c>
      <c r="P34" s="103">
        <f>SUM(B34:O34)</f>
        <v>6863812.5</v>
      </c>
      <c r="Q34" s="115"/>
      <c r="R34" s="91"/>
      <c r="S34" s="8"/>
    </row>
    <row r="35" spans="1:19" s="9" customFormat="1" ht="21" customHeight="1" thickBot="1" x14ac:dyDescent="0.3">
      <c r="A35" s="92" t="s">
        <v>39</v>
      </c>
      <c r="B35" s="57">
        <f t="shared" ref="B35:O35" si="8">+IF(B10=$C$2,B34*$B$2,B34)</f>
        <v>618750</v>
      </c>
      <c r="C35" s="57">
        <f t="shared" si="8"/>
        <v>182500</v>
      </c>
      <c r="D35" s="57">
        <f t="shared" si="8"/>
        <v>444450</v>
      </c>
      <c r="E35" s="57">
        <f t="shared" si="8"/>
        <v>58125</v>
      </c>
      <c r="F35" s="57">
        <f t="shared" si="8"/>
        <v>688125</v>
      </c>
      <c r="G35" s="57">
        <f t="shared" si="8"/>
        <v>91516.25</v>
      </c>
      <c r="H35" s="57">
        <f t="shared" si="8"/>
        <v>94875</v>
      </c>
      <c r="I35" s="57">
        <f t="shared" si="8"/>
        <v>3252375</v>
      </c>
      <c r="J35" s="57">
        <f t="shared" si="8"/>
        <v>0</v>
      </c>
      <c r="K35" s="57">
        <f t="shared" si="8"/>
        <v>0</v>
      </c>
      <c r="L35" s="57">
        <f t="shared" si="8"/>
        <v>0</v>
      </c>
      <c r="M35" s="57">
        <f t="shared" si="8"/>
        <v>0</v>
      </c>
      <c r="N35" s="57">
        <f t="shared" si="8"/>
        <v>0</v>
      </c>
      <c r="O35" s="57">
        <f t="shared" si="8"/>
        <v>0</v>
      </c>
      <c r="P35" s="104">
        <f>SUM(B35:O35)</f>
        <v>5430716.25</v>
      </c>
      <c r="Q35" s="116">
        <f>+P35/$P$35</f>
        <v>1</v>
      </c>
      <c r="R35" s="91"/>
      <c r="S35" s="8"/>
    </row>
    <row r="36" spans="1:19" x14ac:dyDescent="0.25">
      <c r="A36" s="46"/>
      <c r="B36" s="93" t="s">
        <v>7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105"/>
      <c r="Q36" s="46"/>
      <c r="R36" s="91"/>
      <c r="S36" s="1"/>
    </row>
    <row r="37" spans="1:19" x14ac:dyDescent="0.25">
      <c r="A37" s="46" t="s">
        <v>32</v>
      </c>
      <c r="B37" s="94">
        <f>+B35/$P$35</f>
        <v>0.11393524749152563</v>
      </c>
      <c r="C37" s="94">
        <f>+C35/$P$35</f>
        <v>3.3605143704571197E-2</v>
      </c>
      <c r="D37" s="94">
        <f t="shared" ref="D37:O37" si="9">+D35/$P$35</f>
        <v>8.1840033531488596E-2</v>
      </c>
      <c r="E37" s="94">
        <f t="shared" si="9"/>
        <v>1.0703008097688772E-2</v>
      </c>
      <c r="F37" s="94">
        <f t="shared" si="9"/>
        <v>0.12670980554360578</v>
      </c>
      <c r="G37" s="94">
        <f t="shared" si="9"/>
        <v>1.6851598534539526E-2</v>
      </c>
      <c r="H37" s="94">
        <f t="shared" si="9"/>
        <v>1.7470071282033931E-2</v>
      </c>
      <c r="I37" s="94">
        <f t="shared" si="9"/>
        <v>0.59888509181454652</v>
      </c>
      <c r="J37" s="94">
        <f t="shared" si="9"/>
        <v>0</v>
      </c>
      <c r="K37" s="94">
        <f t="shared" si="9"/>
        <v>0</v>
      </c>
      <c r="L37" s="94">
        <f t="shared" si="9"/>
        <v>0</v>
      </c>
      <c r="M37" s="94">
        <f t="shared" si="9"/>
        <v>0</v>
      </c>
      <c r="N37" s="94">
        <f t="shared" si="9"/>
        <v>0</v>
      </c>
      <c r="O37" s="94">
        <f t="shared" si="9"/>
        <v>0</v>
      </c>
      <c r="P37" s="106">
        <f>+SUM(B37:O37)</f>
        <v>1</v>
      </c>
      <c r="Q37" s="46"/>
      <c r="R37" s="95"/>
      <c r="S37" s="1"/>
    </row>
    <row r="38" spans="1:19" x14ac:dyDescent="0.25">
      <c r="A38" s="46"/>
      <c r="B38" s="46"/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</row>
    <row r="39" spans="1:19" s="9" customFormat="1" ht="37.5" customHeight="1" x14ac:dyDescent="0.25">
      <c r="A39" s="96" t="s">
        <v>23</v>
      </c>
      <c r="B39" s="14">
        <f>+B31</f>
        <v>495000</v>
      </c>
      <c r="C39" s="14">
        <f t="shared" ref="C39:O39" si="10">+C31</f>
        <v>146000</v>
      </c>
      <c r="D39" s="14">
        <f t="shared" si="10"/>
        <v>355560</v>
      </c>
      <c r="E39" s="14">
        <f t="shared" si="10"/>
        <v>46500</v>
      </c>
      <c r="F39" s="14">
        <f t="shared" si="10"/>
        <v>550500</v>
      </c>
      <c r="G39" s="14">
        <f t="shared" si="10"/>
        <v>104590</v>
      </c>
      <c r="H39" s="14">
        <f t="shared" si="10"/>
        <v>75900</v>
      </c>
      <c r="I39" s="14">
        <f t="shared" si="10"/>
        <v>3717000</v>
      </c>
      <c r="J39" s="14">
        <f t="shared" si="10"/>
        <v>0</v>
      </c>
      <c r="K39" s="14">
        <f t="shared" si="10"/>
        <v>0</v>
      </c>
      <c r="L39" s="14">
        <f t="shared" si="10"/>
        <v>0</v>
      </c>
      <c r="M39" s="14">
        <f t="shared" si="10"/>
        <v>0</v>
      </c>
      <c r="N39" s="14">
        <f t="shared" si="10"/>
        <v>0</v>
      </c>
      <c r="O39" s="14">
        <f t="shared" si="10"/>
        <v>0</v>
      </c>
      <c r="P39" s="69"/>
      <c r="Q39" s="69"/>
      <c r="R39" s="69"/>
    </row>
    <row r="40" spans="1:19" x14ac:dyDescent="0.25">
      <c r="A40" s="13">
        <v>325000</v>
      </c>
    </row>
  </sheetData>
  <mergeCells count="4">
    <mergeCell ref="A2:A4"/>
    <mergeCell ref="R25:R32"/>
    <mergeCell ref="R13:R24"/>
    <mergeCell ref="B7:O7"/>
  </mergeCells>
  <conditionalFormatting sqref="B39:O39">
    <cfRule type="cellIs" dxfId="2" priority="3" operator="greaterThan">
      <formula>$A$40</formula>
    </cfRule>
  </conditionalFormatting>
  <conditionalFormatting sqref="B39">
    <cfRule type="cellIs" dxfId="1" priority="2" operator="greaterThan">
      <formula>$A$40</formula>
    </cfRule>
  </conditionalFormatting>
  <conditionalFormatting sqref="C39:O39">
    <cfRule type="cellIs" dxfId="0" priority="1" operator="greaterThan">
      <formula>$A$40</formula>
    </cfRule>
  </conditionalFormatting>
  <dataValidations count="1">
    <dataValidation type="list" allowBlank="1" showInputMessage="1" showErrorMessage="1" sqref="B10:O10" xr:uid="{00000000-0002-0000-0100-000000000000}">
      <formula1>$D$2:$D$4</formula1>
    </dataValidation>
  </dataValidations>
  <pageMargins left="0.15748031496062992" right="0.15748031496062992" top="0.88541666666666663" bottom="0.29947916666666669" header="9.375E-2" footer="0.31496062992125984"/>
  <pageSetup paperSize="9" orientation="portrait" r:id="rId1"/>
  <headerFooter>
    <oddHeader>&amp;L&amp;G</oddHead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5"/>
  <sheetViews>
    <sheetView view="pageLayout" zoomScaleNormal="85" workbookViewId="0">
      <selection activeCell="B11" sqref="B11"/>
    </sheetView>
  </sheetViews>
  <sheetFormatPr defaultColWidth="11.42578125" defaultRowHeight="12.75" x14ac:dyDescent="0.2"/>
  <cols>
    <col min="1" max="1" width="15.5703125" style="46" customWidth="1"/>
    <col min="2" max="2" width="14.42578125" style="46" customWidth="1"/>
    <col min="3" max="3" width="10.5703125" style="46" customWidth="1"/>
    <col min="4" max="4" width="14.85546875" style="46" customWidth="1"/>
    <col min="5" max="5" width="3.140625" style="46" customWidth="1"/>
    <col min="6" max="6" width="12.140625" style="46" customWidth="1"/>
    <col min="7" max="7" width="18.7109375" style="46" customWidth="1"/>
    <col min="8" max="8" width="10.5703125" style="46" customWidth="1"/>
    <col min="9" max="9" width="14.140625" style="46" customWidth="1"/>
    <col min="10" max="10" width="6.140625" style="46" customWidth="1"/>
    <col min="11" max="11" width="18.42578125" style="46" customWidth="1"/>
    <col min="12" max="13" width="12.42578125" style="46" customWidth="1"/>
    <col min="14" max="14" width="12.140625" style="46" bestFit="1" customWidth="1"/>
    <col min="15" max="16384" width="11.42578125" style="46"/>
  </cols>
  <sheetData>
    <row r="1" spans="1:14" x14ac:dyDescent="0.2">
      <c r="A1" s="48" t="str">
        <f>+Budget!B9</f>
        <v>ETF</v>
      </c>
      <c r="B1" s="49" t="s">
        <v>19</v>
      </c>
      <c r="C1" s="49" t="s">
        <v>22</v>
      </c>
      <c r="D1" s="49" t="s">
        <v>13</v>
      </c>
      <c r="F1" s="48" t="str">
        <f>+Budget!I9</f>
        <v>LIB</v>
      </c>
      <c r="G1" s="49" t="str">
        <f>+B1</f>
        <v>RTD</v>
      </c>
      <c r="H1" s="49" t="str">
        <f>+$C$1</f>
        <v>Other</v>
      </c>
      <c r="I1" s="49" t="str">
        <f>+D1</f>
        <v xml:space="preserve">TOTAL </v>
      </c>
      <c r="K1" s="50" t="s">
        <v>17</v>
      </c>
      <c r="L1" s="51" t="str">
        <f>+B1</f>
        <v>RTD</v>
      </c>
      <c r="M1" s="51" t="str">
        <f>+C1</f>
        <v>Other</v>
      </c>
      <c r="N1" s="51" t="s">
        <v>13</v>
      </c>
    </row>
    <row r="2" spans="1:14" x14ac:dyDescent="0.2">
      <c r="A2" s="52" t="s">
        <v>14</v>
      </c>
      <c r="B2" s="53">
        <f>+Budget!B25</f>
        <v>458500</v>
      </c>
      <c r="C2" s="53"/>
      <c r="D2" s="53">
        <f t="shared" ref="D2:D7" si="0">SUM(B2:C2)</f>
        <v>458500</v>
      </c>
      <c r="F2" s="52" t="s">
        <v>14</v>
      </c>
      <c r="G2" s="53">
        <f>+Budget!I25</f>
        <v>207000</v>
      </c>
      <c r="H2" s="53"/>
      <c r="I2" s="53">
        <f t="shared" ref="I2:I7" si="1">SUM(G2:H2)</f>
        <v>207000</v>
      </c>
      <c r="K2" s="52" t="s">
        <v>14</v>
      </c>
      <c r="L2" s="54">
        <f t="shared" ref="L2:M5" si="2">B2+B10+B18+B26+B34+B42+B50+G2+G10+G18+G26+G34+G42+G50</f>
        <v>1349150</v>
      </c>
      <c r="M2" s="54">
        <f t="shared" si="2"/>
        <v>0</v>
      </c>
      <c r="N2" s="54">
        <f t="shared" ref="N2:N7" si="3">SUM(L2:M2)</f>
        <v>1349150</v>
      </c>
    </row>
    <row r="3" spans="1:14" x14ac:dyDescent="0.2">
      <c r="A3" s="52" t="s">
        <v>12</v>
      </c>
      <c r="B3" s="53">
        <f>+Budget!B29+Budget!B30</f>
        <v>10000</v>
      </c>
      <c r="C3" s="53"/>
      <c r="D3" s="53">
        <f t="shared" si="0"/>
        <v>10000</v>
      </c>
      <c r="F3" s="52" t="s">
        <v>12</v>
      </c>
      <c r="G3" s="53">
        <f>+Budget!I29+Budget!I30</f>
        <v>10000</v>
      </c>
      <c r="H3" s="53"/>
      <c r="I3" s="53">
        <f t="shared" si="1"/>
        <v>10000</v>
      </c>
      <c r="K3" s="52" t="s">
        <v>12</v>
      </c>
      <c r="L3" s="54">
        <f t="shared" si="2"/>
        <v>45000</v>
      </c>
      <c r="M3" s="54">
        <f t="shared" si="2"/>
        <v>0</v>
      </c>
      <c r="N3" s="54">
        <f t="shared" si="3"/>
        <v>45000</v>
      </c>
    </row>
    <row r="4" spans="1:14" x14ac:dyDescent="0.2">
      <c r="A4" s="52" t="s">
        <v>15</v>
      </c>
      <c r="B4" s="53">
        <f>+Budget!B26+Budget!B27+Budget!B28</f>
        <v>26500</v>
      </c>
      <c r="C4" s="53"/>
      <c r="D4" s="53">
        <f t="shared" si="0"/>
        <v>26500</v>
      </c>
      <c r="F4" s="52" t="s">
        <v>15</v>
      </c>
      <c r="G4" s="53">
        <f>+Budget!I26+Budget!I27+Budget!I28</f>
        <v>3500000</v>
      </c>
      <c r="H4" s="53"/>
      <c r="I4" s="53">
        <f t="shared" si="1"/>
        <v>3500000</v>
      </c>
      <c r="K4" s="52" t="s">
        <v>15</v>
      </c>
      <c r="L4" s="54">
        <f t="shared" si="2"/>
        <v>4096900</v>
      </c>
      <c r="M4" s="54">
        <f t="shared" si="2"/>
        <v>0</v>
      </c>
      <c r="N4" s="54">
        <f t="shared" si="3"/>
        <v>4096900</v>
      </c>
    </row>
    <row r="5" spans="1:14" x14ac:dyDescent="0.2">
      <c r="A5" s="52" t="s">
        <v>16</v>
      </c>
      <c r="B5" s="53">
        <f>+Budget!B32</f>
        <v>123750</v>
      </c>
      <c r="C5" s="53"/>
      <c r="D5" s="53">
        <f t="shared" si="0"/>
        <v>123750</v>
      </c>
      <c r="F5" s="52" t="s">
        <v>16</v>
      </c>
      <c r="G5" s="53">
        <f>+Budget!I32</f>
        <v>929250</v>
      </c>
      <c r="H5" s="53"/>
      <c r="I5" s="53">
        <f t="shared" si="1"/>
        <v>929250</v>
      </c>
      <c r="K5" s="52" t="s">
        <v>16</v>
      </c>
      <c r="L5" s="54">
        <f t="shared" si="2"/>
        <v>1372762.5</v>
      </c>
      <c r="M5" s="54">
        <f t="shared" si="2"/>
        <v>0</v>
      </c>
      <c r="N5" s="54">
        <f t="shared" si="3"/>
        <v>1372762.5</v>
      </c>
    </row>
    <row r="6" spans="1:14" x14ac:dyDescent="0.2">
      <c r="A6" s="52" t="s">
        <v>17</v>
      </c>
      <c r="B6" s="55">
        <f>SUM(B2:B5)</f>
        <v>618750</v>
      </c>
      <c r="C6" s="55"/>
      <c r="D6" s="56">
        <f t="shared" si="0"/>
        <v>618750</v>
      </c>
      <c r="F6" s="52" t="s">
        <v>17</v>
      </c>
      <c r="G6" s="55">
        <f>SUM(G2:G5)</f>
        <v>4646250</v>
      </c>
      <c r="H6" s="55"/>
      <c r="I6" s="56">
        <f t="shared" si="1"/>
        <v>4646250</v>
      </c>
      <c r="K6" s="52" t="s">
        <v>17</v>
      </c>
      <c r="L6" s="54">
        <f>SUM(L2:L5)</f>
        <v>6863812.5</v>
      </c>
      <c r="M6" s="54">
        <f>SUM(M2:M5)</f>
        <v>0</v>
      </c>
      <c r="N6" s="54">
        <f t="shared" si="3"/>
        <v>6863812.5</v>
      </c>
    </row>
    <row r="7" spans="1:14" x14ac:dyDescent="0.2">
      <c r="A7" s="52" t="s">
        <v>18</v>
      </c>
      <c r="B7" s="55">
        <f>+B6*Budget!$B$3</f>
        <v>618750</v>
      </c>
      <c r="C7" s="55"/>
      <c r="D7" s="55">
        <f t="shared" si="0"/>
        <v>618750</v>
      </c>
      <c r="F7" s="52" t="s">
        <v>18</v>
      </c>
      <c r="G7" s="55">
        <f>+G6*Budget!$B$2</f>
        <v>3252375</v>
      </c>
      <c r="H7" s="55"/>
      <c r="I7" s="55">
        <f t="shared" si="1"/>
        <v>3252375</v>
      </c>
      <c r="K7" s="52" t="s">
        <v>18</v>
      </c>
      <c r="L7" s="54">
        <f>B7+B15+B23+B31+B39+B47+B55+G7+G15+G23+G31+G39+G47+G55</f>
        <v>5224278.75</v>
      </c>
      <c r="M7" s="54">
        <f>C7+C15+C23+C31+C39+C47+C55+H7+H15+H23+H31+H39+H47+H55</f>
        <v>0</v>
      </c>
      <c r="N7" s="54">
        <f t="shared" si="3"/>
        <v>5224278.75</v>
      </c>
    </row>
    <row r="9" spans="1:14" x14ac:dyDescent="0.2">
      <c r="A9" s="48" t="str">
        <f>+Budget!C9</f>
        <v>MZZS</v>
      </c>
      <c r="B9" s="49" t="str">
        <f>+B1</f>
        <v>RTD</v>
      </c>
      <c r="C9" s="49" t="str">
        <f>+$C$1</f>
        <v>Other</v>
      </c>
      <c r="D9" s="49" t="str">
        <f>+D1</f>
        <v xml:space="preserve">TOTAL </v>
      </c>
      <c r="F9" s="48">
        <f>+Budget!J9</f>
        <v>0</v>
      </c>
      <c r="G9" s="49" t="str">
        <f>+B1</f>
        <v>RTD</v>
      </c>
      <c r="H9" s="49" t="str">
        <f>+$C$1</f>
        <v>Other</v>
      </c>
      <c r="I9" s="49" t="str">
        <f>+D1</f>
        <v xml:space="preserve">TOTAL </v>
      </c>
    </row>
    <row r="10" spans="1:14" x14ac:dyDescent="0.2">
      <c r="A10" s="52" t="s">
        <v>14</v>
      </c>
      <c r="B10" s="53">
        <f>+Budget!C25</f>
        <v>146000</v>
      </c>
      <c r="C10" s="53"/>
      <c r="D10" s="53">
        <f t="shared" ref="D10:D15" si="4">SUM(B10:C10)</f>
        <v>146000</v>
      </c>
      <c r="F10" s="52" t="s">
        <v>14</v>
      </c>
      <c r="G10" s="53">
        <f>+Budget!J25</f>
        <v>0</v>
      </c>
      <c r="H10" s="53"/>
      <c r="I10" s="53">
        <f t="shared" ref="I10:I15" si="5">SUM(G10:H10)</f>
        <v>0</v>
      </c>
    </row>
    <row r="11" spans="1:14" x14ac:dyDescent="0.2">
      <c r="A11" s="52" t="s">
        <v>12</v>
      </c>
      <c r="B11" s="53">
        <f>+Budget!C29+Budget!C30</f>
        <v>0</v>
      </c>
      <c r="C11" s="53"/>
      <c r="D11" s="53">
        <f t="shared" si="4"/>
        <v>0</v>
      </c>
      <c r="F11" s="52" t="s">
        <v>12</v>
      </c>
      <c r="G11" s="53">
        <f>+Budget!J29+Budget!J30</f>
        <v>0</v>
      </c>
      <c r="H11" s="53"/>
      <c r="I11" s="53">
        <f t="shared" si="5"/>
        <v>0</v>
      </c>
    </row>
    <row r="12" spans="1:14" x14ac:dyDescent="0.2">
      <c r="A12" s="52" t="s">
        <v>15</v>
      </c>
      <c r="B12" s="53">
        <f>+Budget!C26+Budget!C27+Budget!C28</f>
        <v>0</v>
      </c>
      <c r="C12" s="53"/>
      <c r="D12" s="53">
        <f t="shared" si="4"/>
        <v>0</v>
      </c>
      <c r="F12" s="52" t="s">
        <v>15</v>
      </c>
      <c r="G12" s="53">
        <f>+Budget!J26+Budget!J27+Budget!J28</f>
        <v>0</v>
      </c>
      <c r="H12" s="53"/>
      <c r="I12" s="53">
        <f t="shared" si="5"/>
        <v>0</v>
      </c>
    </row>
    <row r="13" spans="1:14" x14ac:dyDescent="0.2">
      <c r="A13" s="52" t="s">
        <v>16</v>
      </c>
      <c r="B13" s="53">
        <f>+Budget!C32</f>
        <v>36500</v>
      </c>
      <c r="C13" s="53"/>
      <c r="D13" s="53">
        <f t="shared" si="4"/>
        <v>36500</v>
      </c>
      <c r="F13" s="52" t="s">
        <v>16</v>
      </c>
      <c r="G13" s="53">
        <f>+Budget!J32</f>
        <v>0</v>
      </c>
      <c r="H13" s="53"/>
      <c r="I13" s="53">
        <f t="shared" si="5"/>
        <v>0</v>
      </c>
    </row>
    <row r="14" spans="1:14" x14ac:dyDescent="0.2">
      <c r="A14" s="52" t="s">
        <v>17</v>
      </c>
      <c r="B14" s="55">
        <f>SUM(B10:B13)</f>
        <v>182500</v>
      </c>
      <c r="C14" s="53"/>
      <c r="D14" s="56">
        <f t="shared" si="4"/>
        <v>182500</v>
      </c>
      <c r="F14" s="52" t="s">
        <v>17</v>
      </c>
      <c r="G14" s="55">
        <f>SUM(G10:G13)</f>
        <v>0</v>
      </c>
      <c r="H14" s="55"/>
      <c r="I14" s="56">
        <f t="shared" si="5"/>
        <v>0</v>
      </c>
    </row>
    <row r="15" spans="1:14" x14ac:dyDescent="0.2">
      <c r="A15" s="52" t="s">
        <v>18</v>
      </c>
      <c r="B15" s="55">
        <f>+B14*Budget!$B$3</f>
        <v>182500</v>
      </c>
      <c r="C15" s="53"/>
      <c r="D15" s="55">
        <f t="shared" si="4"/>
        <v>182500</v>
      </c>
      <c r="F15" s="52" t="s">
        <v>18</v>
      </c>
      <c r="G15" s="55">
        <f>+G14*Budget!$B$2</f>
        <v>0</v>
      </c>
      <c r="H15" s="55"/>
      <c r="I15" s="55">
        <f t="shared" si="5"/>
        <v>0</v>
      </c>
    </row>
    <row r="17" spans="1:9" x14ac:dyDescent="0.2">
      <c r="A17" s="48" t="str">
        <f>+Budget!D9</f>
        <v>BMU</v>
      </c>
      <c r="B17" s="49" t="str">
        <f>+B1</f>
        <v>RTD</v>
      </c>
      <c r="C17" s="49" t="str">
        <f>+$C$1</f>
        <v>Other</v>
      </c>
      <c r="D17" s="49" t="str">
        <f>+D1</f>
        <v xml:space="preserve">TOTAL </v>
      </c>
      <c r="F17" s="48" t="str">
        <f>+Budget!K9</f>
        <v>Partner 10_Acr</v>
      </c>
      <c r="G17" s="49" t="str">
        <f>+B1</f>
        <v>RTD</v>
      </c>
      <c r="H17" s="49" t="str">
        <f>+$C$1</f>
        <v>Other</v>
      </c>
      <c r="I17" s="49" t="str">
        <f>+D1</f>
        <v xml:space="preserve">TOTAL </v>
      </c>
    </row>
    <row r="18" spans="1:9" x14ac:dyDescent="0.2">
      <c r="A18" s="52" t="s">
        <v>14</v>
      </c>
      <c r="B18" s="53">
        <f>+Budget!D25</f>
        <v>291060</v>
      </c>
      <c r="C18" s="53"/>
      <c r="D18" s="53">
        <f t="shared" ref="D18:D23" si="6">SUM(B18:C18)</f>
        <v>291060</v>
      </c>
      <c r="F18" s="52" t="s">
        <v>14</v>
      </c>
      <c r="G18" s="53">
        <f>+Budget!K25</f>
        <v>0</v>
      </c>
      <c r="H18" s="53"/>
      <c r="I18" s="53">
        <f t="shared" ref="I18:I23" si="7">SUM(G18:H18)</f>
        <v>0</v>
      </c>
    </row>
    <row r="19" spans="1:9" x14ac:dyDescent="0.2">
      <c r="A19" s="52" t="s">
        <v>12</v>
      </c>
      <c r="B19" s="53">
        <f>+Budget!D29+Budget!D30</f>
        <v>15000</v>
      </c>
      <c r="C19" s="53"/>
      <c r="D19" s="53">
        <f t="shared" si="6"/>
        <v>15000</v>
      </c>
      <c r="F19" s="52" t="s">
        <v>12</v>
      </c>
      <c r="G19" s="53">
        <f>+Budget!K30</f>
        <v>0</v>
      </c>
      <c r="H19" s="53"/>
      <c r="I19" s="53">
        <f t="shared" si="7"/>
        <v>0</v>
      </c>
    </row>
    <row r="20" spans="1:9" x14ac:dyDescent="0.2">
      <c r="A20" s="52" t="s">
        <v>15</v>
      </c>
      <c r="B20" s="53">
        <f>+Budget!D26+Budget!D27+Budget!D28</f>
        <v>49500</v>
      </c>
      <c r="C20" s="53"/>
      <c r="D20" s="53">
        <f t="shared" si="6"/>
        <v>49500</v>
      </c>
      <c r="F20" s="52" t="s">
        <v>15</v>
      </c>
      <c r="G20" s="53">
        <f>+Budget!K26+Budget!K27+Budget!K28</f>
        <v>0</v>
      </c>
      <c r="H20" s="53"/>
      <c r="I20" s="53">
        <f t="shared" si="7"/>
        <v>0</v>
      </c>
    </row>
    <row r="21" spans="1:9" x14ac:dyDescent="0.2">
      <c r="A21" s="52" t="s">
        <v>16</v>
      </c>
      <c r="B21" s="53">
        <f>+Budget!D32</f>
        <v>88890</v>
      </c>
      <c r="C21" s="53"/>
      <c r="D21" s="53">
        <f t="shared" si="6"/>
        <v>88890</v>
      </c>
      <c r="F21" s="52" t="s">
        <v>16</v>
      </c>
      <c r="G21" s="53">
        <f>+Budget!K32</f>
        <v>0</v>
      </c>
      <c r="H21" s="53"/>
      <c r="I21" s="53">
        <f t="shared" si="7"/>
        <v>0</v>
      </c>
    </row>
    <row r="22" spans="1:9" x14ac:dyDescent="0.2">
      <c r="A22" s="52" t="s">
        <v>17</v>
      </c>
      <c r="B22" s="55">
        <f>SUM(B18:B21)</f>
        <v>444450</v>
      </c>
      <c r="C22" s="53"/>
      <c r="D22" s="56">
        <f t="shared" si="6"/>
        <v>444450</v>
      </c>
      <c r="F22" s="52" t="s">
        <v>17</v>
      </c>
      <c r="G22" s="55">
        <f>SUM(G18:G21)</f>
        <v>0</v>
      </c>
      <c r="H22" s="55"/>
      <c r="I22" s="56">
        <f t="shared" si="7"/>
        <v>0</v>
      </c>
    </row>
    <row r="23" spans="1:9" x14ac:dyDescent="0.2">
      <c r="A23" s="52" t="s">
        <v>18</v>
      </c>
      <c r="B23" s="55">
        <f>+B22*Budget!$B$3</f>
        <v>444450</v>
      </c>
      <c r="C23" s="53"/>
      <c r="D23" s="55">
        <f t="shared" si="6"/>
        <v>444450</v>
      </c>
      <c r="F23" s="52" t="s">
        <v>18</v>
      </c>
      <c r="G23" s="55">
        <f>+K22*Budget!$B$2</f>
        <v>0</v>
      </c>
      <c r="H23" s="55"/>
      <c r="I23" s="55">
        <f t="shared" si="7"/>
        <v>0</v>
      </c>
    </row>
    <row r="25" spans="1:9" x14ac:dyDescent="0.2">
      <c r="A25" s="48" t="str">
        <f>+Budget!E9</f>
        <v>SEPA</v>
      </c>
      <c r="B25" s="49" t="str">
        <f>+B1</f>
        <v>RTD</v>
      </c>
      <c r="C25" s="49" t="str">
        <f>+$C$1</f>
        <v>Other</v>
      </c>
      <c r="D25" s="49" t="str">
        <f>+D1</f>
        <v xml:space="preserve">TOTAL </v>
      </c>
      <c r="F25" s="48" t="str">
        <f>+Budget!L9</f>
        <v>Partner 11</v>
      </c>
      <c r="G25" s="49" t="str">
        <f>+B9</f>
        <v>RTD</v>
      </c>
      <c r="H25" s="49" t="str">
        <f>+$C$1</f>
        <v>Other</v>
      </c>
      <c r="I25" s="49" t="str">
        <f>+D9</f>
        <v xml:space="preserve">TOTAL </v>
      </c>
    </row>
    <row r="26" spans="1:9" x14ac:dyDescent="0.2">
      <c r="A26" s="52" t="s">
        <v>14</v>
      </c>
      <c r="B26" s="53">
        <f>+Budget!E25</f>
        <v>46500</v>
      </c>
      <c r="C26" s="53"/>
      <c r="D26" s="53">
        <f t="shared" ref="D26:D31" si="8">SUM(B26:C26)</f>
        <v>46500</v>
      </c>
      <c r="F26" s="52" t="s">
        <v>14</v>
      </c>
      <c r="G26" s="53">
        <f>+Budget!L34</f>
        <v>0</v>
      </c>
      <c r="H26" s="53"/>
      <c r="I26" s="53">
        <f t="shared" ref="I26:I31" si="9">SUM(G26:H26)</f>
        <v>0</v>
      </c>
    </row>
    <row r="27" spans="1:9" x14ac:dyDescent="0.2">
      <c r="A27" s="52" t="s">
        <v>12</v>
      </c>
      <c r="B27" s="53">
        <f>+Budget!E29+Budget!E30</f>
        <v>0</v>
      </c>
      <c r="C27" s="53"/>
      <c r="D27" s="53">
        <f t="shared" si="8"/>
        <v>0</v>
      </c>
      <c r="F27" s="52" t="s">
        <v>12</v>
      </c>
      <c r="G27" s="53">
        <f>+Budget!L38</f>
        <v>0</v>
      </c>
      <c r="H27" s="53"/>
      <c r="I27" s="53">
        <f t="shared" si="9"/>
        <v>0</v>
      </c>
    </row>
    <row r="28" spans="1:9" x14ac:dyDescent="0.2">
      <c r="A28" s="52" t="s">
        <v>15</v>
      </c>
      <c r="B28" s="53">
        <f>+Budget!E26+Budget!E27+Budget!E28</f>
        <v>0</v>
      </c>
      <c r="C28" s="53"/>
      <c r="D28" s="53">
        <f t="shared" si="8"/>
        <v>0</v>
      </c>
      <c r="F28" s="52" t="s">
        <v>15</v>
      </c>
      <c r="G28" s="53">
        <f>+Budget!L26+Budget!L27+Budget!L28</f>
        <v>0</v>
      </c>
      <c r="H28" s="53"/>
      <c r="I28" s="53">
        <f t="shared" si="9"/>
        <v>0</v>
      </c>
    </row>
    <row r="29" spans="1:9" x14ac:dyDescent="0.2">
      <c r="A29" s="52" t="s">
        <v>16</v>
      </c>
      <c r="B29" s="53">
        <f>+Budget!E32</f>
        <v>11625</v>
      </c>
      <c r="C29" s="53"/>
      <c r="D29" s="53">
        <f t="shared" si="8"/>
        <v>11625</v>
      </c>
      <c r="F29" s="52" t="s">
        <v>16</v>
      </c>
      <c r="G29" s="53">
        <f>+Budget!L40</f>
        <v>0</v>
      </c>
      <c r="H29" s="53"/>
      <c r="I29" s="53">
        <f t="shared" si="9"/>
        <v>0</v>
      </c>
    </row>
    <row r="30" spans="1:9" x14ac:dyDescent="0.2">
      <c r="A30" s="52" t="s">
        <v>17</v>
      </c>
      <c r="B30" s="55">
        <f>SUM(B26:B29)</f>
        <v>58125</v>
      </c>
      <c r="C30" s="53"/>
      <c r="D30" s="56">
        <f t="shared" si="8"/>
        <v>58125</v>
      </c>
      <c r="F30" s="52" t="s">
        <v>17</v>
      </c>
      <c r="G30" s="55">
        <f>SUM(G26:G29)</f>
        <v>0</v>
      </c>
      <c r="H30" s="55"/>
      <c r="I30" s="56">
        <f t="shared" si="9"/>
        <v>0</v>
      </c>
    </row>
    <row r="31" spans="1:9" x14ac:dyDescent="0.2">
      <c r="A31" s="52" t="s">
        <v>18</v>
      </c>
      <c r="B31" s="55">
        <f>+B30*Budget!$B$3</f>
        <v>58125</v>
      </c>
      <c r="C31" s="53"/>
      <c r="D31" s="55">
        <f t="shared" si="8"/>
        <v>58125</v>
      </c>
      <c r="F31" s="52" t="s">
        <v>18</v>
      </c>
      <c r="G31" s="55">
        <f>+G30*Budget!$B$2</f>
        <v>0</v>
      </c>
      <c r="H31" s="55"/>
      <c r="I31" s="55">
        <f t="shared" si="9"/>
        <v>0</v>
      </c>
    </row>
    <row r="33" spans="1:9" x14ac:dyDescent="0.2">
      <c r="A33" s="48" t="str">
        <f>+Budget!F9</f>
        <v>JVPSV</v>
      </c>
      <c r="B33" s="49" t="str">
        <f>+B1</f>
        <v>RTD</v>
      </c>
      <c r="C33" s="49" t="str">
        <f>+$C$1</f>
        <v>Other</v>
      </c>
      <c r="D33" s="49" t="str">
        <f>+D1</f>
        <v xml:space="preserve">TOTAL </v>
      </c>
      <c r="F33" s="48" t="str">
        <f>+Budget!M9</f>
        <v>Partner 12</v>
      </c>
      <c r="G33" s="49" t="str">
        <f>+B17</f>
        <v>RTD</v>
      </c>
      <c r="H33" s="49" t="str">
        <f>+$C$1</f>
        <v>Other</v>
      </c>
      <c r="I33" s="49" t="str">
        <f>+D17</f>
        <v xml:space="preserve">TOTAL </v>
      </c>
    </row>
    <row r="34" spans="1:9" x14ac:dyDescent="0.2">
      <c r="A34" s="52" t="s">
        <v>14</v>
      </c>
      <c r="B34" s="53">
        <f>+Budget!F25</f>
        <v>40500</v>
      </c>
      <c r="C34" s="53"/>
      <c r="D34" s="53">
        <f t="shared" ref="D34:D39" si="10">SUM(B34:C34)</f>
        <v>40500</v>
      </c>
      <c r="F34" s="52" t="s">
        <v>14</v>
      </c>
      <c r="G34" s="53">
        <f>+Budget!M42</f>
        <v>0</v>
      </c>
      <c r="H34" s="53"/>
      <c r="I34" s="53">
        <f t="shared" ref="I34:I39" si="11">SUM(G34:H34)</f>
        <v>0</v>
      </c>
    </row>
    <row r="35" spans="1:9" x14ac:dyDescent="0.2">
      <c r="A35" s="52" t="s">
        <v>12</v>
      </c>
      <c r="B35" s="53">
        <f>+Budget!F29+Budget!F30</f>
        <v>10000</v>
      </c>
      <c r="C35" s="53"/>
      <c r="D35" s="53">
        <f t="shared" si="10"/>
        <v>10000</v>
      </c>
      <c r="F35" s="52" t="s">
        <v>12</v>
      </c>
      <c r="G35" s="53">
        <f>+Budget!M46</f>
        <v>0</v>
      </c>
      <c r="H35" s="53"/>
      <c r="I35" s="53">
        <f t="shared" si="11"/>
        <v>0</v>
      </c>
    </row>
    <row r="36" spans="1:9" x14ac:dyDescent="0.2">
      <c r="A36" s="52" t="s">
        <v>15</v>
      </c>
      <c r="B36" s="53">
        <f>+Budget!F26+Budget!F27+Budget!F28</f>
        <v>500000</v>
      </c>
      <c r="C36" s="53"/>
      <c r="D36" s="53">
        <f t="shared" si="10"/>
        <v>500000</v>
      </c>
      <c r="F36" s="52" t="s">
        <v>15</v>
      </c>
      <c r="G36" s="53">
        <f>+Budget!M34+Budget!M35+Budget!M36</f>
        <v>0</v>
      </c>
      <c r="H36" s="53"/>
      <c r="I36" s="53">
        <f t="shared" si="11"/>
        <v>0</v>
      </c>
    </row>
    <row r="37" spans="1:9" x14ac:dyDescent="0.2">
      <c r="A37" s="52" t="s">
        <v>16</v>
      </c>
      <c r="B37" s="53">
        <f>+Budget!F32</f>
        <v>137625</v>
      </c>
      <c r="C37" s="53"/>
      <c r="D37" s="53">
        <f t="shared" si="10"/>
        <v>137625</v>
      </c>
      <c r="F37" s="52" t="s">
        <v>16</v>
      </c>
      <c r="G37" s="53">
        <f>+Budget!M48</f>
        <v>0</v>
      </c>
      <c r="H37" s="53"/>
      <c r="I37" s="53">
        <f t="shared" si="11"/>
        <v>0</v>
      </c>
    </row>
    <row r="38" spans="1:9" x14ac:dyDescent="0.2">
      <c r="A38" s="52" t="s">
        <v>17</v>
      </c>
      <c r="B38" s="55">
        <f>SUM(B34:B37)</f>
        <v>688125</v>
      </c>
      <c r="C38" s="53"/>
      <c r="D38" s="56">
        <f t="shared" si="10"/>
        <v>688125</v>
      </c>
      <c r="F38" s="52" t="s">
        <v>17</v>
      </c>
      <c r="G38" s="55">
        <f>SUM(G34:G37)</f>
        <v>0</v>
      </c>
      <c r="H38" s="55"/>
      <c r="I38" s="53">
        <f t="shared" si="11"/>
        <v>0</v>
      </c>
    </row>
    <row r="39" spans="1:9" x14ac:dyDescent="0.2">
      <c r="A39" s="52" t="s">
        <v>18</v>
      </c>
      <c r="B39" s="55">
        <f>+B38*Budget!$B$2</f>
        <v>481687.49999999994</v>
      </c>
      <c r="C39" s="53"/>
      <c r="D39" s="55">
        <f t="shared" si="10"/>
        <v>481687.49999999994</v>
      </c>
      <c r="F39" s="52" t="s">
        <v>18</v>
      </c>
      <c r="G39" s="55">
        <f>+G38*Budget!$B$2</f>
        <v>0</v>
      </c>
      <c r="H39" s="55"/>
      <c r="I39" s="55">
        <f t="shared" si="11"/>
        <v>0</v>
      </c>
    </row>
    <row r="41" spans="1:9" x14ac:dyDescent="0.2">
      <c r="A41" s="48" t="str">
        <f>+Budget!G9</f>
        <v>CER</v>
      </c>
      <c r="B41" s="49" t="str">
        <f>+B1</f>
        <v>RTD</v>
      </c>
      <c r="C41" s="49" t="str">
        <f>+$C$1</f>
        <v>Other</v>
      </c>
      <c r="D41" s="49" t="str">
        <f>+D1</f>
        <v xml:space="preserve">TOTAL </v>
      </c>
      <c r="F41" s="48" t="str">
        <f>+Budget!N9</f>
        <v>Partner 13</v>
      </c>
      <c r="G41" s="49" t="str">
        <f>+B25</f>
        <v>RTD</v>
      </c>
      <c r="H41" s="49" t="str">
        <f>+$C$1</f>
        <v>Other</v>
      </c>
      <c r="I41" s="49" t="str">
        <f>+D25</f>
        <v xml:space="preserve">TOTAL </v>
      </c>
    </row>
    <row r="42" spans="1:9" x14ac:dyDescent="0.2">
      <c r="A42" s="52" t="s">
        <v>14</v>
      </c>
      <c r="B42" s="53">
        <f>+Budget!G25</f>
        <v>87590</v>
      </c>
      <c r="C42" s="53"/>
      <c r="D42" s="53">
        <f t="shared" ref="D42:D47" si="12">SUM(B42:C42)</f>
        <v>87590</v>
      </c>
      <c r="F42" s="52" t="s">
        <v>14</v>
      </c>
      <c r="G42" s="53">
        <f>+Budget!N50</f>
        <v>0</v>
      </c>
      <c r="H42" s="53"/>
      <c r="I42" s="53">
        <f t="shared" ref="I42:I47" si="13">SUM(G42:H42)</f>
        <v>0</v>
      </c>
    </row>
    <row r="43" spans="1:9" x14ac:dyDescent="0.2">
      <c r="A43" s="52" t="s">
        <v>12</v>
      </c>
      <c r="B43" s="53">
        <f>+Budget!G29+Budget!G30</f>
        <v>0</v>
      </c>
      <c r="C43" s="53"/>
      <c r="D43" s="53">
        <f t="shared" si="12"/>
        <v>0</v>
      </c>
      <c r="F43" s="52" t="s">
        <v>12</v>
      </c>
      <c r="G43" s="53">
        <f>+Budget!N54</f>
        <v>0</v>
      </c>
      <c r="H43" s="53"/>
      <c r="I43" s="53">
        <f t="shared" si="13"/>
        <v>0</v>
      </c>
    </row>
    <row r="44" spans="1:9" x14ac:dyDescent="0.2">
      <c r="A44" s="52" t="s">
        <v>15</v>
      </c>
      <c r="B44" s="53">
        <f>+Budget!G26+Budget!G27+Budget!G28</f>
        <v>17000</v>
      </c>
      <c r="C44" s="53"/>
      <c r="D44" s="53">
        <f t="shared" si="12"/>
        <v>17000</v>
      </c>
      <c r="F44" s="52" t="s">
        <v>15</v>
      </c>
      <c r="G44" s="53">
        <f>+Budget!N42+Budget!N43+Budget!N44</f>
        <v>0</v>
      </c>
      <c r="H44" s="53"/>
      <c r="I44" s="53">
        <f t="shared" si="13"/>
        <v>0</v>
      </c>
    </row>
    <row r="45" spans="1:9" x14ac:dyDescent="0.2">
      <c r="A45" s="52" t="s">
        <v>16</v>
      </c>
      <c r="B45" s="53">
        <f>+Budget!G32</f>
        <v>26147.5</v>
      </c>
      <c r="C45" s="53"/>
      <c r="D45" s="53">
        <f t="shared" si="12"/>
        <v>26147.5</v>
      </c>
      <c r="F45" s="52" t="s">
        <v>16</v>
      </c>
      <c r="G45" s="53">
        <f>+Budget!N56</f>
        <v>0</v>
      </c>
      <c r="H45" s="53"/>
      <c r="I45" s="53">
        <f t="shared" si="13"/>
        <v>0</v>
      </c>
    </row>
    <row r="46" spans="1:9" x14ac:dyDescent="0.2">
      <c r="A46" s="52" t="s">
        <v>17</v>
      </c>
      <c r="B46" s="55">
        <f>SUM(B42:B45)</f>
        <v>130737.5</v>
      </c>
      <c r="C46" s="53"/>
      <c r="D46" s="56">
        <f t="shared" si="12"/>
        <v>130737.5</v>
      </c>
      <c r="F46" s="52" t="s">
        <v>17</v>
      </c>
      <c r="G46" s="55">
        <f>SUM(G42:G45)</f>
        <v>0</v>
      </c>
      <c r="H46" s="55"/>
      <c r="I46" s="53">
        <f t="shared" si="13"/>
        <v>0</v>
      </c>
    </row>
    <row r="47" spans="1:9" x14ac:dyDescent="0.2">
      <c r="A47" s="52" t="s">
        <v>18</v>
      </c>
      <c r="B47" s="55">
        <f>+B46*Budget!$B$2</f>
        <v>91516.25</v>
      </c>
      <c r="C47" s="53"/>
      <c r="D47" s="55">
        <f t="shared" si="12"/>
        <v>91516.25</v>
      </c>
      <c r="F47" s="52" t="s">
        <v>18</v>
      </c>
      <c r="G47" s="55">
        <f>+G46*Budget!$B$2</f>
        <v>0</v>
      </c>
      <c r="H47" s="55"/>
      <c r="I47" s="53">
        <f t="shared" si="13"/>
        <v>0</v>
      </c>
    </row>
    <row r="49" spans="1:9" x14ac:dyDescent="0.2">
      <c r="A49" s="48" t="str">
        <f>+Budget!H9</f>
        <v>AUT</v>
      </c>
      <c r="B49" s="49" t="str">
        <f>+B41</f>
        <v>RTD</v>
      </c>
      <c r="C49" s="49" t="str">
        <f>+$C$1</f>
        <v>Other</v>
      </c>
      <c r="D49" s="49" t="str">
        <f>+D41</f>
        <v xml:space="preserve">TOTAL </v>
      </c>
      <c r="F49" s="48" t="str">
        <f>+Budget!O9</f>
        <v>Partner 14</v>
      </c>
      <c r="G49" s="49" t="str">
        <f>+B1</f>
        <v>RTD</v>
      </c>
      <c r="H49" s="49" t="str">
        <f>+$C$1</f>
        <v>Other</v>
      </c>
      <c r="I49" s="49" t="str">
        <f>+D1</f>
        <v xml:space="preserve">TOTAL </v>
      </c>
    </row>
    <row r="50" spans="1:9" x14ac:dyDescent="0.2">
      <c r="A50" s="52" t="s">
        <v>14</v>
      </c>
      <c r="B50" s="53">
        <f>+Budget!H25</f>
        <v>72000</v>
      </c>
      <c r="C50" s="53"/>
      <c r="D50" s="53">
        <f t="shared" ref="D50:D55" si="14">SUM(B50:C50)</f>
        <v>72000</v>
      </c>
      <c r="F50" s="52" t="s">
        <v>14</v>
      </c>
      <c r="G50" s="53">
        <f>+Budget!O58</f>
        <v>0</v>
      </c>
      <c r="H50" s="53"/>
      <c r="I50" s="53">
        <f t="shared" ref="I50:I55" si="15">SUM(G50:H50)</f>
        <v>0</v>
      </c>
    </row>
    <row r="51" spans="1:9" x14ac:dyDescent="0.2">
      <c r="A51" s="52" t="s">
        <v>12</v>
      </c>
      <c r="B51" s="53">
        <f>+Budget!H29+Budget!H30</f>
        <v>0</v>
      </c>
      <c r="C51" s="53"/>
      <c r="D51" s="53">
        <f t="shared" si="14"/>
        <v>0</v>
      </c>
      <c r="F51" s="52" t="s">
        <v>12</v>
      </c>
      <c r="G51" s="53">
        <f>+Budget!O62</f>
        <v>0</v>
      </c>
      <c r="H51" s="53"/>
      <c r="I51" s="53">
        <f t="shared" si="15"/>
        <v>0</v>
      </c>
    </row>
    <row r="52" spans="1:9" x14ac:dyDescent="0.2">
      <c r="A52" s="52" t="s">
        <v>15</v>
      </c>
      <c r="B52" s="53">
        <f>+Budget!H26+Budget!H27+Budget!H28</f>
        <v>3900</v>
      </c>
      <c r="C52" s="53"/>
      <c r="D52" s="53">
        <f t="shared" si="14"/>
        <v>3900</v>
      </c>
      <c r="F52" s="52" t="s">
        <v>15</v>
      </c>
      <c r="G52" s="53">
        <f>+Budget!O50+Budget!O51+Budget!O52</f>
        <v>0</v>
      </c>
      <c r="H52" s="53"/>
      <c r="I52" s="53">
        <f t="shared" si="15"/>
        <v>0</v>
      </c>
    </row>
    <row r="53" spans="1:9" x14ac:dyDescent="0.2">
      <c r="A53" s="52" t="s">
        <v>16</v>
      </c>
      <c r="B53" s="53">
        <f>+Budget!H32</f>
        <v>18975</v>
      </c>
      <c r="C53" s="53"/>
      <c r="D53" s="53">
        <f t="shared" si="14"/>
        <v>18975</v>
      </c>
      <c r="F53" s="52" t="s">
        <v>16</v>
      </c>
      <c r="G53" s="53">
        <f>+Budget!O64</f>
        <v>0</v>
      </c>
      <c r="H53" s="53"/>
      <c r="I53" s="53">
        <f t="shared" si="15"/>
        <v>0</v>
      </c>
    </row>
    <row r="54" spans="1:9" x14ac:dyDescent="0.2">
      <c r="A54" s="52" t="s">
        <v>17</v>
      </c>
      <c r="B54" s="55">
        <f>SUM(B50:B53)</f>
        <v>94875</v>
      </c>
      <c r="C54" s="53"/>
      <c r="D54" s="56">
        <f t="shared" si="14"/>
        <v>94875</v>
      </c>
      <c r="F54" s="52" t="s">
        <v>17</v>
      </c>
      <c r="G54" s="55">
        <f>SUM(G50:G53)</f>
        <v>0</v>
      </c>
      <c r="H54" s="55"/>
      <c r="I54" s="53">
        <f t="shared" si="15"/>
        <v>0</v>
      </c>
    </row>
    <row r="55" spans="1:9" x14ac:dyDescent="0.2">
      <c r="A55" s="52" t="s">
        <v>18</v>
      </c>
      <c r="B55" s="55">
        <f>+B54*Budget!$B$3</f>
        <v>94875</v>
      </c>
      <c r="C55" s="53"/>
      <c r="D55" s="55">
        <f t="shared" si="14"/>
        <v>94875</v>
      </c>
      <c r="F55" s="52" t="s">
        <v>18</v>
      </c>
      <c r="G55" s="55">
        <f>+G54*Budget!$B$2</f>
        <v>0</v>
      </c>
      <c r="H55" s="55"/>
      <c r="I55" s="53">
        <f t="shared" si="15"/>
        <v>0</v>
      </c>
    </row>
  </sheetData>
  <pageMargins left="0.15748031496062992" right="0.15748031496062992" top="0.875" bottom="0.74803149606299213" header="0.20833333333333334" footer="0.31496062992125984"/>
  <pageSetup paperSize="9" orientation="portrait" r:id="rId1"/>
  <headerFooter>
    <oddHeader xml:space="preserve">&amp;L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Budget</vt:lpstr>
      <vt:lpstr>ParticipantPortal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Mihajlo Micic; Nikola Brkovic</dc:creator>
  <cp:lastModifiedBy>Михајло Мицић</cp:lastModifiedBy>
  <cp:lastPrinted>2016-04-05T13:59:56Z</cp:lastPrinted>
  <dcterms:created xsi:type="dcterms:W3CDTF">2012-12-15T09:50:50Z</dcterms:created>
  <dcterms:modified xsi:type="dcterms:W3CDTF">2021-05-04T16:03:54Z</dcterms:modified>
</cp:coreProperties>
</file>