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D\source\repos\microchelick43018\AnimalWill\AnimalWill\"/>
    </mc:Choice>
  </mc:AlternateContent>
  <xr:revisionPtr revIDLastSave="0" documentId="13_ncr:1_{D4DCF7B7-7775-4F6C-93D5-0F74AD4AB5E4}" xr6:coauthVersionLast="47" xr6:coauthVersionMax="47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Base Game Reels 3" sheetId="30" r:id="rId9"/>
    <sheet name="Outer Reels Weights" sheetId="17" r:id="rId10"/>
    <sheet name="Outer Collector Reels" sheetId="15" r:id="rId11"/>
    <sheet name="Lion Feature Reels" sheetId="7" r:id="rId12"/>
    <sheet name="Lion Feature Info" sheetId="22" r:id="rId13"/>
    <sheet name="Elephant Feature Info" sheetId="28" r:id="rId14"/>
    <sheet name="Elephant Feature Reels" sheetId="8" r:id="rId15"/>
    <sheet name="Leopard Feature Weights" sheetId="9" r:id="rId16"/>
    <sheet name="Rhino Feature Info" sheetId="27" r:id="rId17"/>
    <sheet name="Rhino Feature Reels" sheetId="10" r:id="rId18"/>
    <sheet name="Buffalo Feature Info" sheetId="26" r:id="rId19"/>
    <sheet name="Buffalo Feature Reel Set1" sheetId="11" r:id="rId20"/>
    <sheet name="Buffalo Feature Reel Set2" sheetId="23" r:id="rId21"/>
    <sheet name="Buffalo Feature Reel Set3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30" l="1"/>
  <c r="F196" i="30"/>
  <c r="E196" i="30"/>
  <c r="D196" i="30"/>
  <c r="C196" i="30"/>
  <c r="G195" i="30"/>
  <c r="F195" i="30"/>
  <c r="E195" i="30"/>
  <c r="D195" i="30"/>
  <c r="C195" i="30"/>
  <c r="G194" i="30"/>
  <c r="F194" i="30"/>
  <c r="E194" i="30"/>
  <c r="D194" i="30"/>
  <c r="C194" i="30"/>
  <c r="G193" i="30"/>
  <c r="F193" i="30"/>
  <c r="E193" i="30"/>
  <c r="D193" i="30"/>
  <c r="C193" i="30"/>
  <c r="G192" i="30"/>
  <c r="F192" i="30"/>
  <c r="E192" i="30"/>
  <c r="D192" i="30"/>
  <c r="C192" i="30"/>
  <c r="G191" i="30"/>
  <c r="F191" i="30"/>
  <c r="E191" i="30"/>
  <c r="D191" i="30"/>
  <c r="C191" i="30"/>
  <c r="G190" i="30"/>
  <c r="F190" i="30"/>
  <c r="E190" i="30"/>
  <c r="D190" i="30"/>
  <c r="C190" i="30"/>
  <c r="G189" i="30"/>
  <c r="F189" i="30"/>
  <c r="E189" i="30"/>
  <c r="D189" i="30"/>
  <c r="C189" i="30"/>
  <c r="G188" i="30"/>
  <c r="F188" i="30"/>
  <c r="E188" i="30"/>
  <c r="D188" i="30"/>
  <c r="C188" i="30"/>
  <c r="G187" i="30"/>
  <c r="F187" i="30"/>
  <c r="E187" i="30"/>
  <c r="D187" i="30"/>
  <c r="C187" i="30"/>
  <c r="G186" i="30"/>
  <c r="F186" i="30"/>
  <c r="E186" i="30"/>
  <c r="D186" i="30"/>
  <c r="C186" i="30"/>
  <c r="G160" i="30"/>
  <c r="F160" i="30"/>
  <c r="E160" i="30"/>
  <c r="D160" i="30"/>
  <c r="C160" i="30"/>
  <c r="G159" i="30"/>
  <c r="F159" i="30"/>
  <c r="E159" i="30"/>
  <c r="D159" i="30"/>
  <c r="C159" i="30"/>
  <c r="H158" i="30"/>
  <c r="G158" i="30"/>
  <c r="F158" i="30"/>
  <c r="E158" i="30"/>
  <c r="D158" i="30"/>
  <c r="C158" i="30"/>
  <c r="H157" i="30"/>
  <c r="G157" i="30"/>
  <c r="F157" i="30"/>
  <c r="E157" i="30"/>
  <c r="D157" i="30"/>
  <c r="C157" i="30"/>
  <c r="H156" i="30"/>
  <c r="G156" i="30"/>
  <c r="F156" i="30"/>
  <c r="E156" i="30"/>
  <c r="D156" i="30"/>
  <c r="C156" i="30"/>
  <c r="H155" i="30"/>
  <c r="G155" i="30"/>
  <c r="F155" i="30"/>
  <c r="E155" i="30"/>
  <c r="D155" i="30"/>
  <c r="C155" i="30"/>
  <c r="H154" i="30"/>
  <c r="G154" i="30"/>
  <c r="F154" i="30"/>
  <c r="E154" i="30"/>
  <c r="D154" i="30"/>
  <c r="C154" i="30"/>
  <c r="H153" i="30"/>
  <c r="G153" i="30"/>
  <c r="F153" i="30"/>
  <c r="E153" i="30"/>
  <c r="D153" i="30"/>
  <c r="C153" i="30"/>
  <c r="H152" i="30"/>
  <c r="G152" i="30"/>
  <c r="F152" i="30"/>
  <c r="E152" i="30"/>
  <c r="D152" i="30"/>
  <c r="C152" i="30"/>
  <c r="H151" i="30"/>
  <c r="G151" i="30"/>
  <c r="F151" i="30"/>
  <c r="E151" i="30"/>
  <c r="D151" i="30"/>
  <c r="C151" i="30"/>
  <c r="H150" i="30"/>
  <c r="G150" i="30"/>
  <c r="F150" i="30"/>
  <c r="E150" i="30"/>
  <c r="D150" i="30"/>
  <c r="C150" i="30"/>
  <c r="H149" i="30"/>
  <c r="G149" i="30"/>
  <c r="F149" i="30"/>
  <c r="E149" i="30"/>
  <c r="D149" i="30"/>
  <c r="C149" i="30"/>
  <c r="H148" i="30"/>
  <c r="G148" i="30"/>
  <c r="F148" i="30"/>
  <c r="E148" i="30"/>
  <c r="D148" i="30"/>
  <c r="C148" i="30"/>
  <c r="H147" i="30"/>
  <c r="G147" i="30"/>
  <c r="F147" i="30"/>
  <c r="E147" i="30"/>
  <c r="D147" i="30"/>
  <c r="C147" i="3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G160" i="20"/>
  <c r="F160" i="20"/>
  <c r="E160" i="20"/>
  <c r="D160" i="20"/>
  <c r="C160" i="20"/>
  <c r="G159" i="20"/>
  <c r="F159" i="20"/>
  <c r="E159" i="20"/>
  <c r="D159" i="20"/>
  <c r="C159" i="20"/>
  <c r="H158" i="20"/>
  <c r="G158" i="20"/>
  <c r="F158" i="20"/>
  <c r="E158" i="20"/>
  <c r="D158" i="20"/>
  <c r="C158" i="20"/>
  <c r="C178" i="20" s="1"/>
  <c r="H157" i="20"/>
  <c r="G157" i="20"/>
  <c r="F157" i="20"/>
  <c r="E157" i="20"/>
  <c r="D157" i="20"/>
  <c r="C157" i="20"/>
  <c r="C177" i="20" s="1"/>
  <c r="H156" i="20"/>
  <c r="G156" i="20"/>
  <c r="G176" i="20" s="1"/>
  <c r="F156" i="20"/>
  <c r="F176" i="20" s="1"/>
  <c r="E156" i="20"/>
  <c r="D156" i="20"/>
  <c r="C156" i="20"/>
  <c r="H155" i="20"/>
  <c r="G155" i="20"/>
  <c r="F155" i="20"/>
  <c r="E155" i="20"/>
  <c r="D155" i="20"/>
  <c r="C155" i="20"/>
  <c r="H154" i="20"/>
  <c r="G154" i="20"/>
  <c r="F154" i="20"/>
  <c r="E154" i="20"/>
  <c r="D154" i="20"/>
  <c r="C154" i="20"/>
  <c r="C174" i="20" s="1"/>
  <c r="H153" i="20"/>
  <c r="G153" i="20"/>
  <c r="F153" i="20"/>
  <c r="E153" i="20"/>
  <c r="D153" i="20"/>
  <c r="C153" i="20"/>
  <c r="H152" i="20"/>
  <c r="G152" i="20"/>
  <c r="G172" i="20" s="1"/>
  <c r="F152" i="20"/>
  <c r="F172" i="20" s="1"/>
  <c r="E152" i="20"/>
  <c r="D152" i="20"/>
  <c r="C152" i="20"/>
  <c r="C172" i="20" s="1"/>
  <c r="H151" i="20"/>
  <c r="G151" i="20"/>
  <c r="F151" i="20"/>
  <c r="E151" i="20"/>
  <c r="D151" i="20"/>
  <c r="C151" i="20"/>
  <c r="H150" i="20"/>
  <c r="G150" i="20"/>
  <c r="F150" i="20"/>
  <c r="E150" i="20"/>
  <c r="D150" i="20"/>
  <c r="C150" i="20"/>
  <c r="C170" i="20" s="1"/>
  <c r="H149" i="20"/>
  <c r="G149" i="20"/>
  <c r="F149" i="20"/>
  <c r="E149" i="20"/>
  <c r="D149" i="20"/>
  <c r="C149" i="20"/>
  <c r="C169" i="20" s="1"/>
  <c r="H148" i="20"/>
  <c r="G148" i="20"/>
  <c r="G168" i="20" s="1"/>
  <c r="F148" i="20"/>
  <c r="F168" i="20" s="1"/>
  <c r="E148" i="20"/>
  <c r="D148" i="20"/>
  <c r="C148" i="20"/>
  <c r="C168" i="20" s="1"/>
  <c r="H147" i="20"/>
  <c r="G147" i="20"/>
  <c r="G161" i="20" s="1"/>
  <c r="F147" i="20"/>
  <c r="F161" i="20" s="1"/>
  <c r="E147" i="20"/>
  <c r="E161" i="20" s="1"/>
  <c r="D147" i="20"/>
  <c r="D161" i="20" s="1"/>
  <c r="D178" i="20" s="1"/>
  <c r="C147" i="20"/>
  <c r="C161" i="20" s="1"/>
  <c r="C5" i="1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E192" i="8"/>
  <c r="D192" i="8"/>
  <c r="C192" i="8"/>
  <c r="G191" i="8"/>
  <c r="F191" i="8"/>
  <c r="E191" i="8"/>
  <c r="D191" i="8"/>
  <c r="C191" i="8"/>
  <c r="G190" i="8"/>
  <c r="F190" i="8"/>
  <c r="E190" i="8"/>
  <c r="D190" i="8"/>
  <c r="C190" i="8"/>
  <c r="G189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60" i="8"/>
  <c r="G180" i="8" s="1"/>
  <c r="F160" i="8"/>
  <c r="F180" i="8" s="1"/>
  <c r="E160" i="8"/>
  <c r="E180" i="8" s="1"/>
  <c r="D160" i="8"/>
  <c r="C160" i="8"/>
  <c r="G159" i="8"/>
  <c r="F159" i="8"/>
  <c r="E159" i="8"/>
  <c r="D159" i="8"/>
  <c r="C159" i="8"/>
  <c r="H158" i="8"/>
  <c r="G158" i="8"/>
  <c r="F158" i="8"/>
  <c r="E158" i="8"/>
  <c r="D158" i="8"/>
  <c r="C158" i="8"/>
  <c r="H157" i="8"/>
  <c r="G157" i="8"/>
  <c r="G177" i="8" s="1"/>
  <c r="F157" i="8"/>
  <c r="F177" i="8" s="1"/>
  <c r="E157" i="8"/>
  <c r="D157" i="8"/>
  <c r="C157" i="8"/>
  <c r="H156" i="8"/>
  <c r="G156" i="8"/>
  <c r="F156" i="8"/>
  <c r="E156" i="8"/>
  <c r="E176" i="8" s="1"/>
  <c r="D156" i="8"/>
  <c r="D176" i="8" s="1"/>
  <c r="C156" i="8"/>
  <c r="H155" i="8"/>
  <c r="G155" i="8"/>
  <c r="F155" i="8"/>
  <c r="E155" i="8"/>
  <c r="D155" i="8"/>
  <c r="C155" i="8"/>
  <c r="H154" i="8"/>
  <c r="G154" i="8"/>
  <c r="F154" i="8"/>
  <c r="E154" i="8"/>
  <c r="D154" i="8"/>
  <c r="C154" i="8"/>
  <c r="H153" i="8"/>
  <c r="G153" i="8"/>
  <c r="G173" i="8" s="1"/>
  <c r="F153" i="8"/>
  <c r="F173" i="8" s="1"/>
  <c r="E153" i="8"/>
  <c r="D153" i="8"/>
  <c r="C153" i="8"/>
  <c r="H152" i="8"/>
  <c r="G152" i="8"/>
  <c r="F152" i="8"/>
  <c r="E152" i="8"/>
  <c r="E172" i="8" s="1"/>
  <c r="D152" i="8"/>
  <c r="D172" i="8" s="1"/>
  <c r="C152" i="8"/>
  <c r="H151" i="8"/>
  <c r="G151" i="8"/>
  <c r="F151" i="8"/>
  <c r="E151" i="8"/>
  <c r="D151" i="8"/>
  <c r="C151" i="8"/>
  <c r="H150" i="8"/>
  <c r="G150" i="8"/>
  <c r="F150" i="8"/>
  <c r="E150" i="8"/>
  <c r="D150" i="8"/>
  <c r="C150" i="8"/>
  <c r="H149" i="8"/>
  <c r="G149" i="8"/>
  <c r="G169" i="8" s="1"/>
  <c r="F149" i="8"/>
  <c r="F169" i="8" s="1"/>
  <c r="E149" i="8"/>
  <c r="D149" i="8"/>
  <c r="C149" i="8"/>
  <c r="H148" i="8"/>
  <c r="G148" i="8"/>
  <c r="F148" i="8"/>
  <c r="E148" i="8"/>
  <c r="E168" i="8" s="1"/>
  <c r="D148" i="8"/>
  <c r="D168" i="8" s="1"/>
  <c r="C148" i="8"/>
  <c r="H147" i="8"/>
  <c r="G147" i="8"/>
  <c r="G161" i="8" s="1"/>
  <c r="F147" i="8"/>
  <c r="F161" i="8" s="1"/>
  <c r="E147" i="8"/>
  <c r="E161" i="8" s="1"/>
  <c r="D147" i="8"/>
  <c r="D161" i="8" s="1"/>
  <c r="D173" i="8" s="1"/>
  <c r="C147" i="8"/>
  <c r="C161" i="8" s="1"/>
  <c r="C14" i="28"/>
  <c r="D12" i="28"/>
  <c r="C14" i="12"/>
  <c r="C15" i="12"/>
  <c r="C16" i="12"/>
  <c r="C17" i="12"/>
  <c r="C18" i="12"/>
  <c r="C19" i="12"/>
  <c r="C20" i="12"/>
  <c r="C21" i="12"/>
  <c r="C22" i="12"/>
  <c r="C23" i="12"/>
  <c r="F5" i="27"/>
  <c r="G196" i="10"/>
  <c r="F196" i="10"/>
  <c r="E196" i="10"/>
  <c r="D196" i="10"/>
  <c r="C196" i="10"/>
  <c r="G195" i="10"/>
  <c r="F195" i="10"/>
  <c r="E195" i="10"/>
  <c r="D195" i="10"/>
  <c r="C195" i="10"/>
  <c r="G194" i="10"/>
  <c r="F194" i="10"/>
  <c r="E194" i="10"/>
  <c r="D194" i="10"/>
  <c r="C194" i="10"/>
  <c r="G193" i="10"/>
  <c r="F193" i="10"/>
  <c r="E193" i="10"/>
  <c r="D193" i="10"/>
  <c r="C193" i="10"/>
  <c r="G192" i="10"/>
  <c r="F192" i="10"/>
  <c r="E192" i="10"/>
  <c r="D192" i="10"/>
  <c r="C192" i="10"/>
  <c r="G191" i="10"/>
  <c r="F191" i="10"/>
  <c r="E191" i="10"/>
  <c r="D191" i="10"/>
  <c r="C191" i="10"/>
  <c r="G190" i="10"/>
  <c r="F190" i="10"/>
  <c r="E190" i="10"/>
  <c r="D190" i="10"/>
  <c r="C190" i="10"/>
  <c r="G189" i="10"/>
  <c r="F189" i="10"/>
  <c r="E189" i="10"/>
  <c r="D189" i="10"/>
  <c r="C189" i="10"/>
  <c r="G188" i="10"/>
  <c r="F188" i="10"/>
  <c r="E188" i="10"/>
  <c r="D188" i="10"/>
  <c r="C188" i="10"/>
  <c r="G187" i="10"/>
  <c r="F187" i="10"/>
  <c r="E187" i="10"/>
  <c r="D187" i="10"/>
  <c r="C187" i="10"/>
  <c r="G186" i="10"/>
  <c r="F186" i="10"/>
  <c r="E186" i="10"/>
  <c r="D186" i="10"/>
  <c r="C186" i="10"/>
  <c r="G160" i="10"/>
  <c r="F160" i="10"/>
  <c r="E160" i="10"/>
  <c r="D160" i="10"/>
  <c r="C160" i="10"/>
  <c r="G159" i="10"/>
  <c r="F159" i="10"/>
  <c r="E159" i="10"/>
  <c r="D159" i="10"/>
  <c r="C159" i="10"/>
  <c r="H158" i="10"/>
  <c r="G158" i="10"/>
  <c r="F158" i="10"/>
  <c r="E158" i="10"/>
  <c r="D158" i="10"/>
  <c r="C158" i="10"/>
  <c r="H157" i="10"/>
  <c r="G157" i="10"/>
  <c r="F157" i="10"/>
  <c r="E157" i="10"/>
  <c r="D157" i="10"/>
  <c r="C157" i="10"/>
  <c r="H156" i="10"/>
  <c r="G156" i="10"/>
  <c r="F156" i="10"/>
  <c r="E156" i="10"/>
  <c r="D156" i="10"/>
  <c r="C156" i="10"/>
  <c r="H155" i="10"/>
  <c r="G155" i="10"/>
  <c r="F155" i="10"/>
  <c r="E155" i="10"/>
  <c r="D155" i="10"/>
  <c r="C155" i="10"/>
  <c r="H154" i="10"/>
  <c r="G154" i="10"/>
  <c r="F154" i="10"/>
  <c r="E154" i="10"/>
  <c r="D154" i="10"/>
  <c r="C154" i="10"/>
  <c r="H153" i="10"/>
  <c r="G153" i="10"/>
  <c r="F153" i="10"/>
  <c r="E153" i="10"/>
  <c r="D153" i="10"/>
  <c r="C153" i="10"/>
  <c r="H152" i="10"/>
  <c r="G152" i="10"/>
  <c r="F152" i="10"/>
  <c r="E152" i="10"/>
  <c r="D152" i="10"/>
  <c r="C152" i="10"/>
  <c r="H151" i="10"/>
  <c r="G151" i="10"/>
  <c r="F151" i="10"/>
  <c r="E151" i="10"/>
  <c r="D151" i="10"/>
  <c r="C151" i="10"/>
  <c r="H150" i="10"/>
  <c r="G150" i="10"/>
  <c r="F150" i="10"/>
  <c r="E150" i="10"/>
  <c r="D150" i="10"/>
  <c r="C150" i="10"/>
  <c r="H149" i="10"/>
  <c r="G149" i="10"/>
  <c r="F149" i="10"/>
  <c r="E149" i="10"/>
  <c r="D149" i="10"/>
  <c r="C149" i="10"/>
  <c r="H148" i="10"/>
  <c r="G148" i="10"/>
  <c r="F148" i="10"/>
  <c r="E148" i="10"/>
  <c r="D148" i="10"/>
  <c r="C148" i="10"/>
  <c r="H147" i="10"/>
  <c r="G147" i="10"/>
  <c r="F147" i="10"/>
  <c r="E147" i="10"/>
  <c r="D147" i="10"/>
  <c r="C147" i="10"/>
  <c r="G261" i="24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E257" i="24"/>
  <c r="D257" i="24"/>
  <c r="C257" i="24"/>
  <c r="G256" i="24"/>
  <c r="F256" i="24"/>
  <c r="E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G251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C224" i="24"/>
  <c r="G223" i="24"/>
  <c r="F223" i="24"/>
  <c r="E223" i="24"/>
  <c r="D223" i="24"/>
  <c r="C223" i="24"/>
  <c r="G222" i="24"/>
  <c r="F222" i="24"/>
  <c r="E222" i="24"/>
  <c r="D222" i="24"/>
  <c r="C222" i="24"/>
  <c r="G221" i="24"/>
  <c r="F221" i="24"/>
  <c r="E221" i="24"/>
  <c r="D221" i="24"/>
  <c r="C221" i="24"/>
  <c r="G220" i="24"/>
  <c r="F220" i="24"/>
  <c r="E220" i="24"/>
  <c r="D220" i="24"/>
  <c r="C220" i="24"/>
  <c r="G219" i="24"/>
  <c r="F219" i="24"/>
  <c r="E219" i="24"/>
  <c r="D219" i="24"/>
  <c r="C219" i="24"/>
  <c r="G218" i="24"/>
  <c r="F218" i="24"/>
  <c r="E218" i="24"/>
  <c r="D218" i="24"/>
  <c r="C218" i="24"/>
  <c r="G217" i="24"/>
  <c r="F217" i="24"/>
  <c r="E217" i="24"/>
  <c r="D217" i="24"/>
  <c r="C217" i="24"/>
  <c r="G216" i="24"/>
  <c r="F216" i="24"/>
  <c r="E216" i="24"/>
  <c r="D216" i="24"/>
  <c r="C216" i="24"/>
  <c r="G215" i="24"/>
  <c r="F215" i="24"/>
  <c r="E215" i="24"/>
  <c r="D215" i="24"/>
  <c r="C215" i="24"/>
  <c r="G214" i="24"/>
  <c r="F214" i="24"/>
  <c r="E214" i="24"/>
  <c r="D214" i="24"/>
  <c r="C214" i="24"/>
  <c r="G213" i="24"/>
  <c r="F213" i="24"/>
  <c r="E213" i="24"/>
  <c r="D213" i="24"/>
  <c r="C213" i="24"/>
  <c r="G212" i="24"/>
  <c r="F212" i="24"/>
  <c r="E212" i="24"/>
  <c r="D212" i="24"/>
  <c r="C212" i="24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E257" i="23"/>
  <c r="D257" i="23"/>
  <c r="C257" i="23"/>
  <c r="G256" i="23"/>
  <c r="F256" i="23"/>
  <c r="E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G251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F224" i="23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F221" i="23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F218" i="23"/>
  <c r="E218" i="23"/>
  <c r="D218" i="23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F215" i="23"/>
  <c r="E215" i="23"/>
  <c r="D215" i="23"/>
  <c r="C215" i="23"/>
  <c r="G214" i="23"/>
  <c r="F214" i="23"/>
  <c r="E214" i="23"/>
  <c r="D214" i="23"/>
  <c r="C214" i="23"/>
  <c r="G213" i="23"/>
  <c r="F213" i="23"/>
  <c r="E213" i="23"/>
  <c r="D213" i="23"/>
  <c r="C213" i="23"/>
  <c r="G212" i="23"/>
  <c r="F212" i="23"/>
  <c r="E212" i="23"/>
  <c r="D212" i="23"/>
  <c r="C212" i="23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H226" i="11"/>
  <c r="H240" i="11" s="1"/>
  <c r="D13" i="9"/>
  <c r="D43" i="9"/>
  <c r="I41" i="9"/>
  <c r="I42" i="9"/>
  <c r="I43" i="9"/>
  <c r="G27" i="9"/>
  <c r="G31" i="9"/>
  <c r="G32" i="9"/>
  <c r="G33" i="9"/>
  <c r="G43" i="9"/>
  <c r="G47" i="9"/>
  <c r="G14" i="9"/>
  <c r="D29" i="9"/>
  <c r="E50" i="9"/>
  <c r="F29" i="9" s="1"/>
  <c r="C48" i="9"/>
  <c r="C14" i="9"/>
  <c r="D14" i="9" s="1"/>
  <c r="C16" i="9"/>
  <c r="D16" i="9" s="1"/>
  <c r="C17" i="9"/>
  <c r="C20" i="9"/>
  <c r="C23" i="9"/>
  <c r="C15" i="9"/>
  <c r="C18" i="9"/>
  <c r="C24" i="9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C46" i="9"/>
  <c r="D46" i="9" s="1"/>
  <c r="C47" i="9"/>
  <c r="D47" i="9" s="1"/>
  <c r="C13" i="9"/>
  <c r="D17" i="9"/>
  <c r="D20" i="9"/>
  <c r="D23" i="9"/>
  <c r="D15" i="9"/>
  <c r="D18" i="9"/>
  <c r="D24" i="9"/>
  <c r="D34" i="9"/>
  <c r="D26" i="9"/>
  <c r="D38" i="9"/>
  <c r="D48" i="9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4" i="12"/>
  <c r="C8" i="21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F168" i="30" l="1"/>
  <c r="F176" i="30"/>
  <c r="F161" i="30"/>
  <c r="F172" i="30" s="1"/>
  <c r="E161" i="30"/>
  <c r="E172" i="30" s="1"/>
  <c r="D161" i="30"/>
  <c r="D173" i="30" s="1"/>
  <c r="H173" i="30"/>
  <c r="H171" i="30"/>
  <c r="F171" i="30"/>
  <c r="F169" i="30"/>
  <c r="H172" i="30"/>
  <c r="F175" i="30"/>
  <c r="H176" i="30"/>
  <c r="H174" i="30"/>
  <c r="H178" i="30"/>
  <c r="G161" i="30"/>
  <c r="G174" i="30" s="1"/>
  <c r="H161" i="30"/>
  <c r="C161" i="30"/>
  <c r="C179" i="30" s="1"/>
  <c r="F167" i="30"/>
  <c r="D171" i="20"/>
  <c r="D175" i="20"/>
  <c r="D179" i="20"/>
  <c r="G180" i="20"/>
  <c r="E179" i="20"/>
  <c r="F179" i="20"/>
  <c r="F178" i="20"/>
  <c r="F170" i="20"/>
  <c r="D170" i="20"/>
  <c r="F171" i="20"/>
  <c r="D174" i="20"/>
  <c r="F175" i="20"/>
  <c r="G179" i="20"/>
  <c r="G177" i="20"/>
  <c r="G169" i="20"/>
  <c r="E170" i="20"/>
  <c r="G171" i="20"/>
  <c r="E174" i="20"/>
  <c r="G175" i="20"/>
  <c r="H167" i="20"/>
  <c r="D169" i="20"/>
  <c r="D173" i="20"/>
  <c r="F174" i="20"/>
  <c r="D177" i="20"/>
  <c r="C180" i="20"/>
  <c r="E175" i="20"/>
  <c r="E169" i="20"/>
  <c r="G170" i="20"/>
  <c r="E173" i="20"/>
  <c r="G174" i="20"/>
  <c r="C176" i="20"/>
  <c r="E177" i="20"/>
  <c r="G178" i="20"/>
  <c r="D180" i="20"/>
  <c r="E178" i="20"/>
  <c r="E171" i="20"/>
  <c r="D168" i="20"/>
  <c r="F169" i="20"/>
  <c r="D172" i="20"/>
  <c r="F173" i="20"/>
  <c r="H174" i="20"/>
  <c r="D176" i="20"/>
  <c r="F177" i="20"/>
  <c r="E180" i="20"/>
  <c r="C179" i="20"/>
  <c r="C173" i="20"/>
  <c r="E168" i="20"/>
  <c r="C171" i="20"/>
  <c r="E172" i="20"/>
  <c r="G173" i="20"/>
  <c r="C175" i="20"/>
  <c r="E176" i="20"/>
  <c r="F180" i="20"/>
  <c r="H161" i="20"/>
  <c r="C167" i="20"/>
  <c r="D167" i="20"/>
  <c r="D181" i="20" s="1"/>
  <c r="E167" i="20"/>
  <c r="F167" i="20"/>
  <c r="G167" i="20"/>
  <c r="E226" i="24"/>
  <c r="E233" i="24" s="1"/>
  <c r="G226" i="24"/>
  <c r="G242" i="24" s="1"/>
  <c r="C226" i="24"/>
  <c r="C236" i="24" s="1"/>
  <c r="F226" i="23"/>
  <c r="F237" i="23" s="1"/>
  <c r="G226" i="23"/>
  <c r="G244" i="23" s="1"/>
  <c r="C226" i="23"/>
  <c r="C239" i="23" s="1"/>
  <c r="G161" i="10"/>
  <c r="G180" i="10" s="1"/>
  <c r="G171" i="10"/>
  <c r="C167" i="8"/>
  <c r="C180" i="8"/>
  <c r="C174" i="8"/>
  <c r="F168" i="8"/>
  <c r="D171" i="8"/>
  <c r="F172" i="8"/>
  <c r="H173" i="8"/>
  <c r="D175" i="8"/>
  <c r="F176" i="8"/>
  <c r="D179" i="8"/>
  <c r="G168" i="8"/>
  <c r="C170" i="8"/>
  <c r="E171" i="8"/>
  <c r="G172" i="8"/>
  <c r="E175" i="8"/>
  <c r="G176" i="8"/>
  <c r="C178" i="8"/>
  <c r="E179" i="8"/>
  <c r="F179" i="8"/>
  <c r="F171" i="8"/>
  <c r="H168" i="8"/>
  <c r="D170" i="8"/>
  <c r="D174" i="8"/>
  <c r="F175" i="8"/>
  <c r="D178" i="8"/>
  <c r="G178" i="8"/>
  <c r="G170" i="8"/>
  <c r="C169" i="8"/>
  <c r="E170" i="8"/>
  <c r="G171" i="8"/>
  <c r="C173" i="8"/>
  <c r="E174" i="8"/>
  <c r="G175" i="8"/>
  <c r="C177" i="8"/>
  <c r="E178" i="8"/>
  <c r="G179" i="8"/>
  <c r="D169" i="8"/>
  <c r="F170" i="8"/>
  <c r="F174" i="8"/>
  <c r="H175" i="8"/>
  <c r="D177" i="8"/>
  <c r="F178" i="8"/>
  <c r="C168" i="8"/>
  <c r="E169" i="8"/>
  <c r="C172" i="8"/>
  <c r="E173" i="8"/>
  <c r="G174" i="8"/>
  <c r="C176" i="8"/>
  <c r="E177" i="8"/>
  <c r="D180" i="8"/>
  <c r="C171" i="8"/>
  <c r="C175" i="8"/>
  <c r="C179" i="8"/>
  <c r="H161" i="8"/>
  <c r="H174" i="8" s="1"/>
  <c r="D167" i="8"/>
  <c r="E167" i="8"/>
  <c r="E181" i="8" s="1"/>
  <c r="F167" i="8"/>
  <c r="G167" i="8"/>
  <c r="D226" i="24"/>
  <c r="D233" i="24" s="1"/>
  <c r="D226" i="23"/>
  <c r="D238" i="23" s="1"/>
  <c r="E161" i="10"/>
  <c r="E171" i="10" s="1"/>
  <c r="F161" i="10"/>
  <c r="F168" i="10" s="1"/>
  <c r="H161" i="10"/>
  <c r="H171" i="10" s="1"/>
  <c r="D161" i="10"/>
  <c r="D177" i="10" s="1"/>
  <c r="C161" i="10"/>
  <c r="C169" i="10" s="1"/>
  <c r="H167" i="10"/>
  <c r="H175" i="10"/>
  <c r="H180" i="10"/>
  <c r="H177" i="10"/>
  <c r="H179" i="10"/>
  <c r="H178" i="10"/>
  <c r="H170" i="10"/>
  <c r="F167" i="10"/>
  <c r="F226" i="24"/>
  <c r="F241" i="24" s="1"/>
  <c r="C241" i="24"/>
  <c r="H233" i="24"/>
  <c r="H244" i="24"/>
  <c r="H242" i="24"/>
  <c r="H237" i="24"/>
  <c r="H241" i="24"/>
  <c r="H234" i="24"/>
  <c r="H243" i="24"/>
  <c r="H236" i="24"/>
  <c r="H238" i="24"/>
  <c r="E226" i="23"/>
  <c r="E238" i="23" s="1"/>
  <c r="C245" i="23"/>
  <c r="C243" i="23"/>
  <c r="G236" i="23"/>
  <c r="C237" i="23"/>
  <c r="G240" i="23"/>
  <c r="C244" i="23"/>
  <c r="C241" i="23"/>
  <c r="G234" i="23"/>
  <c r="C238" i="23"/>
  <c r="H233" i="23"/>
  <c r="H244" i="23"/>
  <c r="H242" i="23"/>
  <c r="H237" i="23"/>
  <c r="G232" i="23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F239" i="11"/>
  <c r="F236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I19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G168" i="30" l="1"/>
  <c r="G170" i="30"/>
  <c r="G171" i="30"/>
  <c r="G180" i="30"/>
  <c r="G173" i="30"/>
  <c r="G169" i="30"/>
  <c r="F179" i="30"/>
  <c r="F180" i="30"/>
  <c r="F174" i="30"/>
  <c r="F178" i="30"/>
  <c r="F170" i="30"/>
  <c r="F173" i="30"/>
  <c r="F177" i="30"/>
  <c r="E167" i="30"/>
  <c r="E169" i="30"/>
  <c r="E179" i="30"/>
  <c r="E171" i="30"/>
  <c r="E176" i="30"/>
  <c r="E170" i="30"/>
  <c r="E168" i="30"/>
  <c r="E178" i="30"/>
  <c r="E177" i="30"/>
  <c r="E173" i="30"/>
  <c r="E174" i="30"/>
  <c r="E180" i="30"/>
  <c r="E175" i="30"/>
  <c r="C167" i="30"/>
  <c r="C172" i="30"/>
  <c r="C176" i="30"/>
  <c r="C170" i="30"/>
  <c r="C171" i="30"/>
  <c r="D169" i="30"/>
  <c r="D171" i="30"/>
  <c r="D178" i="30"/>
  <c r="D167" i="30"/>
  <c r="D172" i="30"/>
  <c r="D175" i="30"/>
  <c r="D176" i="30"/>
  <c r="D168" i="30"/>
  <c r="D174" i="30"/>
  <c r="D180" i="30"/>
  <c r="D170" i="30"/>
  <c r="D179" i="30"/>
  <c r="D177" i="30"/>
  <c r="C173" i="30"/>
  <c r="C168" i="30"/>
  <c r="H180" i="30"/>
  <c r="H177" i="30"/>
  <c r="H169" i="30"/>
  <c r="H179" i="30"/>
  <c r="H175" i="30"/>
  <c r="G179" i="30"/>
  <c r="G176" i="30"/>
  <c r="G167" i="30"/>
  <c r="H168" i="30"/>
  <c r="H167" i="30"/>
  <c r="C174" i="30"/>
  <c r="C180" i="30"/>
  <c r="C169" i="30"/>
  <c r="H170" i="30"/>
  <c r="C177" i="30"/>
  <c r="C178" i="30"/>
  <c r="C175" i="30"/>
  <c r="G178" i="30"/>
  <c r="G172" i="30"/>
  <c r="G175" i="30"/>
  <c r="G177" i="30"/>
  <c r="M167" i="20"/>
  <c r="P167" i="20"/>
  <c r="C181" i="20"/>
  <c r="N167" i="20"/>
  <c r="N180" i="20"/>
  <c r="M148" i="20"/>
  <c r="H180" i="20"/>
  <c r="H179" i="20"/>
  <c r="H176" i="20"/>
  <c r="H168" i="20"/>
  <c r="H172" i="20"/>
  <c r="H170" i="20"/>
  <c r="H175" i="20"/>
  <c r="H177" i="20"/>
  <c r="H181" i="20" s="1"/>
  <c r="G181" i="20"/>
  <c r="H178" i="20"/>
  <c r="H173" i="20"/>
  <c r="R192" i="20"/>
  <c r="F181" i="20"/>
  <c r="H171" i="20"/>
  <c r="N174" i="20"/>
  <c r="P174" i="20"/>
  <c r="O174" i="20"/>
  <c r="E181" i="20"/>
  <c r="H169" i="20"/>
  <c r="C240" i="24"/>
  <c r="C238" i="24"/>
  <c r="C233" i="24"/>
  <c r="C232" i="24"/>
  <c r="C242" i="24"/>
  <c r="C244" i="24"/>
  <c r="C245" i="24"/>
  <c r="C235" i="24"/>
  <c r="C237" i="24"/>
  <c r="F243" i="24"/>
  <c r="F242" i="24"/>
  <c r="G243" i="24"/>
  <c r="E234" i="24"/>
  <c r="E239" i="23"/>
  <c r="E244" i="23"/>
  <c r="E235" i="23"/>
  <c r="E238" i="24"/>
  <c r="E236" i="24"/>
  <c r="E240" i="24"/>
  <c r="E235" i="24"/>
  <c r="E239" i="24"/>
  <c r="G232" i="24"/>
  <c r="G233" i="24"/>
  <c r="G234" i="24"/>
  <c r="G245" i="24"/>
  <c r="G236" i="24"/>
  <c r="G239" i="24"/>
  <c r="G237" i="24"/>
  <c r="G241" i="24"/>
  <c r="G240" i="24"/>
  <c r="G244" i="24"/>
  <c r="E241" i="24"/>
  <c r="E237" i="24"/>
  <c r="E244" i="24"/>
  <c r="E242" i="24"/>
  <c r="E245" i="24"/>
  <c r="E243" i="24"/>
  <c r="E232" i="24"/>
  <c r="G238" i="24"/>
  <c r="G237" i="23"/>
  <c r="G239" i="23"/>
  <c r="G242" i="23"/>
  <c r="G243" i="23"/>
  <c r="G245" i="23"/>
  <c r="G238" i="23"/>
  <c r="G241" i="23"/>
  <c r="F232" i="24"/>
  <c r="F233" i="24"/>
  <c r="C239" i="24"/>
  <c r="F235" i="24"/>
  <c r="C243" i="24"/>
  <c r="G235" i="24"/>
  <c r="F244" i="24"/>
  <c r="F236" i="24"/>
  <c r="C234" i="24"/>
  <c r="F239" i="24"/>
  <c r="F243" i="23"/>
  <c r="F241" i="23"/>
  <c r="E234" i="23"/>
  <c r="E240" i="23"/>
  <c r="F236" i="23"/>
  <c r="C233" i="23"/>
  <c r="F242" i="23"/>
  <c r="F232" i="23"/>
  <c r="C242" i="23"/>
  <c r="C234" i="23"/>
  <c r="E233" i="23"/>
  <c r="F245" i="23"/>
  <c r="F244" i="23"/>
  <c r="F235" i="23"/>
  <c r="E242" i="23"/>
  <c r="F240" i="23"/>
  <c r="C232" i="23"/>
  <c r="E237" i="23"/>
  <c r="C240" i="23"/>
  <c r="C236" i="23"/>
  <c r="C235" i="23"/>
  <c r="F238" i="23"/>
  <c r="F234" i="23"/>
  <c r="E232" i="23"/>
  <c r="F239" i="23"/>
  <c r="G233" i="23"/>
  <c r="G246" i="23" s="1"/>
  <c r="E243" i="23"/>
  <c r="E245" i="23"/>
  <c r="F233" i="23"/>
  <c r="E236" i="23"/>
  <c r="E241" i="23"/>
  <c r="G235" i="23"/>
  <c r="G239" i="11"/>
  <c r="G242" i="11"/>
  <c r="G178" i="10"/>
  <c r="G175" i="10"/>
  <c r="G170" i="10"/>
  <c r="G172" i="10"/>
  <c r="D168" i="10"/>
  <c r="G174" i="10"/>
  <c r="G173" i="10"/>
  <c r="G179" i="10"/>
  <c r="G167" i="10"/>
  <c r="G176" i="10"/>
  <c r="G169" i="10"/>
  <c r="G168" i="10"/>
  <c r="G177" i="10"/>
  <c r="C179" i="10"/>
  <c r="C180" i="10"/>
  <c r="C176" i="10"/>
  <c r="C171" i="10"/>
  <c r="C168" i="10"/>
  <c r="C175" i="10"/>
  <c r="C174" i="10"/>
  <c r="C173" i="10"/>
  <c r="C167" i="10"/>
  <c r="N174" i="8"/>
  <c r="P174" i="8"/>
  <c r="O174" i="8"/>
  <c r="R184" i="8"/>
  <c r="R190" i="8"/>
  <c r="R186" i="8"/>
  <c r="R191" i="8"/>
  <c r="R187" i="8"/>
  <c r="N168" i="8"/>
  <c r="P168" i="8"/>
  <c r="R188" i="8"/>
  <c r="O168" i="8"/>
  <c r="R189" i="8"/>
  <c r="R185" i="8"/>
  <c r="N180" i="8"/>
  <c r="M148" i="8"/>
  <c r="G181" i="8"/>
  <c r="H170" i="8"/>
  <c r="H167" i="8"/>
  <c r="M167" i="8"/>
  <c r="P167" i="8"/>
  <c r="C181" i="8"/>
  <c r="N167" i="8"/>
  <c r="R192" i="8"/>
  <c r="F181" i="8"/>
  <c r="H172" i="8"/>
  <c r="H171" i="8"/>
  <c r="O173" i="8"/>
  <c r="N173" i="8"/>
  <c r="P173" i="8"/>
  <c r="D181" i="8"/>
  <c r="O175" i="8"/>
  <c r="P175" i="8"/>
  <c r="N175" i="8"/>
  <c r="H180" i="8"/>
  <c r="H177" i="8"/>
  <c r="H169" i="8"/>
  <c r="H179" i="8"/>
  <c r="H176" i="8"/>
  <c r="H178" i="8"/>
  <c r="D241" i="23"/>
  <c r="D245" i="23"/>
  <c r="D244" i="23"/>
  <c r="D245" i="24"/>
  <c r="D243" i="24"/>
  <c r="D239" i="24"/>
  <c r="D232" i="24"/>
  <c r="D236" i="24"/>
  <c r="D242" i="24"/>
  <c r="D235" i="24"/>
  <c r="D238" i="24"/>
  <c r="D241" i="24"/>
  <c r="D244" i="24"/>
  <c r="D237" i="24"/>
  <c r="D234" i="24"/>
  <c r="D240" i="24"/>
  <c r="D233" i="23"/>
  <c r="D240" i="23"/>
  <c r="D243" i="23"/>
  <c r="D237" i="23"/>
  <c r="D242" i="23"/>
  <c r="D239" i="23"/>
  <c r="D236" i="23"/>
  <c r="D234" i="23"/>
  <c r="D232" i="23"/>
  <c r="D235" i="23"/>
  <c r="E169" i="10"/>
  <c r="E172" i="10"/>
  <c r="E180" i="10"/>
  <c r="E167" i="10"/>
  <c r="E177" i="10"/>
  <c r="E173" i="10"/>
  <c r="E174" i="10"/>
  <c r="E176" i="10"/>
  <c r="E178" i="10"/>
  <c r="E168" i="10"/>
  <c r="D170" i="10"/>
  <c r="D173" i="10"/>
  <c r="D174" i="10"/>
  <c r="D180" i="10"/>
  <c r="D176" i="10"/>
  <c r="D169" i="10"/>
  <c r="D178" i="10"/>
  <c r="D172" i="10"/>
  <c r="E170" i="10"/>
  <c r="E175" i="10"/>
  <c r="E179" i="10"/>
  <c r="F175" i="10"/>
  <c r="F172" i="10"/>
  <c r="F177" i="10"/>
  <c r="F170" i="10"/>
  <c r="F169" i="10"/>
  <c r="F178" i="10"/>
  <c r="F174" i="10"/>
  <c r="F173" i="10"/>
  <c r="F180" i="10"/>
  <c r="F179" i="10"/>
  <c r="F171" i="10"/>
  <c r="F176" i="10"/>
  <c r="D179" i="10"/>
  <c r="D175" i="10"/>
  <c r="D171" i="10"/>
  <c r="D167" i="10"/>
  <c r="H173" i="10"/>
  <c r="H172" i="10"/>
  <c r="H169" i="10"/>
  <c r="H176" i="10"/>
  <c r="H174" i="10"/>
  <c r="H168" i="10"/>
  <c r="C178" i="10"/>
  <c r="C170" i="10"/>
  <c r="C172" i="10"/>
  <c r="C177" i="10"/>
  <c r="H181" i="10"/>
  <c r="F234" i="24"/>
  <c r="F245" i="24"/>
  <c r="F238" i="24"/>
  <c r="F240" i="24"/>
  <c r="F237" i="24"/>
  <c r="H246" i="24"/>
  <c r="F246" i="23"/>
  <c r="H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N165" i="15"/>
  <c r="N169" i="15"/>
  <c r="C149" i="15"/>
  <c r="D149" i="15"/>
  <c r="D153" i="15" s="1"/>
  <c r="E149" i="15"/>
  <c r="F149" i="15"/>
  <c r="G149" i="15"/>
  <c r="L155" i="7" l="1"/>
  <c r="G181" i="7"/>
  <c r="G181" i="30"/>
  <c r="F181" i="30"/>
  <c r="O167" i="30"/>
  <c r="N173" i="30"/>
  <c r="E181" i="30"/>
  <c r="N167" i="30"/>
  <c r="N171" i="30"/>
  <c r="C181" i="30"/>
  <c r="N172" i="30"/>
  <c r="O174" i="30"/>
  <c r="M167" i="30"/>
  <c r="D181" i="30"/>
  <c r="N176" i="30"/>
  <c r="R192" i="30"/>
  <c r="P170" i="30"/>
  <c r="O170" i="30"/>
  <c r="N170" i="30"/>
  <c r="O175" i="30"/>
  <c r="P175" i="30"/>
  <c r="N175" i="30"/>
  <c r="P167" i="30"/>
  <c r="M148" i="30"/>
  <c r="N180" i="30"/>
  <c r="P169" i="30"/>
  <c r="O169" i="30"/>
  <c r="N169" i="30"/>
  <c r="H181" i="30"/>
  <c r="P177" i="30"/>
  <c r="O177" i="30"/>
  <c r="N177" i="30"/>
  <c r="N174" i="30"/>
  <c r="O171" i="30"/>
  <c r="P173" i="30"/>
  <c r="P171" i="30"/>
  <c r="O176" i="30"/>
  <c r="P172" i="30"/>
  <c r="P176" i="30"/>
  <c r="O172" i="30"/>
  <c r="R190" i="30"/>
  <c r="R186" i="30"/>
  <c r="R191" i="30"/>
  <c r="R187" i="30"/>
  <c r="P168" i="30"/>
  <c r="N168" i="30"/>
  <c r="R188" i="30"/>
  <c r="O168" i="30"/>
  <c r="R189" i="30"/>
  <c r="R185" i="30"/>
  <c r="R184" i="30"/>
  <c r="O173" i="30"/>
  <c r="P174" i="30"/>
  <c r="P171" i="20"/>
  <c r="O171" i="20"/>
  <c r="N171" i="20"/>
  <c r="P175" i="20"/>
  <c r="O175" i="20"/>
  <c r="N175" i="20"/>
  <c r="P170" i="20"/>
  <c r="O170" i="20"/>
  <c r="N170" i="20"/>
  <c r="P172" i="20"/>
  <c r="O172" i="20"/>
  <c r="N172" i="20"/>
  <c r="P169" i="20"/>
  <c r="O169" i="20"/>
  <c r="N169" i="20"/>
  <c r="O173" i="20"/>
  <c r="N173" i="20"/>
  <c r="P173" i="20"/>
  <c r="R184" i="20"/>
  <c r="R190" i="20"/>
  <c r="R186" i="20"/>
  <c r="R191" i="20"/>
  <c r="R187" i="20"/>
  <c r="P168" i="20"/>
  <c r="R188" i="20"/>
  <c r="O168" i="20"/>
  <c r="N168" i="20"/>
  <c r="Q181" i="20" s="1"/>
  <c r="J147" i="20" s="1"/>
  <c r="I127" i="20" s="1"/>
  <c r="R189" i="20"/>
  <c r="R185" i="20"/>
  <c r="O167" i="20"/>
  <c r="P177" i="20"/>
  <c r="O177" i="20"/>
  <c r="N177" i="20"/>
  <c r="P176" i="20"/>
  <c r="O176" i="20"/>
  <c r="N176" i="20"/>
  <c r="C246" i="24"/>
  <c r="R255" i="23"/>
  <c r="N245" i="23"/>
  <c r="P232" i="23"/>
  <c r="P232" i="24"/>
  <c r="R253" i="24"/>
  <c r="P236" i="24"/>
  <c r="G246" i="24"/>
  <c r="P237" i="23"/>
  <c r="R253" i="23"/>
  <c r="R250" i="23"/>
  <c r="O240" i="23"/>
  <c r="O237" i="23"/>
  <c r="N233" i="24"/>
  <c r="R257" i="24"/>
  <c r="M232" i="24"/>
  <c r="O232" i="24"/>
  <c r="E246" i="24"/>
  <c r="N245" i="24"/>
  <c r="L220" i="24"/>
  <c r="O232" i="23"/>
  <c r="L220" i="23"/>
  <c r="P236" i="23"/>
  <c r="R252" i="23"/>
  <c r="P233" i="23"/>
  <c r="N242" i="23"/>
  <c r="R251" i="23"/>
  <c r="C246" i="23"/>
  <c r="N240" i="23"/>
  <c r="N233" i="23"/>
  <c r="R254" i="23"/>
  <c r="O239" i="23"/>
  <c r="E246" i="23"/>
  <c r="N237" i="23"/>
  <c r="R256" i="24"/>
  <c r="P235" i="24"/>
  <c r="R249" i="24"/>
  <c r="P242" i="24"/>
  <c r="R251" i="24"/>
  <c r="N235" i="23"/>
  <c r="N239" i="23"/>
  <c r="R256" i="23"/>
  <c r="P242" i="23"/>
  <c r="L220" i="11"/>
  <c r="R192" i="10"/>
  <c r="N180" i="10"/>
  <c r="L158" i="10"/>
  <c r="R187" i="10"/>
  <c r="R190" i="10"/>
  <c r="G181" i="10"/>
  <c r="C181" i="10"/>
  <c r="N176" i="8"/>
  <c r="P176" i="8"/>
  <c r="O176" i="8"/>
  <c r="P170" i="8"/>
  <c r="O170" i="8"/>
  <c r="N170" i="8"/>
  <c r="P169" i="8"/>
  <c r="O169" i="8"/>
  <c r="N169" i="8"/>
  <c r="P177" i="8"/>
  <c r="O177" i="8"/>
  <c r="N177" i="8"/>
  <c r="O167" i="8"/>
  <c r="P171" i="8"/>
  <c r="O171" i="8"/>
  <c r="N171" i="8"/>
  <c r="S190" i="8"/>
  <c r="P172" i="8"/>
  <c r="O172" i="8"/>
  <c r="N172" i="8"/>
  <c r="H181" i="8"/>
  <c r="O242" i="23"/>
  <c r="D246" i="23"/>
  <c r="O235" i="23"/>
  <c r="P239" i="23"/>
  <c r="O233" i="23"/>
  <c r="R257" i="23"/>
  <c r="P235" i="23"/>
  <c r="R249" i="23"/>
  <c r="N241" i="23"/>
  <c r="P238" i="23"/>
  <c r="O241" i="23"/>
  <c r="N238" i="23"/>
  <c r="P241" i="23"/>
  <c r="O238" i="23"/>
  <c r="P234" i="23"/>
  <c r="P240" i="23"/>
  <c r="N236" i="23"/>
  <c r="O233" i="24"/>
  <c r="P233" i="24"/>
  <c r="R254" i="24"/>
  <c r="N235" i="24"/>
  <c r="O239" i="24"/>
  <c r="O235" i="24"/>
  <c r="D246" i="24"/>
  <c r="N241" i="24"/>
  <c r="R252" i="24"/>
  <c r="O241" i="24"/>
  <c r="P241" i="24"/>
  <c r="R255" i="24"/>
  <c r="P239" i="24"/>
  <c r="O237" i="24"/>
  <c r="N236" i="24"/>
  <c r="P240" i="24"/>
  <c r="N239" i="24"/>
  <c r="O236" i="24"/>
  <c r="N242" i="24"/>
  <c r="R250" i="24"/>
  <c r="N234" i="24"/>
  <c r="O242" i="24"/>
  <c r="N234" i="23"/>
  <c r="O234" i="23"/>
  <c r="O236" i="23"/>
  <c r="M232" i="23"/>
  <c r="N232" i="23"/>
  <c r="P167" i="10"/>
  <c r="P177" i="10"/>
  <c r="R186" i="10"/>
  <c r="M167" i="10"/>
  <c r="D181" i="10"/>
  <c r="N171" i="10"/>
  <c r="N170" i="10"/>
  <c r="N175" i="10"/>
  <c r="P170" i="10"/>
  <c r="P172" i="10"/>
  <c r="P173" i="10"/>
  <c r="E181" i="10"/>
  <c r="O169" i="10"/>
  <c r="O174" i="10"/>
  <c r="O170" i="10"/>
  <c r="F181" i="10"/>
  <c r="N167" i="10"/>
  <c r="R185" i="10"/>
  <c r="R184" i="10"/>
  <c r="O171" i="10"/>
  <c r="N169" i="10"/>
  <c r="P171" i="10"/>
  <c r="N174" i="10"/>
  <c r="O173" i="10"/>
  <c r="N173" i="10"/>
  <c r="P174" i="10"/>
  <c r="O172" i="10"/>
  <c r="P169" i="10"/>
  <c r="N172" i="10"/>
  <c r="P175" i="10"/>
  <c r="O175" i="10"/>
  <c r="O167" i="10"/>
  <c r="P168" i="10"/>
  <c r="N168" i="10"/>
  <c r="O168" i="10"/>
  <c r="R191" i="10"/>
  <c r="R189" i="10"/>
  <c r="R188" i="10"/>
  <c r="O176" i="10"/>
  <c r="P176" i="10"/>
  <c r="N176" i="10"/>
  <c r="N177" i="10"/>
  <c r="O177" i="10"/>
  <c r="N237" i="24"/>
  <c r="P237" i="24"/>
  <c r="N232" i="24"/>
  <c r="F246" i="24"/>
  <c r="O240" i="24"/>
  <c r="O234" i="24"/>
  <c r="P234" i="24"/>
  <c r="P238" i="24"/>
  <c r="N240" i="24"/>
  <c r="N238" i="24"/>
  <c r="O238" i="24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L9" i="9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53" i="15"/>
  <c r="I157" i="15" s="1"/>
  <c r="F153" i="15"/>
  <c r="J157" i="15" s="1"/>
  <c r="H157" i="15"/>
  <c r="H159" i="15" s="1"/>
  <c r="S190" i="30" l="1"/>
  <c r="Q181" i="30"/>
  <c r="J147" i="30" s="1"/>
  <c r="I127" i="30" s="1"/>
  <c r="I100" i="30" s="1"/>
  <c r="I100" i="20"/>
  <c r="I62" i="20"/>
  <c r="I19" i="20" s="1"/>
  <c r="S190" i="20"/>
  <c r="S255" i="23"/>
  <c r="Q181" i="8"/>
  <c r="J147" i="8" s="1"/>
  <c r="I127" i="8" s="1"/>
  <c r="I100" i="8" s="1"/>
  <c r="Q246" i="23"/>
  <c r="J212" i="23" s="1"/>
  <c r="I127" i="23" s="1"/>
  <c r="I100" i="23" s="1"/>
  <c r="Q246" i="24"/>
  <c r="J212" i="24" s="1"/>
  <c r="I127" i="24" s="1"/>
  <c r="I62" i="24" s="1"/>
  <c r="I19" i="24" s="1"/>
  <c r="S255" i="24"/>
  <c r="S190" i="10"/>
  <c r="Q181" i="10"/>
  <c r="J147" i="10" s="1"/>
  <c r="I127" i="10" s="1"/>
  <c r="I100" i="10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J159" i="15"/>
  <c r="M162" i="15" s="1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3" i="15"/>
  <c r="K163" i="15"/>
  <c r="K168" i="15"/>
  <c r="I62" i="30" l="1"/>
  <c r="I19" i="30" s="1"/>
  <c r="I62" i="8"/>
  <c r="I19" i="8" s="1"/>
  <c r="I100" i="24"/>
  <c r="I62" i="23"/>
  <c r="I19" i="23" s="1"/>
  <c r="M166" i="15"/>
  <c r="N166" i="15" s="1"/>
  <c r="I62" i="10"/>
  <c r="I19" i="10" s="1"/>
  <c r="I62" i="11"/>
  <c r="I19" i="11" s="1"/>
  <c r="I100" i="7"/>
  <c r="N168" i="15"/>
  <c r="N170" i="15"/>
  <c r="E160" i="15" s="1"/>
  <c r="K164" i="15"/>
  <c r="L164" i="15"/>
  <c r="L162" i="15"/>
  <c r="N162" i="15" s="1"/>
  <c r="N167" i="15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D160" i="15" l="1"/>
  <c r="D156" i="15" s="1"/>
  <c r="E156" i="15"/>
  <c r="E161" i="15"/>
  <c r="N164" i="15"/>
  <c r="C160" i="15" s="1"/>
  <c r="H161" i="3"/>
  <c r="D161" i="15" l="1"/>
  <c r="C156" i="15"/>
  <c r="F156" i="15" s="1"/>
  <c r="I127" i="15"/>
  <c r="C161" i="15"/>
  <c r="C165" i="15" s="1"/>
  <c r="C162" i="15" s="1"/>
  <c r="I62" i="15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<sst xmlns="http://schemas.openxmlformats.org/spreadsheetml/2006/main" count="8840" uniqueCount="121">
  <si>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</si>
  <si>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</si>
  <si>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</si>
  <si>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</si>
  <si>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</si>
  <si>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</si>
  <si>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</si>
  <si>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</si>
  <si>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</si>
  <si>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</si>
  <si>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</si>
  <si>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</si>
  <si>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</si>
  <si>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</si>
  <si>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</si>
  <si>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</si>
  <si>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</si>
  <si>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</si>
  <si>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</si>
  <si>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</si>
  <si>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</si>
  <si>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</si>
  <si>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</si>
  <si>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</si>
  <si>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</si>
  <si>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</si>
  <si>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</si>
  <si>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</si>
  <si>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</si>
  <si>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</si>
  <si>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</si>
  <si>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</si>
  <si>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</si>
  <si>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</si>
  <si>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</si>
  <si>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</si>
  <si>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</si>
  <si>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</si>
  <si>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</si>
  <si>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</si>
  <si>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</si>
  <si>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</si>
  <si>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</si>
  <si>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</si>
  <si>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</si>
  <si>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</si>
  <si>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</si>
  <si>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</si>
  <si>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</si>
  <si>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</si>
  <si>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</si>
  <si>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</si>
  <si>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</si>
  <si>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</si>
  <si>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</si>
  <si>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</si>
  <si>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</si>
  <si>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</si>
  <si>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</si>
  <si>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</si>
  <si>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</si>
  <si>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</si>
  <si>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</si>
  <si>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</si>
  <si>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</si>
  <si>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</si>
  <si>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</si>
  <si>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</si>
  <si>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</si>
  <si>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</si>
  <si>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</si>
  <si>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</si>
  <si>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</si>
  <si>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</si>
  <si>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</si>
  <si>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</si>
  <si>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</si>
  <si>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</si>
  <si>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</si>
  <si>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</si>
  <si>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</si>
  <si>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</si>
  <si>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</si>
  <si>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</si>
  <si>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</si>
  <si>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</si>
  <si>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</si>
  <si>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</si>
  <si>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</si>
  <si>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</si>
  <si>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</si>
  <si>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</si>
  <si>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</si>
  <si>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</si>
  <si>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</si>
  <si>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</si>
  <si>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</si>
  <si>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</si>
  <si>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</si>
  <si>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</si>
  <si>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</si>
  <si>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</si>
  <si>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</si>
  <si>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</si>
  <si>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 xml:space="preserve">Spins Count = </t>
  </si>
  <si>
    <t>Weight to Use Outer Reels</t>
  </si>
  <si>
    <t xml:space="preserve">Spins Count </t>
  </si>
  <si>
    <t>96% Reel Strip Layout: Lion Game</t>
  </si>
  <si>
    <t>96% Reel Strip Layout: Rhino Feature Game</t>
  </si>
  <si>
    <t>96% Reel Strip Layout: WaterBuffalo Feature 1</t>
  </si>
  <si>
    <t>96% Reel Strip Layout: WaterBuffalo Feature 3</t>
  </si>
  <si>
    <t>96% Reel Strip Layout: WaterBuffalo Feature 2</t>
  </si>
  <si>
    <t>Free Spins Count =</t>
  </si>
  <si>
    <t>Multipliers</t>
  </si>
  <si>
    <t>96% Reel Strip Layout: Elephant Game</t>
  </si>
  <si>
    <t xml:space="preserve">Collect Feature Cycle = </t>
  </si>
  <si>
    <t xml:space="preserve">Retrigger Cycle = </t>
  </si>
  <si>
    <t>Retrigger Spins</t>
  </si>
  <si>
    <t>Retrigger</t>
  </si>
  <si>
    <t>WIld</t>
  </si>
  <si>
    <t>Base Game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</si>
</sst>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242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K14" sqref="K14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4.4"/>
  <cols>
    <col min="2" max="2" width="23.109375" customWidth="1"/>
    <col min="3" max="4" width="12.554687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61</v>
      </c>
      <c r="D3" s="52">
        <f>E3-C3</f>
        <v>939</v>
      </c>
      <c r="E3" s="5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40" zoomScaleNormal="100" workbookViewId="0">
      <selection activeCell="F148" sqref="F148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48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>
        <f>I62</f>
        <v>3.2675898167164696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48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>
        <f>I127</f>
        <v>3.2675898167164696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48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48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>
        <f>C160</f>
        <v>3.2675898167164696</v>
      </c>
    </row>
    <row r="128" spans="2:9">
      <c r="B128" s="12">
        <v>124</v>
      </c>
      <c r="C128" s="16" t="s">
        <v>63</v>
      </c>
      <c r="D128" s="16" t="s">
        <v>48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5</v>
      </c>
      <c r="E147" s="18">
        <f t="shared" si="0"/>
        <v>4</v>
      </c>
      <c r="F147" s="18">
        <f t="shared" si="0"/>
        <v>5</v>
      </c>
      <c r="G147" s="18">
        <f t="shared" si="0"/>
        <v>0</v>
      </c>
      <c r="H147" s="18">
        <v>0</v>
      </c>
    </row>
    <row r="148" spans="2:10" ht="15" thickBot="1">
      <c r="B148" s="23" t="s">
        <v>63</v>
      </c>
      <c r="C148" s="18">
        <f t="shared" si="0"/>
        <v>139</v>
      </c>
      <c r="D148" s="18">
        <f>COUNTIF(D$4:D$142,$B148)</f>
        <v>134</v>
      </c>
      <c r="E148" s="18">
        <f t="shared" si="0"/>
        <v>135</v>
      </c>
      <c r="F148" s="18">
        <f t="shared" si="0"/>
        <v>134</v>
      </c>
      <c r="G148" s="18">
        <f t="shared" si="0"/>
        <v>139</v>
      </c>
      <c r="H148" s="23">
        <v>0</v>
      </c>
    </row>
    <row r="149" spans="2:10" ht="1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75" t="s">
        <v>65</v>
      </c>
      <c r="C151" s="75"/>
      <c r="D151" s="75"/>
      <c r="E151" s="75"/>
      <c r="F151" s="75"/>
      <c r="G151" s="75"/>
      <c r="H151" s="75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0.14388489208633093</v>
      </c>
      <c r="E153" s="18">
        <f t="shared" ref="E153:F153" si="3">E147*4/E149</f>
        <v>0.11510791366906475</v>
      </c>
      <c r="F153" s="18">
        <f t="shared" si="3"/>
        <v>0.14388489208633093</v>
      </c>
      <c r="G153" s="18">
        <f t="shared" si="2"/>
        <v>0</v>
      </c>
      <c r="H153" s="18">
        <v>0</v>
      </c>
    </row>
    <row r="154" spans="2:10" ht="15" thickBot="1">
      <c r="B154" s="23" t="s">
        <v>63</v>
      </c>
      <c r="C154" s="18">
        <f t="shared" si="2"/>
        <v>139</v>
      </c>
      <c r="D154" s="18">
        <f>COUNTIF(D$4:D$142,$B154)</f>
        <v>134</v>
      </c>
      <c r="E154" s="18">
        <f t="shared" si="2"/>
        <v>135</v>
      </c>
      <c r="F154" s="18">
        <f t="shared" si="2"/>
        <v>134</v>
      </c>
      <c r="G154" s="18">
        <f t="shared" si="2"/>
        <v>139</v>
      </c>
      <c r="H154" s="23">
        <v>0</v>
      </c>
    </row>
    <row r="156" spans="2:10">
      <c r="C156" s="13">
        <f>1/C160</f>
        <v>0.30603596414830253</v>
      </c>
      <c r="D156" s="13">
        <f t="shared" ref="D156:E156" si="4">1/D160</f>
        <v>4.6678251829466499E-2</v>
      </c>
      <c r="E156" s="13">
        <f t="shared" si="4"/>
        <v>2.3830632714469174E-3</v>
      </c>
      <c r="F156" s="13">
        <f>1/SUM(C156:E156)</f>
        <v>2.8161297155368388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0.14388489208633093</v>
      </c>
      <c r="I157" s="13">
        <f t="shared" ref="I157:J157" si="5">E153</f>
        <v>0.11510791366906475</v>
      </c>
      <c r="J157" s="13">
        <f t="shared" si="5"/>
        <v>0.14388489208633093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0.85611510791366907</v>
      </c>
      <c r="I159" s="13">
        <f t="shared" ref="I159:J159" si="6">1-I157</f>
        <v>0.8848920863309353</v>
      </c>
      <c r="J159" s="13">
        <f t="shared" si="6"/>
        <v>0.85611510791366907</v>
      </c>
    </row>
    <row r="160" spans="2:10">
      <c r="B160" s="20" t="s">
        <v>64</v>
      </c>
      <c r="C160" s="21">
        <f>1/SUM(N162:N164)</f>
        <v>3.2675898167164696</v>
      </c>
      <c r="D160" s="13">
        <f>1/SUM(N166:N168)</f>
        <v>21.423253031269944</v>
      </c>
      <c r="E160" s="13">
        <f>1/SUM(N170)</f>
        <v>419.62796875000009</v>
      </c>
    </row>
    <row r="161" spans="2:14">
      <c r="C161" s="13">
        <f>1/C160</f>
        <v>0.30603596414830253</v>
      </c>
      <c r="D161" s="13">
        <f t="shared" ref="D161:E161" si="7">1/D160</f>
        <v>4.6678251829466499E-2</v>
      </c>
      <c r="E161" s="13">
        <f t="shared" si="7"/>
        <v>2.3830632714469174E-3</v>
      </c>
    </row>
    <row r="162" spans="2:14">
      <c r="C162" s="13">
        <f>C165/C163</f>
        <v>6.1494313144339327E-2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0.14388489208633093</v>
      </c>
      <c r="L162" s="13">
        <f t="shared" ref="L162:M170" si="8">IF(I162=$H$156,$H$157,IF(I162=$H$158,$H$159,IF(I162=$I$156,$I$157,IF(I162=$I$158,$I$159,IF(I162=$J$156,$J$157,IF(I162=$J$158,$J$159,0))))))</f>
        <v>0.8848920863309353</v>
      </c>
      <c r="M162" s="13">
        <f t="shared" si="8"/>
        <v>0.85611510791366907</v>
      </c>
      <c r="N162" s="13">
        <f>PRODUCT(K162:M162)</f>
        <v>0.10900280345052668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0.85611510791366907</v>
      </c>
      <c r="L163" s="13">
        <f t="shared" si="8"/>
        <v>0.11510791366906475</v>
      </c>
      <c r="M163" s="13">
        <f t="shared" si="8"/>
        <v>0.85611510791366907</v>
      </c>
      <c r="N163" s="13">
        <f t="shared" ref="N163:N170" si="10">PRODUCT(K163:M163)</f>
        <v>8.4366397467399518E-2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0.8848920863309353</v>
      </c>
      <c r="L164" s="13">
        <f t="shared" si="8"/>
        <v>0.8848920863309353</v>
      </c>
      <c r="M164" s="13">
        <f t="shared" si="8"/>
        <v>0.14388489208633093</v>
      </c>
      <c r="N164" s="13">
        <f t="shared" si="10"/>
        <v>0.11266676323037632</v>
      </c>
    </row>
    <row r="165" spans="2:14">
      <c r="C165" s="13">
        <f>1/(C161+D161*2+E161*3)</f>
        <v>2.4597725257735732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0.14388489208633093</v>
      </c>
      <c r="L166" s="13">
        <f t="shared" si="8"/>
        <v>0.11510791366906475</v>
      </c>
      <c r="M166" s="13">
        <f t="shared" si="8"/>
        <v>0.85611510791366907</v>
      </c>
      <c r="N166" s="13">
        <f t="shared" si="10"/>
        <v>1.4179226465109159E-2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0.14388489208633093</v>
      </c>
      <c r="L167" s="13">
        <f t="shared" si="8"/>
        <v>0.8848920863309353</v>
      </c>
      <c r="M167" s="13">
        <f t="shared" si="8"/>
        <v>0.14388489208633093</v>
      </c>
      <c r="N167" s="13">
        <f t="shared" si="10"/>
        <v>1.8319798899248181E-2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0.85611510791366907</v>
      </c>
      <c r="L168" s="13">
        <f t="shared" si="8"/>
        <v>0.11510791366906475</v>
      </c>
      <c r="M168" s="13">
        <f t="shared" si="8"/>
        <v>0.14388489208633093</v>
      </c>
      <c r="N168" s="13">
        <f t="shared" si="10"/>
        <v>1.4179226465109163E-2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0.14388489208633093</v>
      </c>
      <c r="L170" s="13">
        <f t="shared" si="8"/>
        <v>0.11510791366906475</v>
      </c>
      <c r="M170" s="13">
        <f t="shared" si="8"/>
        <v>0.14388489208633093</v>
      </c>
      <c r="N170" s="13">
        <f t="shared" si="10"/>
        <v>2.3830632714469174E-3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212" priority="14" operator="containsText" text="Collector">
      <formula>NOT(ISERROR(SEARCH("Collector",A1)))</formula>
    </cfRule>
  </conditionalFormatting>
  <conditionalFormatting sqref="B151:H154">
    <cfRule type="containsText" dxfId="211" priority="2" operator="containsText" text="Collector">
      <formula>NOT(ISERROR(SEARCH("Collector",B151)))</formula>
    </cfRule>
  </conditionalFormatting>
  <conditionalFormatting sqref="G4:G142">
    <cfRule type="containsText" dxfId="210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abSelected="1" topLeftCell="A54" zoomScale="85" zoomScaleNormal="85" workbookViewId="0">
      <selection activeCell="G134" sqref="G134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107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16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16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16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16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16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2.2409558698006151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16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16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16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16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16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16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16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16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16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16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16</v>
      </c>
      <c r="H46" s="32"/>
    </row>
    <row r="47" spans="2:8">
      <c r="B47" s="12">
        <v>43</v>
      </c>
      <c r="C47" s="16" t="s">
        <v>16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16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16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16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16</v>
      </c>
      <c r="D56" s="48" t="s">
        <v>9</v>
      </c>
      <c r="E56" s="16" t="s">
        <v>16</v>
      </c>
      <c r="F56" s="48" t="s">
        <v>9</v>
      </c>
      <c r="G56" s="16" t="s">
        <v>16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16</v>
      </c>
      <c r="D60" s="16" t="s">
        <v>15</v>
      </c>
      <c r="E60" s="16" t="s">
        <v>61</v>
      </c>
      <c r="F60" s="16" t="s">
        <v>15</v>
      </c>
      <c r="G60" s="16" t="s">
        <v>16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2.2409558698006151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16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8</v>
      </c>
      <c r="E67" s="16" t="s">
        <v>11</v>
      </c>
      <c r="F67" s="16" t="s">
        <v>8</v>
      </c>
      <c r="G67" s="16" t="s">
        <v>16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16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16</v>
      </c>
      <c r="F75" s="16" t="s">
        <v>7</v>
      </c>
      <c r="G75" s="16" t="s">
        <v>16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16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16</v>
      </c>
      <c r="F100" s="16" t="s">
        <v>10</v>
      </c>
      <c r="G100" s="16" t="s">
        <v>14</v>
      </c>
      <c r="H100" s="32"/>
      <c r="I100" s="21">
        <f>I127</f>
        <v>2.2409558698006151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16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16</v>
      </c>
      <c r="H127" s="32"/>
      <c r="I127" s="21">
        <f>J147</f>
        <v>2.2409558698006151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16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16</v>
      </c>
      <c r="H133" s="32"/>
    </row>
    <row r="134" spans="2:8">
      <c r="B134" s="12">
        <v>130</v>
      </c>
      <c r="C134" s="16" t="s">
        <v>16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16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7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2.2409558698006151</v>
      </c>
    </row>
    <row r="148" spans="2:12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17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16</v>
      </c>
      <c r="D149" s="53">
        <f t="shared" si="1"/>
        <v>14</v>
      </c>
      <c r="E149" s="51">
        <f t="shared" si="1"/>
        <v>15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13</v>
      </c>
      <c r="D150" s="51">
        <f t="shared" si="1"/>
        <v>17</v>
      </c>
      <c r="E150" s="53">
        <f t="shared" si="1"/>
        <v>12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17</v>
      </c>
      <c r="D151" s="53">
        <f t="shared" si="1"/>
        <v>16</v>
      </c>
      <c r="E151" s="51">
        <f t="shared" si="1"/>
        <v>12</v>
      </c>
      <c r="F151" s="53">
        <f t="shared" si="1"/>
        <v>20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16</v>
      </c>
      <c r="E152" s="53">
        <f t="shared" si="1"/>
        <v>16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3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6</v>
      </c>
      <c r="H153" s="18">
        <f t="shared" si="0"/>
        <v>1</v>
      </c>
      <c r="I153" s="27"/>
    </row>
    <row r="154" spans="2:12">
      <c r="B154" s="18" t="s">
        <v>12</v>
      </c>
      <c r="C154" s="51">
        <f t="shared" si="1"/>
        <v>3</v>
      </c>
      <c r="D154" s="53">
        <f t="shared" si="1"/>
        <v>12</v>
      </c>
      <c r="E154" s="51">
        <f t="shared" si="1"/>
        <v>11</v>
      </c>
      <c r="F154" s="53">
        <f t="shared" si="1"/>
        <v>6</v>
      </c>
      <c r="G154" s="18">
        <f t="shared" si="0"/>
        <v>5</v>
      </c>
      <c r="H154" s="18">
        <f t="shared" si="0"/>
        <v>1</v>
      </c>
      <c r="I154" s="27"/>
    </row>
    <row r="155" spans="2:12">
      <c r="B155" s="18" t="s">
        <v>13</v>
      </c>
      <c r="C155" s="53">
        <f t="shared" si="1"/>
        <v>9</v>
      </c>
      <c r="D155" s="51">
        <f t="shared" si="1"/>
        <v>7</v>
      </c>
      <c r="E155" s="53">
        <f t="shared" si="1"/>
        <v>7</v>
      </c>
      <c r="F155" s="51">
        <f t="shared" si="1"/>
        <v>4</v>
      </c>
      <c r="G155" s="18">
        <f t="shared" si="0"/>
        <v>4</v>
      </c>
      <c r="H155" s="18">
        <f t="shared" si="0"/>
        <v>1</v>
      </c>
      <c r="I155" s="27"/>
      <c r="K155" s="13" t="s">
        <v>116</v>
      </c>
      <c r="L155" s="13">
        <f>1/(C180*E180*G180*64)</f>
        <v>11.52764423076923</v>
      </c>
    </row>
    <row r="156" spans="2:12">
      <c r="B156" s="18" t="s">
        <v>14</v>
      </c>
      <c r="C156" s="51">
        <f t="shared" si="1"/>
        <v>4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7</v>
      </c>
      <c r="H156" s="18">
        <f t="shared" si="0"/>
        <v>1</v>
      </c>
      <c r="I156" s="27"/>
    </row>
    <row r="157" spans="2:12">
      <c r="B157" s="18" t="s">
        <v>15</v>
      </c>
      <c r="C157" s="53">
        <f t="shared" si="1"/>
        <v>9</v>
      </c>
      <c r="D157" s="51">
        <f t="shared" si="1"/>
        <v>7</v>
      </c>
      <c r="E157" s="53">
        <f t="shared" si="1"/>
        <v>7</v>
      </c>
      <c r="F157" s="51">
        <f t="shared" si="1"/>
        <v>6</v>
      </c>
      <c r="G157" s="18">
        <f t="shared" si="0"/>
        <v>7</v>
      </c>
      <c r="H157" s="18">
        <f t="shared" si="0"/>
        <v>1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" thickBot="1">
      <c r="B160" s="23" t="s">
        <v>16</v>
      </c>
      <c r="C160" s="18">
        <f t="shared" si="1"/>
        <v>16</v>
      </c>
      <c r="D160" s="18">
        <f t="shared" si="1"/>
        <v>0</v>
      </c>
      <c r="E160" s="18">
        <f t="shared" si="1"/>
        <v>17</v>
      </c>
      <c r="F160" s="18">
        <f t="shared" si="1"/>
        <v>0</v>
      </c>
      <c r="G160" s="18">
        <f t="shared" si="1"/>
        <v>13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1.181663364960206E-4</v>
      </c>
      <c r="N167" s="18">
        <f>C167*D167*E167*(F173+F174+F175+F176+F177)*E186</f>
        <v>2.9863387872632659E-4</v>
      </c>
      <c r="O167" s="18">
        <f>C167*D167*E167*F167*(G178+G180+SUM(G173:G177)+G179*SUM(H173:H177))*F186</f>
        <v>7.0992802067457915E-5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0.12318840579710146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0.13552329491905202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0.26444939028968389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0.21342737253955929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0.11510791366906475</v>
      </c>
      <c r="D169" s="18">
        <f t="shared" si="3"/>
        <v>0.1037037037037037</v>
      </c>
      <c r="E169" s="18">
        <f t="shared" si="3"/>
        <v>0.10869565217391304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0.1160163088625434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0.1906857310066562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0.1159206362740241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9.3525179856115109E-2</v>
      </c>
      <c r="D170" s="18">
        <f t="shared" si="3"/>
        <v>0.12592592592592591</v>
      </c>
      <c r="E170" s="18">
        <f t="shared" si="3"/>
        <v>8.6956521739130432E-2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6.1187416458800381E-2</v>
      </c>
      <c r="O170" s="18">
        <f t="shared" si="6"/>
        <v>9.9408193330107114E-2</v>
      </c>
      <c r="P170" s="18">
        <f t="shared" si="7"/>
        <v>6.8132972610854631E-2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0.1223021582733813</v>
      </c>
      <c r="D171" s="18">
        <f t="shared" si="3"/>
        <v>0.11851851851851852</v>
      </c>
      <c r="E171" s="18">
        <f t="shared" si="3"/>
        <v>8.6956521739130432E-2</v>
      </c>
      <c r="F171" s="18">
        <f t="shared" si="3"/>
        <v>0.14814814814814814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7.5563720032152087E-2</v>
      </c>
      <c r="O171" s="18">
        <f t="shared" si="6"/>
        <v>0.14797548317763887</v>
      </c>
      <c r="P171" s="18">
        <f t="shared" si="7"/>
        <v>7.5367191402160416E-2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0.11851851851851852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0.11511584897091325</v>
      </c>
      <c r="O172" s="18">
        <f t="shared" si="6"/>
        <v>0.18961202890208326</v>
      </c>
      <c r="P172" s="18">
        <f t="shared" si="7"/>
        <v>8.8612362742108666E-2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2.1582733812949641E-2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4.4117647058823532E-2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1.5896112428150791E-3</v>
      </c>
      <c r="O173" s="18">
        <f t="shared" si="6"/>
        <v>2.042259875997566E-3</v>
      </c>
      <c r="P173" s="18">
        <f t="shared" si="7"/>
        <v>4.5689673959977827E-4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2.1582733812949641E-2</v>
      </c>
      <c r="D174" s="18">
        <f t="shared" si="3"/>
        <v>8.8888888888888892E-2</v>
      </c>
      <c r="E174" s="18">
        <f t="shared" si="3"/>
        <v>7.9710144927536225E-2</v>
      </c>
      <c r="F174" s="18">
        <f t="shared" si="3"/>
        <v>4.4444444444444446E-2</v>
      </c>
      <c r="G174" s="18">
        <f t="shared" si="3"/>
        <v>3.6764705882352942E-2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2.9342915530015871E-3</v>
      </c>
      <c r="O174" s="18">
        <f t="shared" si="6"/>
        <v>3.3029078120905306E-3</v>
      </c>
      <c r="P174" s="18">
        <f t="shared" si="7"/>
        <v>6.451923899962361E-4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6.4748201438848921E-2</v>
      </c>
      <c r="D175" s="18">
        <f t="shared" si="3"/>
        <v>5.185185185185185E-2</v>
      </c>
      <c r="E175" s="18">
        <f t="shared" si="3"/>
        <v>5.0724637681159424E-2</v>
      </c>
      <c r="F175" s="18">
        <f t="shared" si="3"/>
        <v>2.9629629629629631E-2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2.866313140219619E-3</v>
      </c>
      <c r="O175" s="18">
        <f t="shared" si="6"/>
        <v>9.1828165789437088E-4</v>
      </c>
      <c r="P175" s="18">
        <f t="shared" si="7"/>
        <v>3.0638933669594078E-4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2.8776978417266189E-2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5.1470588235294115E-2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2.3629254217162414E-3</v>
      </c>
      <c r="O176" s="18">
        <f t="shared" si="6"/>
        <v>9.4440269458371422E-4</v>
      </c>
      <c r="P176" s="18">
        <f t="shared" si="7"/>
        <v>4.1648308820639866E-4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6.4748201438848921E-2</v>
      </c>
      <c r="D177" s="18">
        <f>D157/D$161</f>
        <v>5.185185185185185E-2</v>
      </c>
      <c r="E177" s="18">
        <f t="shared" si="3"/>
        <v>5.0724637681159424E-2</v>
      </c>
      <c r="F177" s="18">
        <f t="shared" si="3"/>
        <v>4.4444444444444446E-2</v>
      </c>
      <c r="G177" s="18">
        <f t="shared" si="3"/>
        <v>5.1470588235294115E-2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2.8209358670536768E-3</v>
      </c>
      <c r="O177" s="18">
        <f t="shared" si="6"/>
        <v>1.1077186537660644E-3</v>
      </c>
      <c r="P177" s="18">
        <f t="shared" si="7"/>
        <v>4.7746372320198714E-4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0.11510791366906475</v>
      </c>
      <c r="D180" s="18">
        <f t="shared" si="3"/>
        <v>0</v>
      </c>
      <c r="E180" s="18">
        <f t="shared" si="3"/>
        <v>0.12318840579710146</v>
      </c>
      <c r="F180" s="18">
        <f t="shared" si="3"/>
        <v>0</v>
      </c>
      <c r="G180" s="18">
        <f t="shared" si="3"/>
        <v>9.5588235294117641E-2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0.26024397873005944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1.0000000000000002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2.2409558698006151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2.5600434684931801E-3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1.4713624572540511E-2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1.3727769323804005E-2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8.0988538713407415E-2</v>
      </c>
      <c r="S190" s="13">
        <f>SUM(R184:R190)</f>
        <v>0.13552329491905196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54 A156:Z1048576 A155:J155 M155:Z155">
    <cfRule type="containsText" dxfId="209" priority="15" operator="containsText" text="Inner">
      <formula>NOT(ISERROR(SEARCH("Inner",A1)))</formula>
    </cfRule>
    <cfRule type="containsText" dxfId="208" priority="25" operator="containsText" text="King">
      <formula>NOT(ISERROR(SEARCH("King",A1)))</formula>
    </cfRule>
    <cfRule type="containsText" dxfId="207" priority="26" operator="containsText" text="Ace">
      <formula>NOT(ISERROR(SEARCH("Ace",A1)))</formula>
    </cfRule>
    <cfRule type="containsText" dxfId="206" priority="27" operator="containsText" text="Elephant">
      <formula>NOT(ISERROR(SEARCH("Elephant",A1)))</formula>
    </cfRule>
    <cfRule type="containsText" dxfId="205" priority="28" operator="containsText" text="Lion">
      <formula>NOT(ISERROR(SEARCH("Lion",A1)))</formula>
    </cfRule>
  </conditionalFormatting>
  <conditionalFormatting sqref="A1:XFD154 A156:XFD1048576 A155:J155 M155:XFD155">
    <cfRule type="containsText" dxfId="204" priority="24" operator="containsText" text="Rhino">
      <formula>NOT(ISERROR(SEARCH("Rhino",A1)))</formula>
    </cfRule>
  </conditionalFormatting>
  <conditionalFormatting sqref="A1:U154 A156:U1048576 A155:J155 M155:U155">
    <cfRule type="containsText" dxfId="203" priority="16" operator="containsText" text="Scatter">
      <formula>NOT(ISERROR(SEARCH("Scatter",A1)))</formula>
    </cfRule>
    <cfRule type="containsText" dxfId="202" priority="17" operator="containsText" text="Collector">
      <formula>NOT(ISERROR(SEARCH("Collector",A1)))</formula>
    </cfRule>
    <cfRule type="containsText" dxfId="201" priority="18" operator="containsText" text="Ten">
      <formula>NOT(ISERROR(SEARCH("Ten",A1)))</formula>
    </cfRule>
    <cfRule type="containsText" dxfId="200" priority="19" operator="containsText" text="WaterBuffalo">
      <formula>NOT(ISERROR(SEARCH("WaterBuffalo",A1)))</formula>
    </cfRule>
    <cfRule type="containsText" dxfId="199" priority="20" operator="containsText" text="Jack">
      <formula>NOT(ISERROR(SEARCH("Jack",A1)))</formula>
    </cfRule>
    <cfRule type="containsText" dxfId="198" priority="21" operator="containsText" text="Queen">
      <formula>NOT(ISERROR(SEARCH("Queen",A1)))</formula>
    </cfRule>
    <cfRule type="containsText" dxfId="197" priority="22" operator="containsText" text="Leopard">
      <formula>NOT(ISERROR(SEARCH("Leopard",A1)))</formula>
    </cfRule>
    <cfRule type="containsText" dxfId="196" priority="23" operator="containsText" text="Wild">
      <formula>NOT(ISERROR(SEARCH("Wild",A1)))</formula>
    </cfRule>
  </conditionalFormatting>
  <conditionalFormatting sqref="K155:L155">
    <cfRule type="containsText" dxfId="13" priority="1" operator="containsText" text="Inner">
      <formula>NOT(ISERROR(SEARCH("Inner",K155)))</formula>
    </cfRule>
    <cfRule type="containsText" dxfId="12" priority="11" operator="containsText" text="King">
      <formula>NOT(ISERROR(SEARCH("King",K155)))</formula>
    </cfRule>
    <cfRule type="containsText" dxfId="11" priority="12" operator="containsText" text="Ace">
      <formula>NOT(ISERROR(SEARCH("Ace",K155)))</formula>
    </cfRule>
    <cfRule type="containsText" dxfId="10" priority="13" operator="containsText" text="Elephant">
      <formula>NOT(ISERROR(SEARCH("Elephant",K155)))</formula>
    </cfRule>
    <cfRule type="containsText" dxfId="9" priority="14" operator="containsText" text="Lion">
      <formula>NOT(ISERROR(SEARCH("Lion",K155)))</formula>
    </cfRule>
  </conditionalFormatting>
  <conditionalFormatting sqref="K155:L155">
    <cfRule type="containsText" dxfId="8" priority="10" operator="containsText" text="Rhino">
      <formula>NOT(ISERROR(SEARCH("Rhino",K155)))</formula>
    </cfRule>
  </conditionalFormatting>
  <conditionalFormatting sqref="K155:L155">
    <cfRule type="containsText" dxfId="7" priority="2" operator="containsText" text="Scatter">
      <formula>NOT(ISERROR(SEARCH("Scatter",K155)))</formula>
    </cfRule>
    <cfRule type="containsText" dxfId="6" priority="3" operator="containsText" text="Collector">
      <formula>NOT(ISERROR(SEARCH("Collector",K155)))</formula>
    </cfRule>
    <cfRule type="containsText" dxfId="5" priority="4" operator="containsText" text="Ten">
      <formula>NOT(ISERROR(SEARCH("Ten",K155)))</formula>
    </cfRule>
    <cfRule type="containsText" dxfId="4" priority="5" operator="containsText" text="WaterBuffalo">
      <formula>NOT(ISERROR(SEARCH("WaterBuffalo",K155)))</formula>
    </cfRule>
    <cfRule type="containsText" dxfId="3" priority="6" operator="containsText" text="Jack">
      <formula>NOT(ISERROR(SEARCH("Jack",K155)))</formula>
    </cfRule>
    <cfRule type="containsText" dxfId="2" priority="7" operator="containsText" text="Queen">
      <formula>NOT(ISERROR(SEARCH("Queen",K155)))</formula>
    </cfRule>
    <cfRule type="containsText" dxfId="1" priority="8" operator="containsText" text="Leopard">
      <formula>NOT(ISERROR(SEARCH("Leopard",K155)))</formula>
    </cfRule>
    <cfRule type="containsText" dxfId="0" priority="9" operator="containsText" text="Wild">
      <formula>NOT(ISERROR(SEARCH("Wild",K155)))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C4" sqref="C4"/>
    </sheetView>
  </sheetViews>
  <sheetFormatPr defaultRowHeight="14.4"/>
  <cols>
    <col min="2" max="2" width="23.5546875" bestFit="1" customWidth="1"/>
    <col min="3" max="3" width="12.88671875" bestFit="1" customWidth="1"/>
  </cols>
  <sheetData>
    <row r="2" spans="2:3">
      <c r="B2" t="s">
        <v>88</v>
      </c>
      <c r="C2">
        <v>4</v>
      </c>
    </row>
    <row r="3" spans="2:3">
      <c r="B3" t="s">
        <v>117</v>
      </c>
      <c r="C3">
        <v>3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800</v>
      </c>
    </row>
    <row r="6" spans="2:3">
      <c r="B6" s="40" t="s">
        <v>8</v>
      </c>
      <c r="C6" s="57">
        <v>900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4EF-4FB1-412E-9FDD-A823F4080C9A}">
  <dimension ref="B2:E14"/>
  <sheetViews>
    <sheetView workbookViewId="0">
      <selection activeCell="C8" sqref="C8"/>
    </sheetView>
  </sheetViews>
  <sheetFormatPr defaultRowHeight="14.4"/>
  <cols>
    <col min="2" max="2" width="22.6640625" bestFit="1" customWidth="1"/>
  </cols>
  <sheetData>
    <row r="2" spans="2:5">
      <c r="B2" t="s">
        <v>112</v>
      </c>
      <c r="C2">
        <v>7</v>
      </c>
    </row>
    <row r="3" spans="2:5">
      <c r="B3" t="s">
        <v>113</v>
      </c>
    </row>
    <row r="4" spans="2:5">
      <c r="B4">
        <v>2</v>
      </c>
    </row>
    <row r="5" spans="2:5">
      <c r="B5">
        <v>5</v>
      </c>
    </row>
    <row r="6" spans="2:5">
      <c r="B6">
        <v>10</v>
      </c>
    </row>
    <row r="7" spans="2:5">
      <c r="B7">
        <v>20</v>
      </c>
    </row>
    <row r="11" spans="2:5">
      <c r="C11" t="s">
        <v>72</v>
      </c>
      <c r="D11" t="s">
        <v>73</v>
      </c>
      <c r="E11" t="s">
        <v>41</v>
      </c>
    </row>
    <row r="12" spans="2:5">
      <c r="B12" t="s">
        <v>74</v>
      </c>
      <c r="C12">
        <v>5000</v>
      </c>
      <c r="D12">
        <f>E12-C12</f>
        <v>5000</v>
      </c>
      <c r="E12">
        <v>10000</v>
      </c>
    </row>
    <row r="14" spans="2:5">
      <c r="B14" t="s">
        <v>115</v>
      </c>
      <c r="C14">
        <f>E12/C12*'Outer Collector Reels'!C160</f>
        <v>6.5351796334329393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198"/>
  <sheetViews>
    <sheetView topLeftCell="A133" zoomScale="77" zoomScaleNormal="100" workbookViewId="0">
      <selection activeCell="C3" sqref="C3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0.63217190716018057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0.63217190716018057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0.63217190716018057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0.63217190716018057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0.63217190716018057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2.2222222222222223E-2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2.1582733812949641E-2</v>
      </c>
      <c r="D169" s="18">
        <f t="shared" si="3"/>
        <v>0.18518518518518517</v>
      </c>
      <c r="E169" s="18">
        <f t="shared" si="3"/>
        <v>2.1739130434782608E-2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5.3889894212104862E-2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2.2222222222222223E-2</v>
      </c>
      <c r="E170" s="18">
        <f t="shared" si="3"/>
        <v>0.13043478260869565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4.4055365864414796E-2</v>
      </c>
      <c r="O170" s="18">
        <f t="shared" si="6"/>
        <v>2.4699320099285597E-2</v>
      </c>
      <c r="P170" s="18">
        <f t="shared" si="7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2.1582733812949641E-2</v>
      </c>
      <c r="D171" s="18">
        <f t="shared" si="3"/>
        <v>0.18518518518518517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1.7331318876594979E-2</v>
      </c>
      <c r="O171" s="18">
        <f t="shared" si="6"/>
        <v>4.9139011082495028E-2</v>
      </c>
      <c r="P171" s="18">
        <f t="shared" si="7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5.8451294845515055E-2</v>
      </c>
      <c r="O172" s="18">
        <f t="shared" si="6"/>
        <v>4.5760880354605453E-2</v>
      </c>
      <c r="P172" s="18">
        <f t="shared" si="7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5.9259259259259262E-2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5.0131538712648522E-3</v>
      </c>
      <c r="O173" s="18">
        <f t="shared" si="6"/>
        <v>6.572581561650033E-3</v>
      </c>
      <c r="P173" s="18">
        <f t="shared" si="7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0.17777777777777778</v>
      </c>
      <c r="E174" s="18">
        <f t="shared" si="3"/>
        <v>5.7971014492753624E-2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5.122519892881555E-3</v>
      </c>
      <c r="O174" s="18">
        <f t="shared" si="6"/>
        <v>1.1729418650825536E-2</v>
      </c>
      <c r="P174" s="18">
        <f t="shared" si="7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0.1079136690647482</v>
      </c>
      <c r="D175" s="18">
        <f t="shared" si="3"/>
        <v>6.6666666666666666E-2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6.7637343823125588E-3</v>
      </c>
      <c r="O175" s="18">
        <f t="shared" si="6"/>
        <v>3.7991824715423433E-3</v>
      </c>
      <c r="P175" s="18">
        <f t="shared" si="7"/>
        <v>1.1078638451339831E-3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0.13333333333333333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4.7591332929464367E-3</v>
      </c>
      <c r="O176" s="18">
        <f t="shared" si="6"/>
        <v>4.116692088345677E-3</v>
      </c>
      <c r="P176" s="18">
        <f t="shared" si="7"/>
        <v>1.9324838370016343E-3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0.1079136690647482</v>
      </c>
      <c r="D177" s="18">
        <f>D157/D$161</f>
        <v>5.185185185185185E-2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6.5355258520419495E-3</v>
      </c>
      <c r="O177" s="18">
        <f t="shared" si="6"/>
        <v>2.7182077357876633E-3</v>
      </c>
      <c r="P177" s="18">
        <f t="shared" si="7"/>
        <v>1.2959363139659306E-3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0.63217190716018057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1048576">
    <cfRule type="containsText" dxfId="195" priority="1" operator="containsText" text="Inner">
      <formula>NOT(ISERROR(SEARCH("Inner",A1)))</formula>
    </cfRule>
    <cfRule type="containsText" dxfId="194" priority="11" operator="containsText" text="King">
      <formula>NOT(ISERROR(SEARCH("King",A1)))</formula>
    </cfRule>
    <cfRule type="containsText" dxfId="193" priority="12" operator="containsText" text="Ace">
      <formula>NOT(ISERROR(SEARCH("Ace",A1)))</formula>
    </cfRule>
    <cfRule type="containsText" dxfId="192" priority="13" operator="containsText" text="Elephant">
      <formula>NOT(ISERROR(SEARCH("Elephant",A1)))</formula>
    </cfRule>
    <cfRule type="containsText" dxfId="191" priority="14" operator="containsText" text="Lion">
      <formula>NOT(ISERROR(SEARCH("Lion",A1)))</formula>
    </cfRule>
  </conditionalFormatting>
  <conditionalFormatting sqref="A1:XFD1048576">
    <cfRule type="containsText" dxfId="190" priority="10" operator="containsText" text="Rhino">
      <formula>NOT(ISERROR(SEARCH("Rhino",A1)))</formula>
    </cfRule>
  </conditionalFormatting>
  <conditionalFormatting sqref="A1:U1048576">
    <cfRule type="containsText" dxfId="189" priority="2" operator="containsText" text="Scatter">
      <formula>NOT(ISERROR(SEARCH("Scatter",A1)))</formula>
    </cfRule>
    <cfRule type="containsText" dxfId="188" priority="3" operator="containsText" text="Collector">
      <formula>NOT(ISERROR(SEARCH("Collector",A1)))</formula>
    </cfRule>
    <cfRule type="containsText" dxfId="187" priority="4" operator="containsText" text="Ten">
      <formula>NOT(ISERROR(SEARCH("Ten",A1)))</formula>
    </cfRule>
    <cfRule type="containsText" dxfId="186" priority="5" operator="containsText" text="WaterBuffalo">
      <formula>NOT(ISERROR(SEARCH("WaterBuffalo",A1)))</formula>
    </cfRule>
    <cfRule type="containsText" dxfId="185" priority="6" operator="containsText" text="Jack">
      <formula>NOT(ISERROR(SEARCH("Jack",A1)))</formula>
    </cfRule>
    <cfRule type="containsText" dxfId="184" priority="7" operator="containsText" text="Queen">
      <formula>NOT(ISERROR(SEARCH("Queen",A1)))</formula>
    </cfRule>
    <cfRule type="containsText" dxfId="183" priority="8" operator="containsText" text="Leopard">
      <formula>NOT(ISERROR(SEARCH("Leopard",A1)))</formula>
    </cfRule>
    <cfRule type="containsText" dxfId="182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"/>
  <sheetViews>
    <sheetView zoomScaleNormal="100" workbookViewId="0">
      <selection sqref="A1:N1"/>
    </sheetView>
  </sheetViews>
  <sheetFormatPr defaultRowHeight="14.4"/>
  <cols>
    <col min="1" max="1" width="9.6640625" bestFit="1" customWidth="1"/>
    <col min="2" max="4" width="9.88671875" bestFit="1" customWidth="1"/>
    <col min="5" max="5" width="13.33203125" bestFit="1" customWidth="1"/>
    <col min="6" max="6" width="13.6640625" bestFit="1" customWidth="1"/>
    <col min="8" max="8" width="13.6640625" bestFit="1" customWidth="1"/>
    <col min="9" max="9" width="12" bestFit="1" customWidth="1"/>
  </cols>
  <sheetData>
    <row r="1" spans="1:14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 t="shared" ref="J3:J8" si="0">C3*D3/D$10</f>
        <v>0.15</v>
      </c>
      <c r="K3">
        <f t="shared" ref="K3:K8" si="1"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 t="shared" si="0"/>
        <v>0.5</v>
      </c>
      <c r="K4">
        <f t="shared" si="1"/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 t="shared" si="0"/>
        <v>1</v>
      </c>
      <c r="K5">
        <f t="shared" si="1"/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 t="shared" si="0"/>
        <v>1.75</v>
      </c>
      <c r="K6">
        <f t="shared" si="1"/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 t="shared" si="0"/>
        <v>1.6666666666666667</v>
      </c>
      <c r="K7">
        <f t="shared" si="1"/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 t="shared" si="0"/>
        <v>1.3333333333333333</v>
      </c>
      <c r="K8">
        <f t="shared" si="1"/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 t="shared" ref="C13:C48" si="2">A13*B13</f>
        <v>150</v>
      </c>
      <c r="D13">
        <f>C13/70</f>
        <v>2.1428571428571428</v>
      </c>
      <c r="E13">
        <v>1000</v>
      </c>
      <c r="F13" s="65">
        <f>E13*D13/E$50</f>
        <v>1.1045655375552282E-2</v>
      </c>
      <c r="G13">
        <f>1/(E13/E$50)</f>
        <v>194</v>
      </c>
      <c r="I13">
        <f>POWER(D13 - 0.7,2)/686*E13/E$50</f>
        <v>1.5643027972512679E-5</v>
      </c>
      <c r="J13">
        <f>SQRT(SUM(I13:I48))</f>
        <v>2.5558103850292335</v>
      </c>
    </row>
    <row r="14" spans="1:14">
      <c r="A14">
        <v>250</v>
      </c>
      <c r="B14">
        <v>1</v>
      </c>
      <c r="C14">
        <f t="shared" si="2"/>
        <v>250</v>
      </c>
      <c r="D14">
        <f t="shared" ref="D14:D48" si="3">C14/70</f>
        <v>3.5714285714285716</v>
      </c>
      <c r="E14">
        <v>1000</v>
      </c>
      <c r="F14" s="65">
        <f t="shared" ref="F14:F48" si="4">E14*D14/E$50</f>
        <v>1.8409425625920472E-2</v>
      </c>
      <c r="G14">
        <f t="shared" ref="G14:G47" si="5">1/(E14/E$50)</f>
        <v>194</v>
      </c>
      <c r="I14">
        <f t="shared" ref="I14:I48" si="6">POWER(D14 - 0.7,2)/686*E14/E$50</f>
        <v>6.1954119509605428E-5</v>
      </c>
    </row>
    <row r="15" spans="1:14">
      <c r="A15">
        <v>150</v>
      </c>
      <c r="B15">
        <v>3</v>
      </c>
      <c r="C15">
        <f t="shared" si="2"/>
        <v>450</v>
      </c>
      <c r="D15">
        <f t="shared" si="3"/>
        <v>6.4285714285714288</v>
      </c>
      <c r="E15">
        <v>1000</v>
      </c>
      <c r="F15" s="65">
        <f t="shared" si="4"/>
        <v>3.3136966126656849E-2</v>
      </c>
      <c r="G15">
        <f t="shared" si="5"/>
        <v>194</v>
      </c>
      <c r="I15">
        <f t="shared" si="6"/>
        <v>2.465850937170877E-4</v>
      </c>
    </row>
    <row r="16" spans="1:14">
      <c r="A16">
        <v>500</v>
      </c>
      <c r="B16">
        <v>1</v>
      </c>
      <c r="C16">
        <f t="shared" si="2"/>
        <v>500</v>
      </c>
      <c r="D16">
        <f t="shared" si="3"/>
        <v>7.1428571428571432</v>
      </c>
      <c r="E16">
        <v>4000</v>
      </c>
      <c r="F16" s="65">
        <f t="shared" si="4"/>
        <v>0.14727540500736377</v>
      </c>
      <c r="G16">
        <f t="shared" si="5"/>
        <v>48.5</v>
      </c>
      <c r="I16">
        <f t="shared" si="6"/>
        <v>1.2476453416869139E-3</v>
      </c>
    </row>
    <row r="17" spans="1:9">
      <c r="A17">
        <v>750</v>
      </c>
      <c r="B17">
        <v>1</v>
      </c>
      <c r="C17">
        <f t="shared" si="2"/>
        <v>750</v>
      </c>
      <c r="D17">
        <f t="shared" si="3"/>
        <v>10.714285714285714</v>
      </c>
      <c r="E17">
        <v>1000</v>
      </c>
      <c r="F17" s="65">
        <f t="shared" si="4"/>
        <v>5.5228276877761412E-2</v>
      </c>
      <c r="G17">
        <f t="shared" si="5"/>
        <v>194</v>
      </c>
      <c r="I17">
        <f t="shared" si="6"/>
        <v>7.5355353286155318E-4</v>
      </c>
    </row>
    <row r="18" spans="1:9">
      <c r="A18">
        <v>250</v>
      </c>
      <c r="B18">
        <v>3</v>
      </c>
      <c r="C18">
        <f t="shared" si="2"/>
        <v>750</v>
      </c>
      <c r="D18">
        <f t="shared" si="3"/>
        <v>10.714285714285714</v>
      </c>
      <c r="E18">
        <v>5000</v>
      </c>
      <c r="F18" s="65">
        <f t="shared" si="4"/>
        <v>0.27614138438880703</v>
      </c>
      <c r="G18">
        <f t="shared" si="5"/>
        <v>38.800000000000004</v>
      </c>
      <c r="I18">
        <f t="shared" si="6"/>
        <v>3.7677676643077659E-3</v>
      </c>
    </row>
    <row r="19" spans="1:9">
      <c r="A19">
        <v>150</v>
      </c>
      <c r="B19">
        <v>5</v>
      </c>
      <c r="C19">
        <f t="shared" si="2"/>
        <v>750</v>
      </c>
      <c r="D19">
        <f t="shared" si="3"/>
        <v>10.714285714285714</v>
      </c>
      <c r="E19">
        <v>2000</v>
      </c>
      <c r="F19" s="65">
        <f t="shared" si="4"/>
        <v>0.11045655375552282</v>
      </c>
      <c r="G19">
        <f t="shared" si="5"/>
        <v>97</v>
      </c>
      <c r="I19">
        <f t="shared" si="6"/>
        <v>1.5071070657231064E-3</v>
      </c>
    </row>
    <row r="20" spans="1:9">
      <c r="A20">
        <v>1000</v>
      </c>
      <c r="B20">
        <v>1</v>
      </c>
      <c r="C20">
        <f t="shared" si="2"/>
        <v>1000</v>
      </c>
      <c r="D20">
        <f t="shared" si="3"/>
        <v>14.285714285714286</v>
      </c>
      <c r="E20">
        <v>2000</v>
      </c>
      <c r="F20" s="65">
        <f t="shared" si="4"/>
        <v>0.14727540500736377</v>
      </c>
      <c r="G20">
        <f t="shared" si="5"/>
        <v>97</v>
      </c>
      <c r="I20">
        <f t="shared" si="6"/>
        <v>2.7737614236581598E-3</v>
      </c>
    </row>
    <row r="21" spans="1:9">
      <c r="A21">
        <v>150</v>
      </c>
      <c r="B21">
        <v>7</v>
      </c>
      <c r="C21">
        <f t="shared" si="2"/>
        <v>1050</v>
      </c>
      <c r="D21">
        <f t="shared" si="3"/>
        <v>15</v>
      </c>
      <c r="E21">
        <v>2000</v>
      </c>
      <c r="F21" s="65">
        <f t="shared" si="4"/>
        <v>0.15463917525773196</v>
      </c>
      <c r="G21">
        <f t="shared" si="5"/>
        <v>97</v>
      </c>
      <c r="I21">
        <f t="shared" si="6"/>
        <v>3.0730966908118183E-3</v>
      </c>
    </row>
    <row r="22" spans="1:9">
      <c r="A22">
        <v>250</v>
      </c>
      <c r="B22">
        <v>5</v>
      </c>
      <c r="C22">
        <f t="shared" si="2"/>
        <v>1250</v>
      </c>
      <c r="D22">
        <f t="shared" si="3"/>
        <v>17.857142857142858</v>
      </c>
      <c r="E22">
        <v>7500</v>
      </c>
      <c r="F22" s="65">
        <f t="shared" si="4"/>
        <v>0.69035346097201766</v>
      </c>
      <c r="G22">
        <f t="shared" si="5"/>
        <v>25.866666666666667</v>
      </c>
      <c r="I22">
        <f t="shared" si="6"/>
        <v>1.6589196542432308E-2</v>
      </c>
    </row>
    <row r="23" spans="1:9">
      <c r="A23">
        <v>1500</v>
      </c>
      <c r="B23">
        <v>1</v>
      </c>
      <c r="C23">
        <f t="shared" si="2"/>
        <v>1500</v>
      </c>
      <c r="D23">
        <f t="shared" si="3"/>
        <v>21.428571428571427</v>
      </c>
      <c r="E23">
        <v>1000</v>
      </c>
      <c r="F23" s="65">
        <f t="shared" si="4"/>
        <v>0.11045655375552282</v>
      </c>
      <c r="G23">
        <f t="shared" si="5"/>
        <v>194</v>
      </c>
      <c r="I23">
        <f t="shared" si="6"/>
        <v>3.2285900143472373E-3</v>
      </c>
    </row>
    <row r="24" spans="1:9">
      <c r="A24">
        <v>500</v>
      </c>
      <c r="B24">
        <v>3</v>
      </c>
      <c r="C24">
        <f t="shared" si="2"/>
        <v>1500</v>
      </c>
      <c r="D24">
        <f t="shared" si="3"/>
        <v>21.428571428571427</v>
      </c>
      <c r="E24">
        <v>7500</v>
      </c>
      <c r="F24" s="65">
        <f t="shared" si="4"/>
        <v>0.82842415316642115</v>
      </c>
      <c r="G24">
        <f t="shared" si="5"/>
        <v>25.866666666666667</v>
      </c>
      <c r="I24">
        <f t="shared" si="6"/>
        <v>2.4214425107604281E-2</v>
      </c>
    </row>
    <row r="25" spans="1:9">
      <c r="A25">
        <v>150</v>
      </c>
      <c r="B25">
        <v>10</v>
      </c>
      <c r="C25">
        <f t="shared" si="2"/>
        <v>1500</v>
      </c>
      <c r="D25">
        <f t="shared" si="3"/>
        <v>21.428571428571427</v>
      </c>
      <c r="E25">
        <v>2000</v>
      </c>
      <c r="F25" s="65">
        <f t="shared" si="4"/>
        <v>0.22091310751104565</v>
      </c>
      <c r="G25">
        <f t="shared" si="5"/>
        <v>97</v>
      </c>
      <c r="I25">
        <f t="shared" si="6"/>
        <v>6.4571800286944746E-3</v>
      </c>
    </row>
    <row r="26" spans="1:9">
      <c r="A26">
        <v>250</v>
      </c>
      <c r="B26">
        <v>7</v>
      </c>
      <c r="C26">
        <f t="shared" si="2"/>
        <v>1750</v>
      </c>
      <c r="D26">
        <f t="shared" si="3"/>
        <v>25</v>
      </c>
      <c r="E26">
        <v>10000</v>
      </c>
      <c r="F26" s="65">
        <f t="shared" si="4"/>
        <v>1.2886597938144331</v>
      </c>
      <c r="G26">
        <f t="shared" si="5"/>
        <v>19.400000000000002</v>
      </c>
      <c r="I26">
        <f t="shared" si="6"/>
        <v>4.436972137897869E-2</v>
      </c>
    </row>
    <row r="27" spans="1:9">
      <c r="A27">
        <v>750</v>
      </c>
      <c r="B27">
        <v>3</v>
      </c>
      <c r="C27">
        <f t="shared" si="2"/>
        <v>2250</v>
      </c>
      <c r="D27">
        <f t="shared" si="3"/>
        <v>32.142857142857146</v>
      </c>
      <c r="E27">
        <v>15000</v>
      </c>
      <c r="F27" s="65">
        <f t="shared" si="4"/>
        <v>2.4852724594992637</v>
      </c>
      <c r="G27">
        <f t="shared" si="5"/>
        <v>12.933333333333334</v>
      </c>
      <c r="I27">
        <f t="shared" si="6"/>
        <v>0.11143186994373358</v>
      </c>
    </row>
    <row r="28" spans="1:9">
      <c r="A28">
        <v>500</v>
      </c>
      <c r="B28">
        <v>5</v>
      </c>
      <c r="C28">
        <f t="shared" si="2"/>
        <v>2500</v>
      </c>
      <c r="D28">
        <f t="shared" si="3"/>
        <v>35.714285714285715</v>
      </c>
      <c r="E28">
        <v>15000</v>
      </c>
      <c r="F28" s="65">
        <f t="shared" si="4"/>
        <v>2.7614138438880707</v>
      </c>
      <c r="G28">
        <f t="shared" si="5"/>
        <v>12.933333333333334</v>
      </c>
      <c r="I28">
        <f t="shared" si="6"/>
        <v>0.1381834259657396</v>
      </c>
    </row>
    <row r="29" spans="1:9">
      <c r="A29">
        <v>250</v>
      </c>
      <c r="B29">
        <v>10</v>
      </c>
      <c r="C29">
        <f t="shared" si="2"/>
        <v>2500</v>
      </c>
      <c r="D29">
        <f t="shared" si="3"/>
        <v>35.714285714285715</v>
      </c>
      <c r="E29">
        <v>15000</v>
      </c>
      <c r="F29" s="65">
        <f t="shared" si="4"/>
        <v>2.7614138438880707</v>
      </c>
      <c r="G29">
        <f t="shared" si="5"/>
        <v>12.933333333333334</v>
      </c>
      <c r="I29">
        <f t="shared" si="6"/>
        <v>0.1381834259657396</v>
      </c>
    </row>
    <row r="30" spans="1:9">
      <c r="A30">
        <v>1000</v>
      </c>
      <c r="B30">
        <v>3</v>
      </c>
      <c r="C30">
        <f t="shared" si="2"/>
        <v>3000</v>
      </c>
      <c r="D30">
        <f t="shared" si="3"/>
        <v>42.857142857142854</v>
      </c>
      <c r="E30">
        <v>15000</v>
      </c>
      <c r="F30" s="65">
        <f t="shared" si="4"/>
        <v>3.3136966126656846</v>
      </c>
      <c r="G30">
        <f t="shared" si="5"/>
        <v>12.933333333333334</v>
      </c>
      <c r="I30">
        <f t="shared" si="6"/>
        <v>0.20031236217849827</v>
      </c>
    </row>
    <row r="31" spans="1:9">
      <c r="A31">
        <v>150</v>
      </c>
      <c r="B31">
        <v>20</v>
      </c>
      <c r="C31">
        <f t="shared" si="2"/>
        <v>3000</v>
      </c>
      <c r="D31">
        <f t="shared" si="3"/>
        <v>42.857142857142854</v>
      </c>
      <c r="E31">
        <v>2000</v>
      </c>
      <c r="F31" s="65">
        <f t="shared" si="4"/>
        <v>0.4418262150220913</v>
      </c>
      <c r="G31">
        <f t="shared" si="5"/>
        <v>97</v>
      </c>
      <c r="I31">
        <f t="shared" si="6"/>
        <v>2.6708314957133099E-2</v>
      </c>
    </row>
    <row r="32" spans="1:9">
      <c r="A32">
        <v>500</v>
      </c>
      <c r="B32">
        <v>7</v>
      </c>
      <c r="C32">
        <f t="shared" si="2"/>
        <v>3500</v>
      </c>
      <c r="D32">
        <f t="shared" si="3"/>
        <v>50</v>
      </c>
      <c r="E32">
        <v>15000</v>
      </c>
      <c r="F32" s="65">
        <f t="shared" si="4"/>
        <v>3.865979381443299</v>
      </c>
      <c r="G32">
        <f t="shared" si="5"/>
        <v>12.933333333333334</v>
      </c>
      <c r="I32">
        <f t="shared" si="6"/>
        <v>0.27394239728291903</v>
      </c>
    </row>
    <row r="33" spans="1:9">
      <c r="A33">
        <v>750</v>
      </c>
      <c r="B33">
        <v>5</v>
      </c>
      <c r="C33">
        <f t="shared" si="2"/>
        <v>3750</v>
      </c>
      <c r="D33">
        <f t="shared" si="3"/>
        <v>53.571428571428569</v>
      </c>
      <c r="E33">
        <v>12500</v>
      </c>
      <c r="F33" s="65">
        <f t="shared" si="4"/>
        <v>3.4517673048600885</v>
      </c>
      <c r="G33">
        <f t="shared" si="5"/>
        <v>15.520000000000001</v>
      </c>
      <c r="I33">
        <f t="shared" si="6"/>
        <v>0.26255860576625223</v>
      </c>
    </row>
    <row r="34" spans="1:9">
      <c r="A34">
        <v>1500</v>
      </c>
      <c r="B34">
        <v>3</v>
      </c>
      <c r="C34">
        <f t="shared" si="2"/>
        <v>4500</v>
      </c>
      <c r="D34">
        <f t="shared" si="3"/>
        <v>64.285714285714292</v>
      </c>
      <c r="E34">
        <v>10000</v>
      </c>
      <c r="F34" s="65">
        <f t="shared" si="4"/>
        <v>3.3136966126656855</v>
      </c>
      <c r="G34">
        <f t="shared" si="5"/>
        <v>19.400000000000002</v>
      </c>
      <c r="I34">
        <f t="shared" si="6"/>
        <v>0.30380384277783135</v>
      </c>
    </row>
    <row r="35" spans="1:9">
      <c r="A35">
        <v>1000</v>
      </c>
      <c r="B35">
        <v>5</v>
      </c>
      <c r="C35">
        <f t="shared" si="2"/>
        <v>5000</v>
      </c>
      <c r="D35">
        <f t="shared" si="3"/>
        <v>71.428571428571431</v>
      </c>
      <c r="E35">
        <v>9000</v>
      </c>
      <c r="F35" s="65">
        <f t="shared" si="4"/>
        <v>3.3136966126656846</v>
      </c>
      <c r="G35">
        <f t="shared" si="5"/>
        <v>21.555555555555554</v>
      </c>
      <c r="I35">
        <f t="shared" si="6"/>
        <v>0.33830345756769242</v>
      </c>
    </row>
    <row r="36" spans="1:9">
      <c r="A36">
        <v>500</v>
      </c>
      <c r="B36">
        <v>10</v>
      </c>
      <c r="C36">
        <f t="shared" si="2"/>
        <v>5000</v>
      </c>
      <c r="D36">
        <f t="shared" si="3"/>
        <v>71.428571428571431</v>
      </c>
      <c r="E36">
        <v>7500</v>
      </c>
      <c r="F36" s="65">
        <f t="shared" si="4"/>
        <v>2.7614138438880707</v>
      </c>
      <c r="G36">
        <f t="shared" si="5"/>
        <v>25.866666666666667</v>
      </c>
      <c r="I36">
        <f t="shared" si="6"/>
        <v>0.281919547973077</v>
      </c>
    </row>
    <row r="37" spans="1:9">
      <c r="A37">
        <v>250</v>
      </c>
      <c r="B37">
        <v>20</v>
      </c>
      <c r="C37">
        <f t="shared" si="2"/>
        <v>5000</v>
      </c>
      <c r="D37">
        <f t="shared" si="3"/>
        <v>71.428571428571431</v>
      </c>
      <c r="E37">
        <v>6000</v>
      </c>
      <c r="F37" s="65">
        <f t="shared" si="4"/>
        <v>2.2091310751104567</v>
      </c>
      <c r="G37">
        <f t="shared" si="5"/>
        <v>32.333333333333329</v>
      </c>
      <c r="I37">
        <f t="shared" si="6"/>
        <v>0.22553563837846163</v>
      </c>
    </row>
    <row r="38" spans="1:9">
      <c r="A38">
        <v>750</v>
      </c>
      <c r="B38">
        <v>7</v>
      </c>
      <c r="C38">
        <f t="shared" si="2"/>
        <v>5250</v>
      </c>
      <c r="D38">
        <f t="shared" si="3"/>
        <v>75</v>
      </c>
      <c r="E38">
        <v>5000</v>
      </c>
      <c r="F38" s="65">
        <f t="shared" si="4"/>
        <v>1.9329896907216495</v>
      </c>
      <c r="G38">
        <f t="shared" si="5"/>
        <v>38.800000000000004</v>
      </c>
      <c r="I38">
        <f t="shared" si="6"/>
        <v>0.20740622464007696</v>
      </c>
    </row>
    <row r="39" spans="1:9">
      <c r="A39">
        <v>1000</v>
      </c>
      <c r="B39">
        <v>7</v>
      </c>
      <c r="C39">
        <f t="shared" si="2"/>
        <v>7000</v>
      </c>
      <c r="D39">
        <f t="shared" si="3"/>
        <v>100</v>
      </c>
      <c r="E39">
        <v>3000</v>
      </c>
      <c r="F39" s="65">
        <f t="shared" si="4"/>
        <v>1.5463917525773196</v>
      </c>
      <c r="G39">
        <f t="shared" si="5"/>
        <v>64.666666666666657</v>
      </c>
      <c r="I39">
        <f t="shared" si="6"/>
        <v>0.22227668239608064</v>
      </c>
    </row>
    <row r="40" spans="1:9">
      <c r="A40">
        <v>1500</v>
      </c>
      <c r="B40">
        <v>5</v>
      </c>
      <c r="C40">
        <f t="shared" si="2"/>
        <v>7500</v>
      </c>
      <c r="D40">
        <f t="shared" si="3"/>
        <v>107.14285714285714</v>
      </c>
      <c r="E40">
        <v>3000</v>
      </c>
      <c r="F40" s="65">
        <f t="shared" si="4"/>
        <v>1.6568483063328423</v>
      </c>
      <c r="G40">
        <f t="shared" si="5"/>
        <v>64.666666666666657</v>
      </c>
      <c r="I40">
        <f t="shared" si="6"/>
        <v>0.25540444764362419</v>
      </c>
    </row>
    <row r="41" spans="1:9">
      <c r="A41">
        <v>750</v>
      </c>
      <c r="B41">
        <v>10</v>
      </c>
      <c r="C41">
        <f t="shared" si="2"/>
        <v>7500</v>
      </c>
      <c r="D41">
        <f t="shared" si="3"/>
        <v>107.14285714285714</v>
      </c>
      <c r="E41">
        <v>3000</v>
      </c>
      <c r="F41" s="65">
        <f t="shared" si="4"/>
        <v>1.6568483063328423</v>
      </c>
      <c r="G41">
        <f t="shared" si="5"/>
        <v>64.666666666666657</v>
      </c>
      <c r="I41">
        <f t="shared" si="6"/>
        <v>0.25540444764362419</v>
      </c>
    </row>
    <row r="42" spans="1:9">
      <c r="A42">
        <v>1000</v>
      </c>
      <c r="B42">
        <v>10</v>
      </c>
      <c r="C42">
        <f t="shared" si="2"/>
        <v>10000</v>
      </c>
      <c r="D42">
        <f t="shared" si="3"/>
        <v>142.85714285714286</v>
      </c>
      <c r="E42">
        <v>2500</v>
      </c>
      <c r="F42" s="65">
        <f t="shared" si="4"/>
        <v>1.8409425625920472</v>
      </c>
      <c r="G42">
        <f t="shared" si="5"/>
        <v>77.600000000000009</v>
      </c>
      <c r="I42">
        <f t="shared" si="6"/>
        <v>0.37962214213027351</v>
      </c>
    </row>
    <row r="43" spans="1:9">
      <c r="A43">
        <v>500</v>
      </c>
      <c r="B43">
        <v>20</v>
      </c>
      <c r="C43">
        <f t="shared" si="2"/>
        <v>10000</v>
      </c>
      <c r="D43">
        <f>C43/70</f>
        <v>142.85714285714286</v>
      </c>
      <c r="E43">
        <v>2500</v>
      </c>
      <c r="F43" s="65">
        <f t="shared" si="4"/>
        <v>1.8409425625920472</v>
      </c>
      <c r="G43">
        <f t="shared" si="5"/>
        <v>77.600000000000009</v>
      </c>
      <c r="I43">
        <f t="shared" si="6"/>
        <v>0.37962214213027351</v>
      </c>
    </row>
    <row r="44" spans="1:9">
      <c r="A44">
        <v>1500</v>
      </c>
      <c r="B44">
        <v>7</v>
      </c>
      <c r="C44">
        <f t="shared" si="2"/>
        <v>10500</v>
      </c>
      <c r="D44">
        <f t="shared" si="3"/>
        <v>150</v>
      </c>
      <c r="E44">
        <v>2000</v>
      </c>
      <c r="F44" s="65">
        <f t="shared" si="4"/>
        <v>1.5463917525773196</v>
      </c>
      <c r="G44">
        <f t="shared" si="5"/>
        <v>97</v>
      </c>
      <c r="I44">
        <f t="shared" si="6"/>
        <v>0.33498376964924415</v>
      </c>
    </row>
    <row r="45" spans="1:9">
      <c r="A45">
        <v>1500</v>
      </c>
      <c r="B45">
        <v>10</v>
      </c>
      <c r="C45">
        <f t="shared" si="2"/>
        <v>15000</v>
      </c>
      <c r="D45">
        <f t="shared" si="3"/>
        <v>214.28571428571428</v>
      </c>
      <c r="E45">
        <v>1500</v>
      </c>
      <c r="F45" s="65">
        <f t="shared" si="4"/>
        <v>1.6568483063328423</v>
      </c>
      <c r="G45">
        <f t="shared" si="5"/>
        <v>129.33333333333331</v>
      </c>
      <c r="I45">
        <f t="shared" si="6"/>
        <v>0.5141736498783338</v>
      </c>
    </row>
    <row r="46" spans="1:9">
      <c r="A46">
        <v>750</v>
      </c>
      <c r="B46">
        <v>20</v>
      </c>
      <c r="C46">
        <f t="shared" si="2"/>
        <v>15000</v>
      </c>
      <c r="D46">
        <f t="shared" si="3"/>
        <v>214.28571428571428</v>
      </c>
      <c r="E46">
        <v>1250</v>
      </c>
      <c r="F46" s="65">
        <f t="shared" si="4"/>
        <v>1.3807069219440353</v>
      </c>
      <c r="G46">
        <f t="shared" si="5"/>
        <v>155.20000000000002</v>
      </c>
      <c r="I46">
        <f t="shared" si="6"/>
        <v>0.42847804156527808</v>
      </c>
    </row>
    <row r="47" spans="1:9">
      <c r="A47">
        <v>1000</v>
      </c>
      <c r="B47">
        <v>20</v>
      </c>
      <c r="C47">
        <f t="shared" si="2"/>
        <v>20000</v>
      </c>
      <c r="D47">
        <f t="shared" si="3"/>
        <v>285.71428571428572</v>
      </c>
      <c r="E47">
        <v>750</v>
      </c>
      <c r="F47" s="65">
        <f t="shared" si="4"/>
        <v>1.1045655375552283</v>
      </c>
      <c r="G47">
        <f t="shared" si="5"/>
        <v>258.66666666666663</v>
      </c>
      <c r="I47">
        <f t="shared" si="6"/>
        <v>0.45779250169756225</v>
      </c>
    </row>
    <row r="48" spans="1:9">
      <c r="A48">
        <v>1500</v>
      </c>
      <c r="B48">
        <v>20</v>
      </c>
      <c r="C48">
        <f t="shared" si="2"/>
        <v>30000</v>
      </c>
      <c r="D48">
        <f t="shared" si="3"/>
        <v>428.57142857142856</v>
      </c>
      <c r="E48">
        <v>500</v>
      </c>
      <c r="F48" s="65">
        <f t="shared" si="4"/>
        <v>1.1045655375552283</v>
      </c>
      <c r="G48">
        <f>1/(E48/E$50)</f>
        <v>388</v>
      </c>
      <c r="I48">
        <f t="shared" si="6"/>
        <v>0.68781355905952302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66">
        <f>F50/600</f>
        <v>8.6732940598919964E-2</v>
      </c>
    </row>
  </sheetData>
  <sortState xmlns:xlrd2="http://schemas.microsoft.com/office/spreadsheetml/2017/richdata2" ref="A13:D48">
    <sortCondition ref="D13:D48"/>
  </sortState>
  <mergeCells count="1">
    <mergeCell ref="A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AEF-BEA7-4C2E-95A9-157E40C7D5B7}">
  <dimension ref="B4:G9"/>
  <sheetViews>
    <sheetView workbookViewId="0">
      <selection activeCell="B10" sqref="B10"/>
    </sheetView>
  </sheetViews>
  <sheetFormatPr defaultRowHeight="14.4"/>
  <sheetData>
    <row r="4" spans="2:7">
      <c r="E4" t="s">
        <v>72</v>
      </c>
      <c r="F4" t="s">
        <v>73</v>
      </c>
      <c r="G4" t="s">
        <v>41</v>
      </c>
    </row>
    <row r="5" spans="2:7">
      <c r="B5" t="s">
        <v>105</v>
      </c>
      <c r="E5">
        <v>100</v>
      </c>
      <c r="F5">
        <f>G5-E5</f>
        <v>0</v>
      </c>
      <c r="G5">
        <v>100</v>
      </c>
    </row>
    <row r="8" spans="2:7">
      <c r="B8" t="s">
        <v>106</v>
      </c>
      <c r="D8">
        <v>8</v>
      </c>
    </row>
    <row r="9" spans="2:7">
      <c r="B9" t="s">
        <v>117</v>
      </c>
      <c r="D9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198"/>
  <sheetViews>
    <sheetView topLeftCell="A135" zoomScale="85" zoomScaleNormal="85" workbookViewId="0">
      <selection activeCell="K158" sqref="K158:L158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108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16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16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1.8320337209391069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16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16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16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1.8320337209391069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16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16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16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10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10</v>
      </c>
      <c r="E95" s="16" t="s">
        <v>10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10</v>
      </c>
      <c r="E96" s="16" t="s">
        <v>10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1.8320337209391069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16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9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9</v>
      </c>
      <c r="D112" s="16" t="s">
        <v>9</v>
      </c>
      <c r="E112" s="16" t="s">
        <v>16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16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9</v>
      </c>
      <c r="D116" s="16" t="s">
        <v>43</v>
      </c>
      <c r="E116" s="16" t="s">
        <v>10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10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16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16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16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1.8320337209391069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10</v>
      </c>
      <c r="E131" s="16" t="s">
        <v>9</v>
      </c>
      <c r="F131" s="16" t="s">
        <v>10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10</v>
      </c>
      <c r="E132" s="16" t="s">
        <v>16</v>
      </c>
      <c r="F132" s="16" t="s">
        <v>10</v>
      </c>
      <c r="G132" s="16" t="s">
        <v>16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16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8</v>
      </c>
      <c r="E136" s="49" t="s">
        <v>13</v>
      </c>
      <c r="F136" s="49" t="s">
        <v>12</v>
      </c>
      <c r="G136" s="16" t="s">
        <v>16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16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2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1.8320337209391069</v>
      </c>
    </row>
    <row r="148" spans="2:12">
      <c r="B148" s="18" t="s">
        <v>7</v>
      </c>
      <c r="C148" s="53">
        <f t="shared" ref="C148:G160" si="1">COUNTIF(C$4:C$142,$B148)</f>
        <v>15</v>
      </c>
      <c r="D148" s="51">
        <f t="shared" si="1"/>
        <v>13</v>
      </c>
      <c r="E148" s="53">
        <f t="shared" si="1"/>
        <v>13</v>
      </c>
      <c r="F148" s="51">
        <f t="shared" si="1"/>
        <v>18</v>
      </c>
      <c r="G148" s="18">
        <f t="shared" si="0"/>
        <v>10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15</v>
      </c>
      <c r="D149" s="53">
        <f t="shared" si="1"/>
        <v>15</v>
      </c>
      <c r="E149" s="51">
        <f t="shared" si="1"/>
        <v>14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18</v>
      </c>
      <c r="D150" s="51">
        <f t="shared" si="1"/>
        <v>17</v>
      </c>
      <c r="E150" s="53">
        <f t="shared" si="1"/>
        <v>11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14</v>
      </c>
      <c r="D151" s="53">
        <f t="shared" si="1"/>
        <v>22</v>
      </c>
      <c r="E151" s="51">
        <f t="shared" si="1"/>
        <v>17</v>
      </c>
      <c r="F151" s="53">
        <f t="shared" si="1"/>
        <v>22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12</v>
      </c>
      <c r="E152" s="53">
        <f t="shared" si="1"/>
        <v>16</v>
      </c>
      <c r="F152" s="51">
        <f t="shared" si="1"/>
        <v>18</v>
      </c>
      <c r="G152" s="18">
        <f t="shared" si="0"/>
        <v>22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2">
      <c r="B154" s="18" t="s">
        <v>12</v>
      </c>
      <c r="C154" s="51">
        <f t="shared" si="1"/>
        <v>4</v>
      </c>
      <c r="D154" s="53">
        <f t="shared" si="1"/>
        <v>11</v>
      </c>
      <c r="E154" s="51">
        <f t="shared" si="1"/>
        <v>14</v>
      </c>
      <c r="F154" s="53">
        <f t="shared" si="1"/>
        <v>6</v>
      </c>
      <c r="G154" s="18">
        <f t="shared" si="0"/>
        <v>8</v>
      </c>
      <c r="H154" s="18">
        <f t="shared" si="0"/>
        <v>1</v>
      </c>
      <c r="I154" s="27"/>
    </row>
    <row r="155" spans="2:12">
      <c r="B155" s="18" t="s">
        <v>13</v>
      </c>
      <c r="C155" s="53">
        <f t="shared" si="1"/>
        <v>8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2">
      <c r="B156" s="18" t="s">
        <v>14</v>
      </c>
      <c r="C156" s="51">
        <f t="shared" si="1"/>
        <v>5</v>
      </c>
      <c r="D156" s="53">
        <f t="shared" si="1"/>
        <v>11</v>
      </c>
      <c r="E156" s="51">
        <f t="shared" si="1"/>
        <v>6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2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10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  <c r="K158" s="13" t="s">
        <v>116</v>
      </c>
      <c r="L158" s="13">
        <f>1/(C180*E180*G180*64)</f>
        <v>52.937337662337669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" thickBot="1">
      <c r="B160" s="23" t="s">
        <v>16</v>
      </c>
      <c r="C160" s="18">
        <f t="shared" si="1"/>
        <v>11</v>
      </c>
      <c r="D160" s="18">
        <f t="shared" si="1"/>
        <v>0</v>
      </c>
      <c r="E160" s="18">
        <f t="shared" si="1"/>
        <v>10</v>
      </c>
      <c r="F160" s="18">
        <f t="shared" si="1"/>
        <v>0</v>
      </c>
      <c r="G160" s="18">
        <f t="shared" si="1"/>
        <v>7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1.4388489208633094E-2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4.6339739802361012E-5</v>
      </c>
      <c r="N167" s="18">
        <f>C167*D167*E167*(F173+F174+F175+F176+F177)*E186</f>
        <v>1.9908925248421773E-4</v>
      </c>
      <c r="O167" s="18">
        <f>C167*D167*E167*F167*(G178+G180+SUM(G173:G177)+G179*SUM(H173:H177))*F186</f>
        <v>5.1568772340612816E-5</v>
      </c>
      <c r="P167" s="18">
        <f>C167*D167*E167*F167*G167*G186</f>
        <v>2.2715558726647558E-5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9.6296296296296297E-2</v>
      </c>
      <c r="E168" s="18">
        <f t="shared" si="3"/>
        <v>9.420289855072464E-2</v>
      </c>
      <c r="F168" s="18">
        <f t="shared" si="3"/>
        <v>0.13333333333333333</v>
      </c>
      <c r="G168" s="18">
        <f t="shared" si="3"/>
        <v>7.3529411764705885E-2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9.2015798284088554E-2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0.16750721731574317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0.11333532112783208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0.1079136690647482</v>
      </c>
      <c r="D169" s="18">
        <f t="shared" si="3"/>
        <v>0.1111111111111111</v>
      </c>
      <c r="E169" s="18">
        <f t="shared" si="3"/>
        <v>0.10144927536231885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0.10521399221544531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0.17303045642578518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0.10561604226324423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0.12592592592592591</v>
      </c>
      <c r="E170" s="18">
        <f t="shared" si="3"/>
        <v>7.9710144927536225E-2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7.0969584094020585E-2</v>
      </c>
      <c r="O170" s="18">
        <f t="shared" si="6"/>
        <v>0.11473850523579596</v>
      </c>
      <c r="P170" s="18">
        <f t="shared" si="7"/>
        <v>7.8225079643532647E-2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0.10071942446043165</v>
      </c>
      <c r="D171" s="18">
        <f t="shared" si="3"/>
        <v>0.16296296296296298</v>
      </c>
      <c r="E171" s="18">
        <f t="shared" si="3"/>
        <v>0.12318840579710146</v>
      </c>
      <c r="F171" s="18">
        <f t="shared" si="3"/>
        <v>0.16296296296296298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9.9815557234992552E-2</v>
      </c>
      <c r="O171" s="18">
        <f t="shared" si="6"/>
        <v>0.21333132581242567</v>
      </c>
      <c r="P171" s="18">
        <f t="shared" si="7"/>
        <v>0.10738248131303452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8.8888888888888892E-2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8.9715068903482895E-2</v>
      </c>
      <c r="O172" s="18">
        <f t="shared" si="6"/>
        <v>0.14984967711770775</v>
      </c>
      <c r="P172" s="18">
        <f t="shared" si="7"/>
        <v>6.7561342256545226E-2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1.8416159686945276E-3</v>
      </c>
      <c r="O173" s="18">
        <f t="shared" si="6"/>
        <v>2.2764297704548097E-3</v>
      </c>
      <c r="P173" s="18">
        <f t="shared" si="7"/>
        <v>5.8863139110540408E-4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8.1481481481481488E-2</v>
      </c>
      <c r="E174" s="18">
        <f t="shared" si="3"/>
        <v>0.10144927536231885</v>
      </c>
      <c r="F174" s="18">
        <f t="shared" si="3"/>
        <v>4.4444444444444446E-2</v>
      </c>
      <c r="G174" s="18">
        <f t="shared" si="3"/>
        <v>5.8823529411764705E-2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3.2866788568450605E-3</v>
      </c>
      <c r="O174" s="18">
        <f t="shared" si="6"/>
        <v>3.5725831146222182E-3</v>
      </c>
      <c r="P174" s="18">
        <f t="shared" si="7"/>
        <v>8.9775005909497154E-4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5.7553956834532377E-2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3.0537417392241572E-3</v>
      </c>
      <c r="O175" s="18">
        <f t="shared" si="6"/>
        <v>9.6287145835779011E-4</v>
      </c>
      <c r="P175" s="18">
        <f t="shared" si="7"/>
        <v>3.5297503799475377E-4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8.1481481481481488E-2</v>
      </c>
      <c r="E176" s="18">
        <f t="shared" si="3"/>
        <v>4.3478260869565216E-2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2.1867258805755756E-3</v>
      </c>
      <c r="O176" s="18">
        <f t="shared" si="6"/>
        <v>8.5927391124004102E-4</v>
      </c>
      <c r="P176" s="18">
        <f t="shared" si="7"/>
        <v>4.4477063986775913E-4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7.2463768115942032E-2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4.1049976054856495E-3</v>
      </c>
      <c r="O177" s="18">
        <f t="shared" si="6"/>
        <v>1.5461102550042634E-3</v>
      </c>
      <c r="P177" s="18">
        <f t="shared" si="7"/>
        <v>7.6062677226919101E-4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7.9136690647482008E-2</v>
      </c>
      <c r="D180" s="18">
        <f t="shared" si="3"/>
        <v>0</v>
      </c>
      <c r="E180" s="18">
        <f t="shared" si="3"/>
        <v>7.2463768115942032E-2</v>
      </c>
      <c r="F180" s="18">
        <f t="shared" si="3"/>
        <v>0</v>
      </c>
      <c r="G180" s="18">
        <f t="shared" si="3"/>
        <v>5.1470588235294115E-2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5.6670775911240312E-2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1.8320337209391069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1.3490013142465093E-3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1.7842650721286719E-3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3.0864891617380847E-3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1.4534255790298984E-2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1.1024920709449302E-2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6.3749953590851545E-3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5.3861870877141879E-2</v>
      </c>
      <c r="S190" s="13">
        <f>SUM(R184:R190)</f>
        <v>9.2015798284088582E-2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3.8848653324506568E-4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3.8891055700796315E-4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1048576">
    <cfRule type="containsText" dxfId="181" priority="1" operator="containsText" text="Inner">
      <formula>NOT(ISERROR(SEARCH("Inner",A1)))</formula>
    </cfRule>
    <cfRule type="containsText" dxfId="180" priority="11" operator="containsText" text="King">
      <formula>NOT(ISERROR(SEARCH("King",A1)))</formula>
    </cfRule>
    <cfRule type="containsText" dxfId="179" priority="12" operator="containsText" text="Ace">
      <formula>NOT(ISERROR(SEARCH("Ace",A1)))</formula>
    </cfRule>
    <cfRule type="containsText" dxfId="178" priority="13" operator="containsText" text="Elephant">
      <formula>NOT(ISERROR(SEARCH("Elephant",A1)))</formula>
    </cfRule>
    <cfRule type="containsText" dxfId="177" priority="14" operator="containsText" text="Lion">
      <formula>NOT(ISERROR(SEARCH("Lion",A1)))</formula>
    </cfRule>
  </conditionalFormatting>
  <conditionalFormatting sqref="A1:XFD1048576">
    <cfRule type="containsText" dxfId="176" priority="10" operator="containsText" text="Rhino">
      <formula>NOT(ISERROR(SEARCH("Rhino",A1)))</formula>
    </cfRule>
  </conditionalFormatting>
  <conditionalFormatting sqref="A1:U1048576">
    <cfRule type="containsText" dxfId="175" priority="2" operator="containsText" text="Scatter">
      <formula>NOT(ISERROR(SEARCH("Scatter",A1)))</formula>
    </cfRule>
    <cfRule type="containsText" dxfId="174" priority="3" operator="containsText" text="Collector">
      <formula>NOT(ISERROR(SEARCH("Collector",A1)))</formula>
    </cfRule>
    <cfRule type="containsText" dxfId="173" priority="4" operator="containsText" text="Ten">
      <formula>NOT(ISERROR(SEARCH("Ten",A1)))</formula>
    </cfRule>
    <cfRule type="containsText" dxfId="172" priority="5" operator="containsText" text="WaterBuffalo">
      <formula>NOT(ISERROR(SEARCH("WaterBuffalo",A1)))</formula>
    </cfRule>
    <cfRule type="containsText" dxfId="171" priority="6" operator="containsText" text="Jack">
      <formula>NOT(ISERROR(SEARCH("Jack",A1)))</formula>
    </cfRule>
    <cfRule type="containsText" dxfId="170" priority="7" operator="containsText" text="Queen">
      <formula>NOT(ISERROR(SEARCH("Queen",A1)))</formula>
    </cfRule>
    <cfRule type="containsText" dxfId="169" priority="8" operator="containsText" text="Leopard">
      <formula>NOT(ISERROR(SEARCH("Leopard",A1)))</formula>
    </cfRule>
    <cfRule type="containsText" dxfId="16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3"/>
  <sheetViews>
    <sheetView workbookViewId="0">
      <selection activeCell="E21" sqref="E21"/>
    </sheetView>
  </sheetViews>
  <sheetFormatPr defaultRowHeight="14.4"/>
  <sheetData>
    <row r="2" spans="2:4">
      <c r="B2" t="s">
        <v>104</v>
      </c>
      <c r="D2">
        <v>5</v>
      </c>
    </row>
    <row r="3" spans="2:4">
      <c r="B3" t="s">
        <v>118</v>
      </c>
      <c r="D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241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topLeftCell="A111" zoomScale="85" zoomScaleNormal="85" workbookViewId="0">
      <selection activeCell="E63" sqref="E63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109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4.111588778426519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4.111588778426519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16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5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5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5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4.111588778426519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5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5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4.111588778426519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17"/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17"/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17"/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17"/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17"/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17"/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17"/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17"/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17"/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17"/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17"/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17"/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17"/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17"/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17"/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17"/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17"/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17"/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17"/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17"/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17"/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17"/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17"/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17"/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17"/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17"/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17"/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17"/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17"/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17"/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17"/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17"/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17"/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17"/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17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17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17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63</v>
      </c>
      <c r="D212" s="18">
        <f t="shared" ref="D212:G212" si="0">COUNTIF(D$4:D$208, $B212)</f>
        <v>9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4.111588778426519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16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14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2</v>
      </c>
      <c r="E219" s="18">
        <f t="shared" si="1"/>
        <v>9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6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17.548611111111111</v>
      </c>
    </row>
    <row r="221" spans="2:12">
      <c r="B221" s="18" t="s">
        <v>14</v>
      </c>
      <c r="C221" s="18">
        <f t="shared" si="1"/>
        <v>19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13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15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0.33157894736842103</v>
      </c>
      <c r="D232" s="18">
        <f t="shared" si="3"/>
        <v>6.4748201438848921E-2</v>
      </c>
      <c r="E232" s="18">
        <f t="shared" si="3"/>
        <v>2.2556390977443608E-2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4.8426632655094752E-3</v>
      </c>
      <c r="N232" s="18">
        <f>C232*D232*E232*(F238+F239+F240+F241+F242)*E251</f>
        <v>2.1405975304063622E-2</v>
      </c>
      <c r="O232" s="18">
        <f>C232*D232*E232*F232*(G243+G245+SUM(G238:G242)+G244*SUM(H238:H242))*F251</f>
        <v>2.5230267872474342E-3</v>
      </c>
      <c r="P232" s="18">
        <f>C232*D232*E232*F232*G232*G251</f>
        <v>1.1611245041982438E-3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6.0150375939849621E-2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0.22020235878536198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0.42544773083752191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0.30799458890769865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0.12030075187969924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0.33295283561179478</v>
      </c>
      <c r="O234" s="18">
        <f t="shared" si="5"/>
        <v>0.14125239388189809</v>
      </c>
      <c r="P234" s="18">
        <f t="shared" si="6"/>
        <v>8.4909470615110227E-2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5.2631578947368418E-2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0.15755288613348062</v>
      </c>
      <c r="O235" s="18">
        <f t="shared" si="5"/>
        <v>0.31535729634037291</v>
      </c>
      <c r="P235" s="18">
        <f t="shared" si="6"/>
        <v>0.19143400313396125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0.18045112781954886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0.22726633476171865</v>
      </c>
      <c r="O236" s="18">
        <f t="shared" si="5"/>
        <v>0.12427317696026009</v>
      </c>
      <c r="P236" s="18">
        <f t="shared" si="6"/>
        <v>6.541462516571625E-2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0.10526315789473684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0.29295094833786972</v>
      </c>
      <c r="O237" s="18">
        <f t="shared" si="5"/>
        <v>0.53958310881816574</v>
      </c>
      <c r="P237" s="18">
        <f t="shared" si="6"/>
        <v>0.27500870580192965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1.5037593984962405E-2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1.0192078611160036E-2</v>
      </c>
      <c r="O238" s="18">
        <f t="shared" si="5"/>
        <v>2.1862890604937818E-2</v>
      </c>
      <c r="P238" s="18">
        <f t="shared" si="6"/>
        <v>4.8547649679037599E-3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1.4388489208633094E-2</v>
      </c>
      <c r="E239" s="18">
        <f t="shared" si="3"/>
        <v>6.7669172932330823E-2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1.3769384433954186E-2</v>
      </c>
      <c r="O239" s="18">
        <f t="shared" si="5"/>
        <v>2.4007646176878589E-2</v>
      </c>
      <c r="P239" s="18">
        <f t="shared" si="6"/>
        <v>5.6644760965644343E-3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3.1578947368421054E-2</v>
      </c>
      <c r="D240" s="18">
        <f t="shared" si="3"/>
        <v>0.12949640287769784</v>
      </c>
      <c r="E240" s="18">
        <f t="shared" si="3"/>
        <v>4.5112781954887216E-2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2.0777522525260189E-2</v>
      </c>
      <c r="O240" s="18">
        <f t="shared" si="5"/>
        <v>1.4960420062658145E-2</v>
      </c>
      <c r="P240" s="18">
        <f t="shared" si="6"/>
        <v>4.1968040858738499E-3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</v>
      </c>
      <c r="D241" s="18">
        <f t="shared" si="3"/>
        <v>4.3165467625899283E-2</v>
      </c>
      <c r="E241" s="18">
        <f t="shared" si="3"/>
        <v>0.11278195488721804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2.8667841436147208E-2</v>
      </c>
      <c r="O241" s="18">
        <f t="shared" si="5"/>
        <v>1.4613841766860401E-2</v>
      </c>
      <c r="P241" s="18">
        <f t="shared" si="6"/>
        <v>5.1238492575825896E-3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9.3525179856115109E-2</v>
      </c>
      <c r="E242" s="18">
        <f t="shared" si="3"/>
        <v>5.2631578947368418E-2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1.7721765706101351E-2</v>
      </c>
      <c r="O242" s="18">
        <f t="shared" si="5"/>
        <v>1.6000538919794829E-2</v>
      </c>
      <c r="P242" s="18">
        <f t="shared" si="6"/>
        <v>6.6879997813891322E-3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5.2631578947368418E-2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0.11278195488721804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0.17095370003957261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0.99999999999999978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4.111588778426519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5.7647968100287904E-2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3.5130753641095296E-2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2.1027207070736451E-3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3.7941808078631287E-3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6.3675767460565696E-3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0.10309829939252257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1.2060859390462886E-2</v>
      </c>
      <c r="S255" s="13">
        <f>SUM(R249:R255)</f>
        <v>0.22020235878536201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2.0236249877612057E-2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2.021285536908303E-2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139 I143:Z143 A142:A143 I142:J142 B142:B194 D142:H194 A140:B141 D140:J141 C140:C194 A201:A208 I201:Z208 B195:H208 A209:Z1048576">
    <cfRule type="containsText" dxfId="167" priority="1" operator="containsText" text="Inner">
      <formula>NOT(ISERROR(SEARCH("Inner",A1)))</formula>
    </cfRule>
    <cfRule type="containsText" dxfId="166" priority="11" operator="containsText" text="King">
      <formula>NOT(ISERROR(SEARCH("King",A1)))</formula>
    </cfRule>
    <cfRule type="containsText" dxfId="165" priority="12" operator="containsText" text="Ace">
      <formula>NOT(ISERROR(SEARCH("Ace",A1)))</formula>
    </cfRule>
    <cfRule type="containsText" dxfId="164" priority="13" operator="containsText" text="Elephant">
      <formula>NOT(ISERROR(SEARCH("Elephant",A1)))</formula>
    </cfRule>
    <cfRule type="containsText" dxfId="163" priority="14" operator="containsText" text="Lion">
      <formula>NOT(ISERROR(SEARCH("Lion",A1)))</formula>
    </cfRule>
  </conditionalFormatting>
  <conditionalFormatting sqref="A1:XFD2 L3:XFD142 A3:J139 I143:XFD143 A142:A143 I142:J142 B142:B194 D142:H194 A140:B141 D140:J141 C140:C194 A201:A208 I201:XFD208 B195:H208 A209:XFD1048576">
    <cfRule type="containsText" dxfId="162" priority="10" operator="containsText" text="Rhino">
      <formula>NOT(ISERROR(SEARCH("Rhino",A1)))</formula>
    </cfRule>
  </conditionalFormatting>
  <conditionalFormatting sqref="A1:U2 L3:U142 A3:J139 I143:U143 A142:A143 I142:J142 B142:B194 D142:H194 A140:B141 D140:J141 C140:C194 A201:A208 I201:U208 B195:H208 A209:U1048576">
    <cfRule type="containsText" dxfId="161" priority="2" operator="containsText" text="Scatter">
      <formula>NOT(ISERROR(SEARCH("Scatter",A1)))</formula>
    </cfRule>
    <cfRule type="containsText" dxfId="160" priority="3" operator="containsText" text="Collector">
      <formula>NOT(ISERROR(SEARCH("Collector",A1)))</formula>
    </cfRule>
    <cfRule type="containsText" dxfId="159" priority="4" operator="containsText" text="Ten">
      <formula>NOT(ISERROR(SEARCH("Ten",A1)))</formula>
    </cfRule>
    <cfRule type="containsText" dxfId="158" priority="5" operator="containsText" text="WaterBuffalo">
      <formula>NOT(ISERROR(SEARCH("WaterBuffalo",A1)))</formula>
    </cfRule>
    <cfRule type="containsText" dxfId="157" priority="6" operator="containsText" text="Jack">
      <formula>NOT(ISERROR(SEARCH("Jack",A1)))</formula>
    </cfRule>
    <cfRule type="containsText" dxfId="156" priority="7" operator="containsText" text="Queen">
      <formula>NOT(ISERROR(SEARCH("Queen",A1)))</formula>
    </cfRule>
    <cfRule type="containsText" dxfId="155" priority="8" operator="containsText" text="Leopard">
      <formula>NOT(ISERROR(SEARCH("Leopard",A1)))</formula>
    </cfRule>
    <cfRule type="containsText" dxfId="15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9" zoomScale="85" zoomScaleNormal="85" workbookViewId="0">
      <selection activeCell="H35" sqref="H35:H41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111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9.4031105380108464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9.4031105380108464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5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61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9.4031105380108464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9.4031105380108464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119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8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9.4031105380108464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15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15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17</v>
      </c>
      <c r="D219" s="18">
        <f t="shared" si="1"/>
        <v>2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8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21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14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5.7553956834532377E-2</v>
      </c>
      <c r="E232" s="18">
        <f t="shared" si="3"/>
        <v>0.24855491329479767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2.8435541800815507E-3</v>
      </c>
      <c r="N232" s="18">
        <f>C232*D232*E232*(F238+F239+F240+F241+F242)*E251</f>
        <v>0.19302905316650901</v>
      </c>
      <c r="O232" s="18">
        <f>C232*D232*E232*F232*(G243+G245+SUM(G238:G242)+G244*SUM(H238:H242))*F251</f>
        <v>2.2751473125527617E-2</v>
      </c>
      <c r="P232" s="18">
        <f>C232*D232*E232*F232*G232*G251</f>
        <v>1.0470476606187206E-2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4.6242774566473986E-2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0.54165849738431215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1.2346095772358894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0.88015467286959215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8.6705202312138727E-2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0.50181219820905243</v>
      </c>
      <c r="O234" s="18">
        <f t="shared" si="5"/>
        <v>0.24768459352763628</v>
      </c>
      <c r="P234" s="18">
        <f t="shared" si="6"/>
        <v>0.15858303528486806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0.43137448150499313</v>
      </c>
      <c r="O235" s="18">
        <f t="shared" si="5"/>
        <v>0.96779537533924154</v>
      </c>
      <c r="P235" s="18">
        <f t="shared" si="6"/>
        <v>0.57263975658971522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0.26120136284723627</v>
      </c>
      <c r="O236" s="18">
        <f t="shared" si="5"/>
        <v>0.17540942888907099</v>
      </c>
      <c r="P236" s="18">
        <f t="shared" si="6"/>
        <v>0.10049085265523905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8.6705202312138727E-2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0.57900292641377971</v>
      </c>
      <c r="O237" s="18">
        <f t="shared" si="5"/>
        <v>1.1847872083630573</v>
      </c>
      <c r="P237" s="18">
        <f t="shared" si="6"/>
        <v>0.60159557126597885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1.1560693641618497E-2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4.5542725156391614E-2</v>
      </c>
      <c r="O238" s="18">
        <f t="shared" si="5"/>
        <v>0.10593056574890772</v>
      </c>
      <c r="P238" s="18">
        <f t="shared" si="6"/>
        <v>2.1118249285806304E-2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8.9473684210526316E-2</v>
      </c>
      <c r="D239" s="18">
        <f t="shared" si="3"/>
        <v>1.4388489208633094E-2</v>
      </c>
      <c r="E239" s="18">
        <f t="shared" si="3"/>
        <v>5.7803468208092484E-2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2.4211449546464602E-2</v>
      </c>
      <c r="O239" s="18">
        <f t="shared" si="5"/>
        <v>6.0006951898971927E-2</v>
      </c>
      <c r="P239" s="18">
        <f t="shared" si="6"/>
        <v>1.4222372462863718E-2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4.2105263157894736E-2</v>
      </c>
      <c r="D240" s="18">
        <f t="shared" si="3"/>
        <v>0.12949640287769784</v>
      </c>
      <c r="E240" s="18">
        <f t="shared" si="3"/>
        <v>3.4682080924855488E-2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6.4893714054827217E-2</v>
      </c>
      <c r="O240" s="18">
        <f t="shared" si="5"/>
        <v>5.2488052636219439E-2</v>
      </c>
      <c r="P240" s="18">
        <f t="shared" si="6"/>
        <v>1.3976798800872096E-2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0.11052631578947368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4.7425590433329202E-2</v>
      </c>
      <c r="O241" s="18">
        <f t="shared" si="5"/>
        <v>2.9802724656847648E-2</v>
      </c>
      <c r="P241" s="18">
        <f t="shared" si="6"/>
        <v>1.0591837994516542E-2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0.10071942446043165</v>
      </c>
      <c r="E242" s="18">
        <f t="shared" si="3"/>
        <v>4.046242774566474E-2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4.8729339698569588E-2</v>
      </c>
      <c r="O242" s="18">
        <f t="shared" si="5"/>
        <v>5.2266273086834146E-2</v>
      </c>
      <c r="P242" s="18">
        <f t="shared" si="6"/>
        <v>2.1344752978282429E-2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1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9.4031105380108464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3.6268071560132613E-2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0.35639175594882083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2.0595949002362109E-2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4.1809094489728769E-2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4.3513819253719914E-3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7.2970023076788626E-2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9.2722213811073043E-3</v>
      </c>
      <c r="S255" s="13">
        <f>SUM(R249:R255)</f>
        <v>0.54165849738431227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0.18248101747435003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0.18227005676050687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I142:J142 B142:B194 D180:H194 A140:B141 C140:C194 A201:A208 I201:Z208 B195:H208 A209:Z219 A139:D139 F139:J141 D140:D179 F142:H179 E139:E179 A4:B138 H4:J138 A221:Z1048576 A220:J220 M220:Z220">
    <cfRule type="containsText" dxfId="153" priority="43" operator="containsText" text="Inner">
      <formula>NOT(ISERROR(SEARCH("Inner",A1)))</formula>
    </cfRule>
    <cfRule type="containsText" dxfId="152" priority="53" operator="containsText" text="King">
      <formula>NOT(ISERROR(SEARCH("King",A1)))</formula>
    </cfRule>
    <cfRule type="containsText" dxfId="151" priority="54" operator="containsText" text="Ace">
      <formula>NOT(ISERROR(SEARCH("Ace",A1)))</formula>
    </cfRule>
    <cfRule type="containsText" dxfId="150" priority="55" operator="containsText" text="Elephant">
      <formula>NOT(ISERROR(SEARCH("Elephant",A1)))</formula>
    </cfRule>
    <cfRule type="containsText" dxfId="149" priority="56" operator="containsText" text="Lion">
      <formula>NOT(ISERROR(SEARCH("Lion",A1)))</formula>
    </cfRule>
  </conditionalFormatting>
  <conditionalFormatting sqref="A1:XFD2 L3:XFD142 A3:J3 I143:XFD143 A142:A143 I142:J142 B142:B194 D180:H194 A140:B141 C140:C194 A201:A208 I201:XFD208 B195:H208 A209:XFD219 A139:D139 F139:J141 D140:D179 F142:H179 E139:E179 A4:B138 H4:J138 A221:XFD1048576 A220:J220 M220:XFD220">
    <cfRule type="containsText" dxfId="148" priority="52" operator="containsText" text="Rhino">
      <formula>NOT(ISERROR(SEARCH("Rhino",A1)))</formula>
    </cfRule>
  </conditionalFormatting>
  <conditionalFormatting sqref="A1:U2 L3:U142 A3:J3 I143:U143 A142:A143 I142:J142 B142:B194 D180:H194 A140:B141 C140:C194 A201:A208 I201:U208 B195:H208 A209:U219 A139:D139 F139:J141 D140:D179 F142:H179 E139:E179 A4:B138 H4:J138 A221:U1048576 A220:J220 M220:U220">
    <cfRule type="containsText" dxfId="147" priority="44" operator="containsText" text="Scatter">
      <formula>NOT(ISERROR(SEARCH("Scatter",A1)))</formula>
    </cfRule>
    <cfRule type="containsText" dxfId="146" priority="45" operator="containsText" text="Collector">
      <formula>NOT(ISERROR(SEARCH("Collector",A1)))</formula>
    </cfRule>
    <cfRule type="containsText" dxfId="145" priority="46" operator="containsText" text="Ten">
      <formula>NOT(ISERROR(SEARCH("Ten",A1)))</formula>
    </cfRule>
    <cfRule type="containsText" dxfId="144" priority="47" operator="containsText" text="WaterBuffalo">
      <formula>NOT(ISERROR(SEARCH("WaterBuffalo",A1)))</formula>
    </cfRule>
    <cfRule type="containsText" dxfId="143" priority="48" operator="containsText" text="Jack">
      <formula>NOT(ISERROR(SEARCH("Jack",A1)))</formula>
    </cfRule>
    <cfRule type="containsText" dxfId="142" priority="49" operator="containsText" text="Queen">
      <formula>NOT(ISERROR(SEARCH("Queen",A1)))</formula>
    </cfRule>
    <cfRule type="containsText" dxfId="141" priority="50" operator="containsText" text="Leopard">
      <formula>NOT(ISERROR(SEARCH("Leopard",A1)))</formula>
    </cfRule>
    <cfRule type="containsText" dxfId="140" priority="51" operator="containsText" text="Wild">
      <formula>NOT(ISERROR(SEARCH("Wild",A1)))</formula>
    </cfRule>
  </conditionalFormatting>
  <conditionalFormatting sqref="K220:L220">
    <cfRule type="containsText" dxfId="139" priority="15" operator="containsText" text="Inner">
      <formula>NOT(ISERROR(SEARCH("Inner",K220)))</formula>
    </cfRule>
    <cfRule type="containsText" dxfId="138" priority="25" operator="containsText" text="King">
      <formula>NOT(ISERROR(SEARCH("King",K220)))</formula>
    </cfRule>
    <cfRule type="containsText" dxfId="137" priority="26" operator="containsText" text="Ace">
      <formula>NOT(ISERROR(SEARCH("Ace",K220)))</formula>
    </cfRule>
    <cfRule type="containsText" dxfId="136" priority="27" operator="containsText" text="Elephant">
      <formula>NOT(ISERROR(SEARCH("Elephant",K220)))</formula>
    </cfRule>
    <cfRule type="containsText" dxfId="135" priority="28" operator="containsText" text="Lion">
      <formula>NOT(ISERROR(SEARCH("Lion",K220)))</formula>
    </cfRule>
  </conditionalFormatting>
  <conditionalFormatting sqref="K220:L220">
    <cfRule type="containsText" dxfId="134" priority="24" operator="containsText" text="Rhino">
      <formula>NOT(ISERROR(SEARCH("Rhino",K220)))</formula>
    </cfRule>
  </conditionalFormatting>
  <conditionalFormatting sqref="K220:L220">
    <cfRule type="containsText" dxfId="133" priority="16" operator="containsText" text="Scatter">
      <formula>NOT(ISERROR(SEARCH("Scatter",K220)))</formula>
    </cfRule>
    <cfRule type="containsText" dxfId="132" priority="17" operator="containsText" text="Collector">
      <formula>NOT(ISERROR(SEARCH("Collector",K220)))</formula>
    </cfRule>
    <cfRule type="containsText" dxfId="131" priority="18" operator="containsText" text="Ten">
      <formula>NOT(ISERROR(SEARCH("Ten",K220)))</formula>
    </cfRule>
    <cfRule type="containsText" dxfId="130" priority="19" operator="containsText" text="WaterBuffalo">
      <formula>NOT(ISERROR(SEARCH("WaterBuffalo",K220)))</formula>
    </cfRule>
    <cfRule type="containsText" dxfId="129" priority="20" operator="containsText" text="Jack">
      <formula>NOT(ISERROR(SEARCH("Jack",K220)))</formula>
    </cfRule>
    <cfRule type="containsText" dxfId="128" priority="21" operator="containsText" text="Queen">
      <formula>NOT(ISERROR(SEARCH("Queen",K220)))</formula>
    </cfRule>
    <cfRule type="containsText" dxfId="127" priority="22" operator="containsText" text="Leopard">
      <formula>NOT(ISERROR(SEARCH("Leopard",K220)))</formula>
    </cfRule>
    <cfRule type="containsText" dxfId="126" priority="23" operator="containsText" text="Wild">
      <formula>NOT(ISERROR(SEARCH("Wild",K220)))</formula>
    </cfRule>
  </conditionalFormatting>
  <conditionalFormatting sqref="C4:G138">
    <cfRule type="containsText" dxfId="111" priority="1" operator="containsText" text="Inner">
      <formula>NOT(ISERROR(SEARCH("Inner",C4)))</formula>
    </cfRule>
    <cfRule type="containsText" dxfId="110" priority="11" operator="containsText" text="King">
      <formula>NOT(ISERROR(SEARCH("King",C4)))</formula>
    </cfRule>
    <cfRule type="containsText" dxfId="109" priority="12" operator="containsText" text="Ace">
      <formula>NOT(ISERROR(SEARCH("Ace",C4)))</formula>
    </cfRule>
    <cfRule type="containsText" dxfId="108" priority="13" operator="containsText" text="Elephant">
      <formula>NOT(ISERROR(SEARCH("Elephant",C4)))</formula>
    </cfRule>
    <cfRule type="containsText" dxfId="107" priority="14" operator="containsText" text="Lion">
      <formula>NOT(ISERROR(SEARCH("Lion",C4)))</formula>
    </cfRule>
  </conditionalFormatting>
  <conditionalFormatting sqref="C4:G138">
    <cfRule type="containsText" dxfId="106" priority="10" operator="containsText" text="Rhino">
      <formula>NOT(ISERROR(SEARCH("Rhino",C4)))</formula>
    </cfRule>
  </conditionalFormatting>
  <conditionalFormatting sqref="C4:G138">
    <cfRule type="containsText" dxfId="105" priority="2" operator="containsText" text="Scatter">
      <formula>NOT(ISERROR(SEARCH("Scatter",C4)))</formula>
    </cfRule>
    <cfRule type="containsText" dxfId="104" priority="3" operator="containsText" text="Collector">
      <formula>NOT(ISERROR(SEARCH("Collector",C4)))</formula>
    </cfRule>
    <cfRule type="containsText" dxfId="103" priority="4" operator="containsText" text="Ten">
      <formula>NOT(ISERROR(SEARCH("Ten",C4)))</formula>
    </cfRule>
    <cfRule type="containsText" dxfId="102" priority="5" operator="containsText" text="WaterBuffalo">
      <formula>NOT(ISERROR(SEARCH("WaterBuffalo",C4)))</formula>
    </cfRule>
    <cfRule type="containsText" dxfId="101" priority="6" operator="containsText" text="Jack">
      <formula>NOT(ISERROR(SEARCH("Jack",C4)))</formula>
    </cfRule>
    <cfRule type="containsText" dxfId="100" priority="7" operator="containsText" text="Queen">
      <formula>NOT(ISERROR(SEARCH("Queen",C4)))</formula>
    </cfRule>
    <cfRule type="containsText" dxfId="99" priority="8" operator="containsText" text="Leopard">
      <formula>NOT(ISERROR(SEARCH("Leopard",C4)))</formula>
    </cfRule>
    <cfRule type="containsText" dxfId="98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topLeftCell="A59" zoomScale="85" zoomScaleNormal="85" workbookViewId="0">
      <selection activeCell="D85" sqref="D85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13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15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61</v>
      </c>
      <c r="E7" s="16" t="s">
        <v>15</v>
      </c>
      <c r="F7" s="16" t="s">
        <v>8</v>
      </c>
      <c r="G7" s="16" t="s">
        <v>5</v>
      </c>
      <c r="H7" s="31" t="s">
        <v>8</v>
      </c>
    </row>
    <row r="8" spans="2:8">
      <c r="B8" s="12">
        <v>4</v>
      </c>
      <c r="C8" s="16" t="s">
        <v>8</v>
      </c>
      <c r="D8" s="16" t="s">
        <v>61</v>
      </c>
      <c r="E8" s="16" t="s">
        <v>15</v>
      </c>
      <c r="F8" s="16" t="s">
        <v>8</v>
      </c>
      <c r="G8" s="16" t="s">
        <v>5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5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9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9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7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20.726240169406662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61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61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5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5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5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15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15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15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5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5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20.726240169406662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8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12</v>
      </c>
      <c r="E73" s="16" t="s">
        <v>8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9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15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15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61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11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11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20.726240169406662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15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5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5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5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20.726240169406662</v>
      </c>
    </row>
    <row r="128" spans="2:9">
      <c r="B128" s="12">
        <v>124</v>
      </c>
      <c r="C128" s="16" t="s">
        <v>14</v>
      </c>
      <c r="D128" s="16" t="s">
        <v>5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11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11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61</v>
      </c>
      <c r="D132" s="16" t="s">
        <v>61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61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 t="s">
        <v>5</v>
      </c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 t="s">
        <v>5</v>
      </c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 t="s">
        <v>5</v>
      </c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 t="s">
        <v>5</v>
      </c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 t="s">
        <v>5</v>
      </c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 t="s">
        <v>5</v>
      </c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 t="s">
        <v>5</v>
      </c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 t="s">
        <v>5</v>
      </c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 t="s">
        <v>5</v>
      </c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 t="s">
        <v>5</v>
      </c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 t="s">
        <v>5</v>
      </c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 t="s">
        <v>5</v>
      </c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 t="s">
        <v>5</v>
      </c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 t="s">
        <v>5</v>
      </c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 t="s">
        <v>5</v>
      </c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 t="s">
        <v>5</v>
      </c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16"/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16"/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16"/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16"/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9</v>
      </c>
      <c r="E212" s="18">
        <f t="shared" si="0"/>
        <v>43</v>
      </c>
      <c r="F212" s="18">
        <f t="shared" si="0"/>
        <v>66</v>
      </c>
      <c r="G212" s="18">
        <f t="shared" si="0"/>
        <v>13</v>
      </c>
      <c r="H212" s="18">
        <v>0</v>
      </c>
      <c r="I212" s="13" t="s">
        <v>60</v>
      </c>
      <c r="J212" s="13">
        <f>Q246</f>
        <v>20.726240169406662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11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4</v>
      </c>
      <c r="E214" s="18">
        <f t="shared" si="1"/>
        <v>17</v>
      </c>
      <c r="F214" s="18">
        <f t="shared" si="1"/>
        <v>4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21</v>
      </c>
      <c r="G215" s="18">
        <f t="shared" si="1"/>
        <v>14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15</v>
      </c>
      <c r="H216" s="18">
        <v>7</v>
      </c>
      <c r="I216" s="27"/>
    </row>
    <row r="217" spans="2:12">
      <c r="B217" s="18" t="s">
        <v>61</v>
      </c>
      <c r="C217" s="18">
        <f t="shared" si="1"/>
        <v>11</v>
      </c>
      <c r="D217" s="18">
        <f t="shared" si="1"/>
        <v>21</v>
      </c>
      <c r="E217" s="18">
        <f t="shared" si="1"/>
        <v>13</v>
      </c>
      <c r="F217" s="18">
        <f t="shared" si="1"/>
        <v>21</v>
      </c>
      <c r="G217" s="18">
        <f t="shared" si="1"/>
        <v>25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15</v>
      </c>
      <c r="E218" s="18">
        <f t="shared" si="1"/>
        <v>2</v>
      </c>
      <c r="F218" s="18">
        <f t="shared" si="1"/>
        <v>12</v>
      </c>
      <c r="G218" s="18">
        <f t="shared" si="1"/>
        <v>4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4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5</v>
      </c>
      <c r="D220" s="18">
        <f t="shared" si="1"/>
        <v>17</v>
      </c>
      <c r="E220" s="18">
        <f t="shared" si="1"/>
        <v>6</v>
      </c>
      <c r="F220" s="18">
        <f t="shared" si="1"/>
        <v>13</v>
      </c>
      <c r="G220" s="18">
        <f t="shared" si="1"/>
        <v>2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20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5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20</v>
      </c>
      <c r="E222" s="18">
        <f t="shared" si="1"/>
        <v>7</v>
      </c>
      <c r="F222" s="18">
        <f t="shared" si="1"/>
        <v>17</v>
      </c>
      <c r="G222" s="18">
        <f t="shared" si="1"/>
        <v>6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6.4748201438848921E-2</v>
      </c>
      <c r="E232" s="18">
        <f t="shared" si="3"/>
        <v>0.24855491329479767</v>
      </c>
      <c r="F232" s="18">
        <f t="shared" si="3"/>
        <v>0.3251231527093596</v>
      </c>
      <c r="G232" s="18">
        <f t="shared" si="3"/>
        <v>9.5588235294117641E-2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3.1989984525917447E-3</v>
      </c>
      <c r="N232" s="18">
        <f>C232*D232*E232*(F238+F239+F240+F241+F242)*E251</f>
        <v>0.14762443598079072</v>
      </c>
      <c r="O232" s="18">
        <f>C232*D232*E232*F232*(G243+G245+SUM(G238:G242)+G244*SUM(H238:H242))*F251</f>
        <v>0.32524843150944971</v>
      </c>
      <c r="P232" s="18">
        <f>C232*D232*E232*F232*G232*G251</f>
        <v>0.76339058625553535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7.9136690647482008E-2</v>
      </c>
      <c r="E233" s="18">
        <f t="shared" si="3"/>
        <v>4.6242774566473986E-2</v>
      </c>
      <c r="F233" s="18">
        <f t="shared" si="3"/>
        <v>9.3596059113300489E-2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0.29565778798848297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1.9518539750272208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2.7407049898976124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2.8776978417266189E-2</v>
      </c>
      <c r="E234" s="18">
        <f t="shared" si="3"/>
        <v>9.8265895953757232E-2</v>
      </c>
      <c r="F234" s="18">
        <f t="shared" si="3"/>
        <v>1.9704433497536946E-2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0.3087998128804863</v>
      </c>
      <c r="O234" s="18">
        <f t="shared" si="5"/>
        <v>1.1192504724293904</v>
      </c>
      <c r="P234" s="18">
        <f t="shared" si="6"/>
        <v>1.2789142881099922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0.10344827586206896</v>
      </c>
      <c r="G235" s="18">
        <f t="shared" si="3"/>
        <v>0.10294117647058823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0.29883211275421334</v>
      </c>
      <c r="O235" s="18">
        <f t="shared" si="5"/>
        <v>1.9487616999189186</v>
      </c>
      <c r="P235" s="18">
        <f t="shared" si="6"/>
        <v>1.9327948487499349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1.4778325123152709E-2</v>
      </c>
      <c r="G236" s="18">
        <f t="shared" si="3"/>
        <v>0.11029411764705882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0.19121910909948964</v>
      </c>
      <c r="O236" s="18">
        <f t="shared" si="5"/>
        <v>0.82566604201755323</v>
      </c>
      <c r="P236" s="18">
        <f t="shared" si="6"/>
        <v>0.75387381455928004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5.7894736842105263E-2</v>
      </c>
      <c r="D237" s="18">
        <f t="shared" si="3"/>
        <v>0.15107913669064749</v>
      </c>
      <c r="E237" s="18">
        <f t="shared" si="3"/>
        <v>7.5144508670520235E-2</v>
      </c>
      <c r="F237" s="18">
        <f t="shared" si="3"/>
        <v>0.10344827586206896</v>
      </c>
      <c r="G237" s="18">
        <f t="shared" si="3"/>
        <v>0.18382352941176472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0.38082697117246583</v>
      </c>
      <c r="O237" s="18">
        <f t="shared" si="5"/>
        <v>2.2006821363237314</v>
      </c>
      <c r="P237" s="18">
        <f t="shared" si="6"/>
        <v>1.6908209743254683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0.1079136690647482</v>
      </c>
      <c r="E238" s="18">
        <f t="shared" si="3"/>
        <v>1.1560693641618497E-2</v>
      </c>
      <c r="F238" s="18">
        <f t="shared" si="3"/>
        <v>5.9113300492610835E-2</v>
      </c>
      <c r="G238" s="18">
        <f t="shared" si="3"/>
        <v>2.9411764705882353E-2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3.3701704031575283E-2</v>
      </c>
      <c r="O238" s="18">
        <f t="shared" si="5"/>
        <v>0.28060173765398139</v>
      </c>
      <c r="P238" s="18">
        <f t="shared" si="6"/>
        <v>0.10547229643186133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2.8776978417266189E-2</v>
      </c>
      <c r="E239" s="18">
        <f t="shared" si="3"/>
        <v>5.7803468208092484E-2</v>
      </c>
      <c r="F239" s="18">
        <f t="shared" si="3"/>
        <v>4.9261083743842367E-2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2.2824444049496784E-2</v>
      </c>
      <c r="O239" s="18">
        <f t="shared" si="5"/>
        <v>0.18189174575818051</v>
      </c>
      <c r="P239" s="18">
        <f t="shared" si="6"/>
        <v>9.0453763638357942E-2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2.6315789473684209E-2</v>
      </c>
      <c r="D240" s="18">
        <f t="shared" si="3"/>
        <v>0.1223021582733813</v>
      </c>
      <c r="E240" s="18">
        <f t="shared" si="3"/>
        <v>3.4682080924855488E-2</v>
      </c>
      <c r="F240" s="18">
        <f t="shared" si="3"/>
        <v>6.4039408866995079E-2</v>
      </c>
      <c r="G240" s="18">
        <f t="shared" si="3"/>
        <v>1.4705882352941176E-2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4.0564501315422621E-2</v>
      </c>
      <c r="O240" s="18">
        <f t="shared" si="5"/>
        <v>0.12328064778973361</v>
      </c>
      <c r="P240" s="18">
        <f t="shared" si="6"/>
        <v>6.9209700545140057E-2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0.10526315789473684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4.4334975369458129E-2</v>
      </c>
      <c r="G241" s="18">
        <f t="shared" si="3"/>
        <v>3.6764705882352942E-2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3.3608873121267063E-2</v>
      </c>
      <c r="O241" s="18">
        <f t="shared" si="5"/>
        <v>9.1348174737820836E-2</v>
      </c>
      <c r="P241" s="18">
        <f t="shared" si="6"/>
        <v>6.693019104025788E-2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0.14388489208633093</v>
      </c>
      <c r="E242" s="18">
        <f t="shared" si="3"/>
        <v>4.046242774566474E-2</v>
      </c>
      <c r="F242" s="18">
        <f t="shared" si="3"/>
        <v>8.3743842364532015E-2</v>
      </c>
      <c r="G242" s="18">
        <f t="shared" si="3"/>
        <v>4.4117647058823532E-2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4.6512426258321637E-2</v>
      </c>
      <c r="O242" s="18">
        <f t="shared" si="5"/>
        <v>0.14861442873782499</v>
      </c>
      <c r="P242" s="18">
        <f t="shared" si="6"/>
        <v>0.11043900273163562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3.9408866995073892E-2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0.99999999999999989</v>
      </c>
      <c r="F246" s="25">
        <f t="shared" si="7"/>
        <v>1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20.726240169406662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2.8220111554721622E-2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0.18338773285774002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1.6026027544645386E-2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2.1797267376421684E-2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3.3863066471923726E-3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3.7930627291812506E-2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4.9097147159494359E-3</v>
      </c>
      <c r="S255" s="13">
        <f>SUM(R249:R255)</f>
        <v>0.29565778798848302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0.14197759963179871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0.14181626145039897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B142:B194 D180:E194 A140:B141 C140:C194 A201:A208 I201:Z208 B207:H208 A209:Z219 A139:D139 D140:D179 F139:J142 E139:E179 B195:E206 F143:H206 A4:B138 H4:J138 A221:Z1048576 A220:J220 M220:Z220">
    <cfRule type="containsText" dxfId="97" priority="43" operator="containsText" text="Inner">
      <formula>NOT(ISERROR(SEARCH("Inner",A1)))</formula>
    </cfRule>
    <cfRule type="containsText" dxfId="96" priority="53" operator="containsText" text="King">
      <formula>NOT(ISERROR(SEARCH("King",A1)))</formula>
    </cfRule>
    <cfRule type="containsText" dxfId="95" priority="54" operator="containsText" text="Ace">
      <formula>NOT(ISERROR(SEARCH("Ace",A1)))</formula>
    </cfRule>
    <cfRule type="containsText" dxfId="94" priority="55" operator="containsText" text="Elephant">
      <formula>NOT(ISERROR(SEARCH("Elephant",A1)))</formula>
    </cfRule>
    <cfRule type="containsText" dxfId="93" priority="56" operator="containsText" text="Lion">
      <formula>NOT(ISERROR(SEARCH("Lion",A1)))</formula>
    </cfRule>
  </conditionalFormatting>
  <conditionalFormatting sqref="A1:XFD2 L3:XFD142 A3:J3 I143:XFD143 A142:A143 B142:B194 D180:E194 A140:B141 C140:C194 A201:A208 I201:XFD208 B207:H208 A209:XFD219 A139:D139 D140:D179 F139:J142 E139:E179 B195:E206 F143:H206 A4:B138 H4:J138 A221:XFD1048576 A220:J220 M220:XFD220">
    <cfRule type="containsText" dxfId="92" priority="52" operator="containsText" text="Rhino">
      <formula>NOT(ISERROR(SEARCH("Rhino",A1)))</formula>
    </cfRule>
  </conditionalFormatting>
  <conditionalFormatting sqref="A1:U2 L3:U142 A3:J3 I143:U143 A142:A143 B142:B194 D180:E194 A140:B141 C140:C194 A201:A208 I201:U208 B207:H208 A209:U219 A139:D139 D140:D179 F139:J142 E139:E179 B195:E206 F143:H206 A4:B138 H4:J138 A221:U1048576 A220:J220 M220:U220">
    <cfRule type="containsText" dxfId="91" priority="44" operator="containsText" text="Scatter">
      <formula>NOT(ISERROR(SEARCH("Scatter",A1)))</formula>
    </cfRule>
    <cfRule type="containsText" dxfId="90" priority="45" operator="containsText" text="Collector">
      <formula>NOT(ISERROR(SEARCH("Collector",A1)))</formula>
    </cfRule>
    <cfRule type="containsText" dxfId="89" priority="46" operator="containsText" text="Ten">
      <formula>NOT(ISERROR(SEARCH("Ten",A1)))</formula>
    </cfRule>
    <cfRule type="containsText" dxfId="88" priority="47" operator="containsText" text="WaterBuffalo">
      <formula>NOT(ISERROR(SEARCH("WaterBuffalo",A1)))</formula>
    </cfRule>
    <cfRule type="containsText" dxfId="87" priority="48" operator="containsText" text="Jack">
      <formula>NOT(ISERROR(SEARCH("Jack",A1)))</formula>
    </cfRule>
    <cfRule type="containsText" dxfId="86" priority="49" operator="containsText" text="Queen">
      <formula>NOT(ISERROR(SEARCH("Queen",A1)))</formula>
    </cfRule>
    <cfRule type="containsText" dxfId="85" priority="50" operator="containsText" text="Leopard">
      <formula>NOT(ISERROR(SEARCH("Leopard",A1)))</formula>
    </cfRule>
    <cfRule type="containsText" dxfId="84" priority="51" operator="containsText" text="Wild">
      <formula>NOT(ISERROR(SEARCH("Wild",A1)))</formula>
    </cfRule>
  </conditionalFormatting>
  <conditionalFormatting sqref="K220:L220">
    <cfRule type="containsText" dxfId="83" priority="15" operator="containsText" text="Inner">
      <formula>NOT(ISERROR(SEARCH("Inner",K220)))</formula>
    </cfRule>
    <cfRule type="containsText" dxfId="82" priority="25" operator="containsText" text="King">
      <formula>NOT(ISERROR(SEARCH("King",K220)))</formula>
    </cfRule>
    <cfRule type="containsText" dxfId="81" priority="26" operator="containsText" text="Ace">
      <formula>NOT(ISERROR(SEARCH("Ace",K220)))</formula>
    </cfRule>
    <cfRule type="containsText" dxfId="80" priority="27" operator="containsText" text="Elephant">
      <formula>NOT(ISERROR(SEARCH("Elephant",K220)))</formula>
    </cfRule>
    <cfRule type="containsText" dxfId="79" priority="28" operator="containsText" text="Lion">
      <formula>NOT(ISERROR(SEARCH("Lion",K220)))</formula>
    </cfRule>
  </conditionalFormatting>
  <conditionalFormatting sqref="K220:L220">
    <cfRule type="containsText" dxfId="78" priority="24" operator="containsText" text="Rhino">
      <formula>NOT(ISERROR(SEARCH("Rhino",K220)))</formula>
    </cfRule>
  </conditionalFormatting>
  <conditionalFormatting sqref="K220:L220">
    <cfRule type="containsText" dxfId="77" priority="16" operator="containsText" text="Scatter">
      <formula>NOT(ISERROR(SEARCH("Scatter",K220)))</formula>
    </cfRule>
    <cfRule type="containsText" dxfId="76" priority="17" operator="containsText" text="Collector">
      <formula>NOT(ISERROR(SEARCH("Collector",K220)))</formula>
    </cfRule>
    <cfRule type="containsText" dxfId="75" priority="18" operator="containsText" text="Ten">
      <formula>NOT(ISERROR(SEARCH("Ten",K220)))</formula>
    </cfRule>
    <cfRule type="containsText" dxfId="74" priority="19" operator="containsText" text="WaterBuffalo">
      <formula>NOT(ISERROR(SEARCH("WaterBuffalo",K220)))</formula>
    </cfRule>
    <cfRule type="containsText" dxfId="73" priority="20" operator="containsText" text="Jack">
      <formula>NOT(ISERROR(SEARCH("Jack",K220)))</formula>
    </cfRule>
    <cfRule type="containsText" dxfId="72" priority="21" operator="containsText" text="Queen">
      <formula>NOT(ISERROR(SEARCH("Queen",K220)))</formula>
    </cfRule>
    <cfRule type="containsText" dxfId="71" priority="22" operator="containsText" text="Leopard">
      <formula>NOT(ISERROR(SEARCH("Leopard",K220)))</formula>
    </cfRule>
    <cfRule type="containsText" dxfId="70" priority="23" operator="containsText" text="Wild">
      <formula>NOT(ISERROR(SEARCH("Wild",K220)))</formula>
    </cfRule>
  </conditionalFormatting>
  <conditionalFormatting sqref="C4:G138">
    <cfRule type="containsText" dxfId="55" priority="1" operator="containsText" text="Inner">
      <formula>NOT(ISERROR(SEARCH("Inner",C4)))</formula>
    </cfRule>
    <cfRule type="containsText" dxfId="54" priority="11" operator="containsText" text="King">
      <formula>NOT(ISERROR(SEARCH("King",C4)))</formula>
    </cfRule>
    <cfRule type="containsText" dxfId="53" priority="12" operator="containsText" text="Ace">
      <formula>NOT(ISERROR(SEARCH("Ace",C4)))</formula>
    </cfRule>
    <cfRule type="containsText" dxfId="52" priority="13" operator="containsText" text="Elephant">
      <formula>NOT(ISERROR(SEARCH("Elephant",C4)))</formula>
    </cfRule>
    <cfRule type="containsText" dxfId="51" priority="14" operator="containsText" text="Lion">
      <formula>NOT(ISERROR(SEARCH("Lion",C4)))</formula>
    </cfRule>
  </conditionalFormatting>
  <conditionalFormatting sqref="C4:G138">
    <cfRule type="containsText" dxfId="50" priority="10" operator="containsText" text="Rhino">
      <formula>NOT(ISERROR(SEARCH("Rhino",C4)))</formula>
    </cfRule>
  </conditionalFormatting>
  <conditionalFormatting sqref="C4:G138">
    <cfRule type="containsText" dxfId="49" priority="2" operator="containsText" text="Scatter">
      <formula>NOT(ISERROR(SEARCH("Scatter",C4)))</formula>
    </cfRule>
    <cfRule type="containsText" dxfId="48" priority="3" operator="containsText" text="Collector">
      <formula>NOT(ISERROR(SEARCH("Collector",C4)))</formula>
    </cfRule>
    <cfRule type="containsText" dxfId="47" priority="4" operator="containsText" text="Ten">
      <formula>NOT(ISERROR(SEARCH("Ten",C4)))</formula>
    </cfRule>
    <cfRule type="containsText" dxfId="46" priority="5" operator="containsText" text="WaterBuffalo">
      <formula>NOT(ISERROR(SEARCH("WaterBuffalo",C4)))</formula>
    </cfRule>
    <cfRule type="containsText" dxfId="45" priority="6" operator="containsText" text="Jack">
      <formula>NOT(ISERROR(SEARCH("Jack",C4)))</formula>
    </cfRule>
    <cfRule type="containsText" dxfId="44" priority="7" operator="containsText" text="Queen">
      <formula>NOT(ISERROR(SEARCH("Queen",C4)))</formula>
    </cfRule>
    <cfRule type="containsText" dxfId="43" priority="8" operator="containsText" text="Leopard">
      <formula>NOT(ISERROR(SEARCH("Leopard",C4)))</formula>
    </cfRule>
    <cfRule type="containsText" dxfId="42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G15" sqref="G15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400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300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300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300</v>
      </c>
      <c r="G9">
        <v>500</v>
      </c>
    </row>
    <row r="10" spans="2:7">
      <c r="B10" t="s">
        <v>11</v>
      </c>
      <c r="C10">
        <v>0</v>
      </c>
      <c r="D10">
        <v>0</v>
      </c>
      <c r="E10">
        <v>5</v>
      </c>
      <c r="F10">
        <v>70</v>
      </c>
      <c r="G10">
        <v>150</v>
      </c>
    </row>
    <row r="11" spans="2:7">
      <c r="B11" t="s">
        <v>12</v>
      </c>
      <c r="C11">
        <v>0</v>
      </c>
      <c r="D11">
        <v>0</v>
      </c>
      <c r="E11">
        <v>5</v>
      </c>
      <c r="F11">
        <v>70</v>
      </c>
      <c r="G11">
        <v>150</v>
      </c>
    </row>
    <row r="12" spans="2:7">
      <c r="B12" t="s">
        <v>13</v>
      </c>
      <c r="C12">
        <v>0</v>
      </c>
      <c r="D12">
        <v>0</v>
      </c>
      <c r="E12">
        <v>5</v>
      </c>
      <c r="F12">
        <v>25</v>
      </c>
      <c r="G12">
        <v>100</v>
      </c>
    </row>
    <row r="13" spans="2:7">
      <c r="B13" t="s">
        <v>14</v>
      </c>
      <c r="C13">
        <v>0</v>
      </c>
      <c r="D13">
        <v>0</v>
      </c>
      <c r="E13">
        <v>5</v>
      </c>
      <c r="F13">
        <v>25</v>
      </c>
      <c r="G13">
        <v>100</v>
      </c>
    </row>
    <row r="14" spans="2:7">
      <c r="B14" t="s">
        <v>15</v>
      </c>
      <c r="C14">
        <v>0</v>
      </c>
      <c r="D14">
        <v>0</v>
      </c>
      <c r="E14">
        <v>5</v>
      </c>
      <c r="F14">
        <v>25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D17" sqref="D17"/>
    </sheetView>
  </sheetViews>
  <sheetFormatPr defaultRowHeight="14.4"/>
  <cols>
    <col min="2" max="2" width="18.109375" style="2" bestFit="1" customWidth="1"/>
    <col min="3" max="3" width="18.44140625" style="1" bestFit="1" customWidth="1"/>
    <col min="4" max="4" width="9.88671875" bestFit="1" customWidth="1"/>
    <col min="9" max="9" width="19.88671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3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1500</v>
      </c>
      <c r="D14">
        <v>30</v>
      </c>
    </row>
    <row r="15" spans="2:8">
      <c r="B15" s="57">
        <v>12</v>
      </c>
      <c r="C15" s="57">
        <f t="shared" si="0"/>
        <v>2500</v>
      </c>
      <c r="D15">
        <v>50</v>
      </c>
    </row>
    <row r="16" spans="2:8">
      <c r="B16" s="57">
        <v>13</v>
      </c>
      <c r="C16" s="6">
        <f t="shared" si="0"/>
        <v>3750</v>
      </c>
      <c r="D16">
        <v>75</v>
      </c>
    </row>
    <row r="17" spans="1:4">
      <c r="B17" s="57">
        <v>14</v>
      </c>
      <c r="C17" s="6">
        <f t="shared" si="0"/>
        <v>5000</v>
      </c>
      <c r="D17">
        <v>100</v>
      </c>
    </row>
    <row r="18" spans="1:4">
      <c r="B18" s="57">
        <v>15</v>
      </c>
      <c r="C18" s="6">
        <f t="shared" si="0"/>
        <v>7000</v>
      </c>
      <c r="D18">
        <v>140</v>
      </c>
    </row>
    <row r="19" spans="1:4">
      <c r="B19" s="57">
        <v>16</v>
      </c>
      <c r="C19" s="6">
        <f t="shared" si="0"/>
        <v>7000</v>
      </c>
      <c r="D19">
        <v>140</v>
      </c>
    </row>
    <row r="20" spans="1:4">
      <c r="B20" s="57">
        <v>17</v>
      </c>
      <c r="C20" s="6">
        <f t="shared" si="0"/>
        <v>7000</v>
      </c>
      <c r="D20">
        <v>140</v>
      </c>
    </row>
    <row r="21" spans="1:4">
      <c r="B21" s="57">
        <v>18</v>
      </c>
      <c r="C21" s="6">
        <f t="shared" si="0"/>
        <v>7000</v>
      </c>
      <c r="D21">
        <v>140</v>
      </c>
    </row>
    <row r="22" spans="1:4">
      <c r="A22" s="36"/>
      <c r="B22" s="64">
        <v>19</v>
      </c>
      <c r="C22" s="63">
        <f t="shared" si="0"/>
        <v>7000</v>
      </c>
      <c r="D22">
        <v>140</v>
      </c>
    </row>
    <row r="23" spans="1:4">
      <c r="B23" s="58">
        <v>20</v>
      </c>
      <c r="C23" s="7">
        <f t="shared" si="0"/>
        <v>7000</v>
      </c>
      <c r="D23">
        <v>140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C8" sqref="C8"/>
    </sheetView>
  </sheetViews>
  <sheetFormatPr defaultRowHeight="14.4"/>
  <cols>
    <col min="2" max="3" width="12.88671875" bestFit="1" customWidth="1"/>
    <col min="4" max="4" width="27.88671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250</v>
      </c>
    </row>
    <row r="4" spans="2:4">
      <c r="B4" s="40" t="s">
        <v>8</v>
      </c>
      <c r="C4" s="61">
        <v>900</v>
      </c>
      <c r="D4" s="57">
        <v>200</v>
      </c>
    </row>
    <row r="5" spans="2:4">
      <c r="B5" s="40" t="s">
        <v>9</v>
      </c>
      <c r="C5" s="61">
        <v>1000</v>
      </c>
      <c r="D5" s="57">
        <v>250</v>
      </c>
    </row>
    <row r="6" spans="2:4">
      <c r="B6" s="40" t="s">
        <v>10</v>
      </c>
      <c r="C6" s="61">
        <v>1000</v>
      </c>
      <c r="D6" s="57">
        <v>250</v>
      </c>
    </row>
    <row r="7" spans="2:4">
      <c r="B7" s="40" t="s">
        <v>61</v>
      </c>
      <c r="C7" s="62">
        <v>900</v>
      </c>
      <c r="D7" s="58">
        <v>225</v>
      </c>
    </row>
    <row r="8" spans="2:4">
      <c r="B8" t="s">
        <v>41</v>
      </c>
      <c r="C8" s="2">
        <f>SUM(C3:C7)</f>
        <v>4800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5"/>
  <sheetViews>
    <sheetView workbookViewId="0">
      <selection activeCell="C4" sqref="C4"/>
    </sheetView>
  </sheetViews>
  <sheetFormatPr defaultRowHeight="14.4"/>
  <cols>
    <col min="2" max="2" width="11.6640625" bestFit="1" customWidth="1"/>
  </cols>
  <sheetData>
    <row r="1" spans="2:3">
      <c r="C1" t="s">
        <v>78</v>
      </c>
    </row>
    <row r="2" spans="2:3">
      <c r="B2" t="s">
        <v>76</v>
      </c>
      <c r="C2">
        <v>48</v>
      </c>
    </row>
    <row r="3" spans="2:3">
      <c r="B3" t="s">
        <v>77</v>
      </c>
      <c r="C3">
        <v>47</v>
      </c>
    </row>
    <row r="4" spans="2:3">
      <c r="B4" t="s">
        <v>120</v>
      </c>
      <c r="C4">
        <v>5</v>
      </c>
    </row>
    <row r="5" spans="2:3">
      <c r="B5" t="s">
        <v>41</v>
      </c>
      <c r="C5">
        <f>SUM(C2:C4)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139" zoomScale="85" zoomScaleNormal="85" workbookViewId="0">
      <selection activeCell="H156" sqref="H156"/>
    </sheetView>
  </sheetViews>
  <sheetFormatPr defaultColWidth="9.109375" defaultRowHeight="14.4"/>
  <cols>
    <col min="1" max="1" width="9.109375" style="13" customWidth="1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25" width="9.109375" style="13" customWidth="1"/>
    <col min="26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0.41843133757298678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0.41843133757298678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11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0.41843133757298678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0.41843133757298678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1</v>
      </c>
      <c r="D147" s="18">
        <f t="shared" ref="D147:H158" si="0">COUNTIF(D$4:D$142,$B147)</f>
        <v>1</v>
      </c>
      <c r="E147" s="18">
        <f t="shared" si="0"/>
        <v>1</v>
      </c>
      <c r="F147" s="18">
        <f t="shared" si="0"/>
        <v>2</v>
      </c>
      <c r="G147" s="18">
        <f t="shared" si="0"/>
        <v>2</v>
      </c>
      <c r="H147" s="18">
        <f t="shared" si="0"/>
        <v>0</v>
      </c>
      <c r="I147" s="13" t="s">
        <v>60</v>
      </c>
      <c r="J147" s="13">
        <f>Q181</f>
        <v>0.41843133757298678</v>
      </c>
    </row>
    <row r="148" spans="2:13">
      <c r="B148" s="18" t="s">
        <v>7</v>
      </c>
      <c r="C148" s="53">
        <f t="shared" ref="C148:G160" si="1">COUNTIF(C$4:C$142,$B148)</f>
        <v>17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4</v>
      </c>
      <c r="D149" s="53">
        <f t="shared" si="1"/>
        <v>28</v>
      </c>
      <c r="E149" s="51">
        <f t="shared" si="1"/>
        <v>3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22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22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9</v>
      </c>
      <c r="E155" s="53">
        <f t="shared" si="1"/>
        <v>11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8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7.1942446043165471E-3</v>
      </c>
      <c r="D167" s="18">
        <f t="shared" ref="D167:G167" si="3">D147/D$161</f>
        <v>7.4074074074074077E-3</v>
      </c>
      <c r="E167" s="18">
        <f t="shared" si="3"/>
        <v>7.246376811594203E-3</v>
      </c>
      <c r="F167" s="18">
        <f t="shared" si="3"/>
        <v>1.5037593984962405E-2</v>
      </c>
      <c r="G167" s="18">
        <f t="shared" si="3"/>
        <v>1.4705882352941176E-2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5.4063029769421183E-6</v>
      </c>
      <c r="N167" s="18">
        <f>C167*D167*E167*(F173+F174+F175+F176+F177)*E186</f>
        <v>1.6840256319153753E-5</v>
      </c>
      <c r="O167" s="18">
        <f>C167*D167*E167*F167*(G178+G180+SUM(G173:G177)+G179*SUM(H173:H177))*F186</f>
        <v>1.3942289528042965E-6</v>
      </c>
      <c r="P167" s="18">
        <f>C167*D167*E167*F167*G167*G186</f>
        <v>4.2698418659111943E-7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0.1223021582733813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3.8369840848493271E-2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2.1007089505885684E-2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1.7892131862820973E-2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2.8776978417266189E-2</v>
      </c>
      <c r="D169" s="18">
        <f t="shared" ref="D169:G169" si="8">D149/D$161</f>
        <v>0.2074074074074074</v>
      </c>
      <c r="E169" s="18">
        <f t="shared" si="8"/>
        <v>2.1739130434782608E-2</v>
      </c>
      <c r="F169" s="18">
        <f t="shared" si="8"/>
        <v>0.20300751879699247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1.7015746819842699E-2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3.8082792942875164E-2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2.5409728477170081E-2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0.15942028985507245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3.2585270872713339E-2</v>
      </c>
      <c r="O170" s="18">
        <f t="shared" si="11"/>
        <v>1.682949531298298E-2</v>
      </c>
      <c r="P170" s="18">
        <f t="shared" si="12"/>
        <v>1.1756346496461414E-2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1.017988883063629E-2</v>
      </c>
      <c r="O171" s="18">
        <f t="shared" si="11"/>
        <v>2.8325717517295377E-2</v>
      </c>
      <c r="P171" s="18">
        <f t="shared" si="12"/>
        <v>1.655725747946037E-2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0.16911764705882354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3.8080854535134913E-2</v>
      </c>
      <c r="O172" s="18">
        <f t="shared" si="11"/>
        <v>2.8151970619090732E-2</v>
      </c>
      <c r="P172" s="18">
        <f t="shared" si="12"/>
        <v>1.3858356995317582E-2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3.2533974700473022E-3</v>
      </c>
      <c r="O173" s="18">
        <f t="shared" si="11"/>
        <v>3.9608722405194644E-3</v>
      </c>
      <c r="P173" s="18">
        <f t="shared" si="12"/>
        <v>8.1930253174158007E-4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0.16296296296296298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2.9807014573757654E-3</v>
      </c>
      <c r="O174" s="18">
        <f t="shared" si="11"/>
        <v>6.5355377071323068E-3</v>
      </c>
      <c r="P174" s="18">
        <f t="shared" si="12"/>
        <v>1.5852473613565542E-3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0.10071942446043165</v>
      </c>
      <c r="D175" s="18">
        <f t="shared" ref="D175:G175" si="23">D155/D$161</f>
        <v>6.6666666666666666E-2</v>
      </c>
      <c r="E175" s="18">
        <f t="shared" si="23"/>
        <v>7.9710144927536225E-2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3.735454077024945E-3</v>
      </c>
      <c r="O175" s="18">
        <f t="shared" si="11"/>
        <v>1.9748576848871448E-3</v>
      </c>
      <c r="P175" s="18">
        <f t="shared" si="12"/>
        <v>5.402897150136131E-4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3.0501743464392598E-3</v>
      </c>
      <c r="O176" s="18">
        <f t="shared" si="11"/>
        <v>2.5223329786349578E-3</v>
      </c>
      <c r="P176" s="18">
        <f t="shared" si="12"/>
        <v>1.1273100864107703E-3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5.9259259259259262E-2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4.8226215716506687E-3</v>
      </c>
      <c r="O177" s="18">
        <f t="shared" si="11"/>
        <v>1.8389412716555103E-3</v>
      </c>
      <c r="P177" s="18">
        <f t="shared" si="12"/>
        <v>8.2867433230291799E-4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33">SUM(C167:C180)</f>
        <v>1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1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0.41843133757298678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3.4886315981240819E-4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6.9854612926307133E-5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3.3040036358420821E-4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1.3528566967953026E-3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6.360527237135951E-3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1.42271130972161E-3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2.8484627468517484E-2</v>
      </c>
      <c r="S190" s="13">
        <f>SUM(R184:R190)</f>
        <v>3.8369840848493271E-2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1.8462796228200005E-5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1.8480729564036831E-5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240" priority="1" operator="containsText" text="Inner">
      <formula>NOT(ISERROR(SEARCH("Inner",A1)))</formula>
    </cfRule>
    <cfRule type="containsText" dxfId="239" priority="11" operator="containsText" text="King">
      <formula>NOT(ISERROR(SEARCH("King",A1)))</formula>
    </cfRule>
    <cfRule type="containsText" dxfId="238" priority="12" operator="containsText" text="Ace">
      <formula>NOT(ISERROR(SEARCH("Ace",A1)))</formula>
    </cfRule>
    <cfRule type="containsText" dxfId="237" priority="13" operator="containsText" text="Elephant">
      <formula>NOT(ISERROR(SEARCH("Elephant",A1)))</formula>
    </cfRule>
    <cfRule type="containsText" dxfId="236" priority="14" operator="containsText" text="Lion">
      <formula>NOT(ISERROR(SEARCH("Lion",A1)))</formula>
    </cfRule>
  </conditionalFormatting>
  <conditionalFormatting sqref="A1:XFD1048576">
    <cfRule type="containsText" dxfId="235" priority="10" operator="containsText" text="Rhino">
      <formula>NOT(ISERROR(SEARCH("Rhino",A1)))</formula>
    </cfRule>
  </conditionalFormatting>
  <conditionalFormatting sqref="A1:U1048576">
    <cfRule type="containsText" dxfId="234" priority="2" operator="containsText" text="Scatter">
      <formula>NOT(ISERROR(SEARCH("Scatter",A1)))</formula>
    </cfRule>
    <cfRule type="containsText" dxfId="233" priority="3" operator="containsText" text="Collector">
      <formula>NOT(ISERROR(SEARCH("Collector",A1)))</formula>
    </cfRule>
    <cfRule type="containsText" dxfId="232" priority="4" operator="containsText" text="Ten">
      <formula>NOT(ISERROR(SEARCH("Ten",A1)))</formula>
    </cfRule>
    <cfRule type="containsText" dxfId="231" priority="5" operator="containsText" text="WaterBuffalo">
      <formula>NOT(ISERROR(SEARCH("WaterBuffalo",A1)))</formula>
    </cfRule>
    <cfRule type="containsText" dxfId="230" priority="6" operator="containsText" text="Jack">
      <formula>NOT(ISERROR(SEARCH("Jack",A1)))</formula>
    </cfRule>
    <cfRule type="containsText" dxfId="229" priority="7" operator="containsText" text="Queen">
      <formula>NOT(ISERROR(SEARCH("Queen",A1)))</formula>
    </cfRule>
    <cfRule type="containsText" dxfId="228" priority="8" operator="containsText" text="Leopard">
      <formula>NOT(ISERROR(SEARCH("Leopard",A1)))</formula>
    </cfRule>
    <cfRule type="containsText" dxfId="227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28" zoomScale="85" zoomScaleNormal="85" workbookViewId="0">
      <selection activeCell="A128" sqref="A1:XFD1048576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0.41843133757298678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0.41843133757298678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11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0.41843133757298678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0.41843133757298678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1</v>
      </c>
      <c r="D147" s="18">
        <f t="shared" ref="D147:H158" si="0">COUNTIF(D$4:D$142,$B147)</f>
        <v>1</v>
      </c>
      <c r="E147" s="18">
        <f t="shared" si="0"/>
        <v>1</v>
      </c>
      <c r="F147" s="18">
        <f t="shared" si="0"/>
        <v>2</v>
      </c>
      <c r="G147" s="18">
        <f t="shared" si="0"/>
        <v>2</v>
      </c>
      <c r="H147" s="18">
        <f t="shared" si="0"/>
        <v>0</v>
      </c>
      <c r="I147" s="13" t="s">
        <v>60</v>
      </c>
      <c r="J147" s="13">
        <f>Q181</f>
        <v>0.41843133757298678</v>
      </c>
    </row>
    <row r="148" spans="2:13">
      <c r="B148" s="18" t="s">
        <v>7</v>
      </c>
      <c r="C148" s="53">
        <f t="shared" ref="C148:G160" si="1">COUNTIF(C$4:C$142,$B148)</f>
        <v>17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4</v>
      </c>
      <c r="D149" s="53">
        <f t="shared" si="1"/>
        <v>28</v>
      </c>
      <c r="E149" s="51">
        <f t="shared" si="1"/>
        <v>3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22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22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9</v>
      </c>
      <c r="E155" s="53">
        <f t="shared" si="1"/>
        <v>11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8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7.1942446043165471E-3</v>
      </c>
      <c r="D167" s="18">
        <f t="shared" ref="D167:H180" si="3">D147/D$161</f>
        <v>7.4074074074074077E-3</v>
      </c>
      <c r="E167" s="18">
        <f t="shared" si="3"/>
        <v>7.246376811594203E-3</v>
      </c>
      <c r="F167" s="18">
        <f t="shared" si="3"/>
        <v>1.5037593984962405E-2</v>
      </c>
      <c r="G167" s="18">
        <f t="shared" si="3"/>
        <v>1.4705882352941176E-2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5.4063029769421183E-6</v>
      </c>
      <c r="N167" s="18">
        <f>C167*D167*E167*(F173+F174+F175+F176+F177)*E186</f>
        <v>1.6840256319153753E-5</v>
      </c>
      <c r="O167" s="18">
        <f>C167*D167*E167*F167*(G178+G180+SUM(G173:G177)+G179*SUM(H173:H177))*F186</f>
        <v>1.3942289528042965E-6</v>
      </c>
      <c r="P167" s="18">
        <f>C167*D167*E167*F167*G167*G186</f>
        <v>4.2698418659111943E-7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0.1223021582733813</v>
      </c>
      <c r="D168" s="18">
        <f t="shared" si="3"/>
        <v>2.2222222222222223E-2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3.8369840848493271E-2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2.1007089505885684E-2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1.7892131862820973E-2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2.8776978417266189E-2</v>
      </c>
      <c r="D169" s="18">
        <f t="shared" si="3"/>
        <v>0.2074074074074074</v>
      </c>
      <c r="E169" s="18">
        <f t="shared" si="3"/>
        <v>2.1739130434782608E-2</v>
      </c>
      <c r="F169" s="18">
        <f t="shared" si="3"/>
        <v>0.20300751879699247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1.7015746819842699E-2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3.8082792942875164E-2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2.5409728477170081E-2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2.2222222222222223E-2</v>
      </c>
      <c r="E170" s="18">
        <f t="shared" si="3"/>
        <v>0.15942028985507245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3.2585270872713339E-2</v>
      </c>
      <c r="O170" s="18">
        <f t="shared" si="6"/>
        <v>1.682949531298298E-2</v>
      </c>
      <c r="P170" s="18">
        <f t="shared" si="7"/>
        <v>1.1756346496461414E-2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2.1582733812949641E-2</v>
      </c>
      <c r="D171" s="18">
        <f t="shared" si="3"/>
        <v>0.18518518518518517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1.017988883063629E-2</v>
      </c>
      <c r="O171" s="18">
        <f t="shared" si="6"/>
        <v>2.8325717517295377E-2</v>
      </c>
      <c r="P171" s="18">
        <f t="shared" si="7"/>
        <v>1.655725747946037E-2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3.8080854535134913E-2</v>
      </c>
      <c r="O172" s="18">
        <f t="shared" si="6"/>
        <v>2.8151970619090732E-2</v>
      </c>
      <c r="P172" s="18">
        <f t="shared" si="7"/>
        <v>1.3858356995317582E-2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5.9259259259259262E-2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3.2533974700473022E-3</v>
      </c>
      <c r="O173" s="18">
        <f t="shared" si="6"/>
        <v>3.9608722405194644E-3</v>
      </c>
      <c r="P173" s="18">
        <f t="shared" si="7"/>
        <v>8.1930253174158007E-4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0.16296296296296298</v>
      </c>
      <c r="E174" s="18">
        <f t="shared" si="3"/>
        <v>5.7971014492753624E-2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2.9807014573757654E-3</v>
      </c>
      <c r="O174" s="18">
        <f t="shared" si="6"/>
        <v>6.5355377071323068E-3</v>
      </c>
      <c r="P174" s="18">
        <f t="shared" si="7"/>
        <v>1.5852473613565542E-3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0.10071942446043165</v>
      </c>
      <c r="D175" s="18">
        <f t="shared" si="3"/>
        <v>6.6666666666666666E-2</v>
      </c>
      <c r="E175" s="18">
        <f t="shared" si="3"/>
        <v>7.9710144927536225E-2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3.735454077024945E-3</v>
      </c>
      <c r="O175" s="18">
        <f t="shared" si="6"/>
        <v>1.9748576848871448E-3</v>
      </c>
      <c r="P175" s="18">
        <f t="shared" si="7"/>
        <v>5.402897150136131E-4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0.13333333333333333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3.0501743464392598E-3</v>
      </c>
      <c r="O176" s="18">
        <f t="shared" si="6"/>
        <v>2.5223329786349578E-3</v>
      </c>
      <c r="P176" s="18">
        <f t="shared" si="7"/>
        <v>1.1273100864107703E-3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0.1079136690647482</v>
      </c>
      <c r="D177" s="18">
        <f>D157/D$161</f>
        <v>5.9259259259259262E-2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4.8226215716506687E-3</v>
      </c>
      <c r="O177" s="18">
        <f t="shared" si="6"/>
        <v>1.8389412716555103E-3</v>
      </c>
      <c r="P177" s="18">
        <f t="shared" si="7"/>
        <v>8.2867433230291799E-4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0.41843133757298678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3.4886315981240819E-4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6.9854612926307133E-5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3.3040036358420821E-4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1.3528566967953026E-3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6.360527237135951E-3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1.42271130972161E-3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2.8484627468517484E-2</v>
      </c>
      <c r="S190" s="13">
        <f>SUM(R184:R190)</f>
        <v>3.8369840848493271E-2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1.8462796228200005E-5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1.8480729564036831E-5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41" priority="1" operator="containsText" text="Inner">
      <formula>NOT(ISERROR(SEARCH("Inner",A1)))</formula>
    </cfRule>
    <cfRule type="containsText" dxfId="40" priority="11" operator="containsText" text="King">
      <formula>NOT(ISERROR(SEARCH("King",A1)))</formula>
    </cfRule>
    <cfRule type="containsText" dxfId="39" priority="12" operator="containsText" text="Ace">
      <formula>NOT(ISERROR(SEARCH("Ace",A1)))</formula>
    </cfRule>
    <cfRule type="containsText" dxfId="38" priority="13" operator="containsText" text="Elephant">
      <formula>NOT(ISERROR(SEARCH("Elephant",A1)))</formula>
    </cfRule>
    <cfRule type="containsText" dxfId="37" priority="14" operator="containsText" text="Lion">
      <formula>NOT(ISERROR(SEARCH("Lion",A1)))</formula>
    </cfRule>
  </conditionalFormatting>
  <conditionalFormatting sqref="A1:XFD1048576">
    <cfRule type="containsText" dxfId="36" priority="10" operator="containsText" text="Rhino">
      <formula>NOT(ISERROR(SEARCH("Rhino",A1)))</formula>
    </cfRule>
  </conditionalFormatting>
  <conditionalFormatting sqref="A1:U1048576">
    <cfRule type="containsText" dxfId="35" priority="2" operator="containsText" text="Scatter">
      <formula>NOT(ISERROR(SEARCH("Scatter",A1)))</formula>
    </cfRule>
    <cfRule type="containsText" dxfId="34" priority="3" operator="containsText" text="Collector">
      <formula>NOT(ISERROR(SEARCH("Collector",A1)))</formula>
    </cfRule>
    <cfRule type="containsText" dxfId="33" priority="4" operator="containsText" text="Ten">
      <formula>NOT(ISERROR(SEARCH("Ten",A1)))</formula>
    </cfRule>
    <cfRule type="containsText" dxfId="32" priority="5" operator="containsText" text="WaterBuffalo">
      <formula>NOT(ISERROR(SEARCH("WaterBuffalo",A1)))</formula>
    </cfRule>
    <cfRule type="containsText" dxfId="31" priority="6" operator="containsText" text="Jack">
      <formula>NOT(ISERROR(SEARCH("Jack",A1)))</formula>
    </cfRule>
    <cfRule type="containsText" dxfId="30" priority="7" operator="containsText" text="Queen">
      <formula>NOT(ISERROR(SEARCH("Queen",A1)))</formula>
    </cfRule>
    <cfRule type="containsText" dxfId="29" priority="8" operator="containsText" text="Leopard">
      <formula>NOT(ISERROR(SEARCH("Leopard",A1)))</formula>
    </cfRule>
    <cfRule type="containsText" dxfId="2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B5A-E4AC-4CB1-95A2-AD69FE19FD03}">
  <dimension ref="B2:Z198"/>
  <sheetViews>
    <sheetView zoomScale="91" workbookViewId="0">
      <selection activeCell="I22" sqref="I21:I22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5</v>
      </c>
      <c r="F4" s="16" t="s">
        <v>5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5</v>
      </c>
      <c r="F5" s="16" t="s">
        <v>5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5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5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5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5</v>
      </c>
      <c r="F19" s="16" t="s">
        <v>10</v>
      </c>
      <c r="G19" s="16" t="s">
        <v>7</v>
      </c>
      <c r="H19" s="32" t="s">
        <v>14</v>
      </c>
      <c r="I19" s="21">
        <f>I62</f>
        <v>1.4498493236802912</v>
      </c>
    </row>
    <row r="20" spans="2:9">
      <c r="B20" s="12">
        <v>16</v>
      </c>
      <c r="C20" s="16" t="s">
        <v>9</v>
      </c>
      <c r="D20" s="16" t="s">
        <v>10</v>
      </c>
      <c r="E20" s="16" t="s">
        <v>5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5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5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1.4498493236802912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11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5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5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5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5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5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1.4498493236802912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5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1.4498493236802912</v>
      </c>
    </row>
    <row r="128" spans="2:9">
      <c r="B128" s="12">
        <v>124</v>
      </c>
      <c r="C128" s="16" t="s">
        <v>7</v>
      </c>
      <c r="D128" s="16" t="s">
        <v>5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5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5</v>
      </c>
      <c r="D147" s="18">
        <f t="shared" ref="D147:H158" si="0">COUNTIF(D$4:D$142,$B147)</f>
        <v>7</v>
      </c>
      <c r="E147" s="18">
        <f t="shared" si="0"/>
        <v>9</v>
      </c>
      <c r="F147" s="18">
        <f t="shared" si="0"/>
        <v>5</v>
      </c>
      <c r="G147" s="18">
        <f t="shared" si="0"/>
        <v>5</v>
      </c>
      <c r="H147" s="18">
        <f t="shared" si="0"/>
        <v>0</v>
      </c>
      <c r="I147" s="13" t="s">
        <v>60</v>
      </c>
      <c r="J147" s="13">
        <f>Q181</f>
        <v>1.4498493236802912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4</v>
      </c>
      <c r="D149" s="53">
        <f t="shared" si="1"/>
        <v>28</v>
      </c>
      <c r="E149" s="51">
        <f t="shared" si="1"/>
        <v>3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22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22</v>
      </c>
      <c r="E151" s="51">
        <f t="shared" si="1"/>
        <v>3</v>
      </c>
      <c r="F151" s="53">
        <f t="shared" si="1"/>
        <v>27</v>
      </c>
      <c r="G151" s="18">
        <f t="shared" si="0"/>
        <v>16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20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11</v>
      </c>
      <c r="F153" s="51">
        <f t="shared" si="1"/>
        <v>7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20</v>
      </c>
      <c r="E154" s="51">
        <f t="shared" si="1"/>
        <v>7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9</v>
      </c>
      <c r="E155" s="53">
        <f t="shared" si="1"/>
        <v>10</v>
      </c>
      <c r="F155" s="51">
        <f t="shared" si="1"/>
        <v>8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17</v>
      </c>
      <c r="E156" s="51">
        <f t="shared" si="1"/>
        <v>8</v>
      </c>
      <c r="F156" s="53">
        <f t="shared" si="1"/>
        <v>17</v>
      </c>
      <c r="G156" s="18">
        <f t="shared" si="0"/>
        <v>8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13</v>
      </c>
      <c r="D157" s="51">
        <f t="shared" si="1"/>
        <v>8</v>
      </c>
      <c r="E157" s="53">
        <f t="shared" si="1"/>
        <v>12</v>
      </c>
      <c r="F157" s="51">
        <f t="shared" si="1"/>
        <v>7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3.5971223021582732E-2</v>
      </c>
      <c r="D167" s="18">
        <f t="shared" ref="D167:H180" si="3">D147/D$161</f>
        <v>5.185185185185185E-2</v>
      </c>
      <c r="E167" s="18">
        <f t="shared" si="3"/>
        <v>6.5217391304347824E-2</v>
      </c>
      <c r="F167" s="18">
        <f t="shared" si="3"/>
        <v>3.7593984962406013E-2</v>
      </c>
      <c r="G167" s="18">
        <f t="shared" si="3"/>
        <v>3.6764705882352942E-2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1.8922060419297412E-4</v>
      </c>
      <c r="N167" s="18">
        <f>C167*D167*E167*(F173+F174+F175+F176+F177)*E186</f>
        <v>5.0303007022299779E-3</v>
      </c>
      <c r="O167" s="18">
        <f>C167*D167*E167*F167*(G178+G180+SUM(G173:G177)+G179*SUM(H173:H177))*F186</f>
        <v>1.0508802937617126E-3</v>
      </c>
      <c r="P167" s="18">
        <f>C167*D167*E167*F167*G167*G186</f>
        <v>8.4062511735126641E-4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2.2222222222222223E-2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0.11436169390140037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8.0958791939102229E-2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7.4963745583986469E-2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2.8776978417266189E-2</v>
      </c>
      <c r="D169" s="18">
        <f t="shared" si="3"/>
        <v>0.2074074074074074</v>
      </c>
      <c r="E169" s="18">
        <f t="shared" si="3"/>
        <v>2.1739130434782608E-2</v>
      </c>
      <c r="F169" s="18">
        <f t="shared" si="3"/>
        <v>0.20300751879699247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6.724911272130947E-2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0.16696420919055655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0.11792111131472832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2.2222222222222223E-2</v>
      </c>
      <c r="E170" s="18">
        <f t="shared" si="3"/>
        <v>0.15942028985507245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0.10128464733933676</v>
      </c>
      <c r="O170" s="18">
        <f t="shared" si="6"/>
        <v>6.7762686161351657E-2</v>
      </c>
      <c r="P170" s="18">
        <f t="shared" si="7"/>
        <v>5.0817554363038142E-2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2.1582733812949641E-2</v>
      </c>
      <c r="D171" s="18">
        <f t="shared" si="3"/>
        <v>0.16296296296296298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3.407833892876469E-2</v>
      </c>
      <c r="O171" s="18">
        <f t="shared" si="6"/>
        <v>0.10672072397384331</v>
      </c>
      <c r="P171" s="18">
        <f t="shared" si="7"/>
        <v>6.2628405076958965E-2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0.14492753623188406</v>
      </c>
      <c r="F172" s="18">
        <f>F152/F$161</f>
        <v>4.5112781954887216E-2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0.10777650466464764</v>
      </c>
      <c r="O172" s="18">
        <f t="shared" si="6"/>
        <v>9.5414949651859732E-2</v>
      </c>
      <c r="P172" s="18">
        <f t="shared" si="7"/>
        <v>5.0310213636284337E-2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5.9259259259259262E-2</v>
      </c>
      <c r="E173" s="18">
        <f t="shared" si="3"/>
        <v>7.9710144927536225E-2</v>
      </c>
      <c r="F173" s="18">
        <f t="shared" si="3"/>
        <v>5.2631578947368418E-2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9.3795189284284607E-3</v>
      </c>
      <c r="O173" s="18">
        <f t="shared" si="6"/>
        <v>1.3341335971927623E-2</v>
      </c>
      <c r="P173" s="18">
        <f t="shared" si="7"/>
        <v>3.3457586078242028E-3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0.14814814814814814</v>
      </c>
      <c r="E174" s="18">
        <f t="shared" si="3"/>
        <v>5.0724637681159424E-2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8.1519385380106196E-3</v>
      </c>
      <c r="O174" s="18">
        <f t="shared" si="6"/>
        <v>2.1150458928094258E-2</v>
      </c>
      <c r="P174" s="18">
        <f t="shared" si="7"/>
        <v>6.0664611557015059E-3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0.10071942446043165</v>
      </c>
      <c r="D175" s="18">
        <f t="shared" si="3"/>
        <v>6.6666666666666666E-2</v>
      </c>
      <c r="E175" s="18">
        <f t="shared" si="3"/>
        <v>7.2463768115942032E-2</v>
      </c>
      <c r="F175" s="18">
        <f t="shared" si="3"/>
        <v>6.0150375939849621E-2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1.0541552976362696E-2</v>
      </c>
      <c r="O175" s="18">
        <f t="shared" si="6"/>
        <v>5.9263736720930058E-3</v>
      </c>
      <c r="P175" s="18">
        <f t="shared" si="7"/>
        <v>2.0991191879950214E-3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0.12592592592592591</v>
      </c>
      <c r="E176" s="18">
        <f t="shared" si="3"/>
        <v>5.7971014492753624E-2</v>
      </c>
      <c r="F176" s="18">
        <f t="shared" si="3"/>
        <v>0.12781954887218044</v>
      </c>
      <c r="G176" s="18">
        <f t="shared" si="3"/>
        <v>5.8823529411764705E-2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8.296384726429273E-3</v>
      </c>
      <c r="O176" s="18">
        <f t="shared" si="6"/>
        <v>8.161082693208711E-3</v>
      </c>
      <c r="P176" s="18">
        <f t="shared" si="7"/>
        <v>4.0386702412026588E-3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9.3525179856115109E-2</v>
      </c>
      <c r="D177" s="18">
        <f>D157/D$161</f>
        <v>5.9259259259259262E-2</v>
      </c>
      <c r="E177" s="18">
        <f t="shared" si="3"/>
        <v>8.6956521739130432E-2</v>
      </c>
      <c r="F177" s="18">
        <f t="shared" si="3"/>
        <v>5.2631578947368418E-2</v>
      </c>
      <c r="G177" s="18">
        <f t="shared" si="3"/>
        <v>5.8823529411764705E-2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1.0437544752319342E-2</v>
      </c>
      <c r="O177" s="18">
        <f t="shared" si="6"/>
        <v>5.2290862670952877E-3</v>
      </c>
      <c r="P177" s="18">
        <f t="shared" si="7"/>
        <v>2.6312560167164301E-3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0.99999999999999978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1.4498493236802912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1.192148388646137E-2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3.0685218569370797E-3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1.8051516519991703E-2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1.06566286305225E-2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3.8698823624577994E-2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6.9431898581581927E-3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2.5021529524751555E-2</v>
      </c>
      <c r="S190" s="13">
        <f>SUM(R184:R190)</f>
        <v>0.11436169390140041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5.6785907927312737E-3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5.6842397935198746E-3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B145:H145"/>
    <mergeCell ref="B165:H165"/>
    <mergeCell ref="K165:Q165"/>
    <mergeCell ref="T165:Z165"/>
    <mergeCell ref="B184:G184"/>
  </mergeCells>
  <conditionalFormatting sqref="A1:Z1048576">
    <cfRule type="containsText" dxfId="27" priority="1" operator="containsText" text="Inner">
      <formula>NOT(ISERROR(SEARCH("Inner",A1)))</formula>
    </cfRule>
    <cfRule type="containsText" dxfId="26" priority="11" operator="containsText" text="King">
      <formula>NOT(ISERROR(SEARCH("King",A1)))</formula>
    </cfRule>
    <cfRule type="containsText" dxfId="25" priority="12" operator="containsText" text="Ace">
      <formula>NOT(ISERROR(SEARCH("Ace",A1)))</formula>
    </cfRule>
    <cfRule type="containsText" dxfId="24" priority="13" operator="containsText" text="Elephant">
      <formula>NOT(ISERROR(SEARCH("Elephant",A1)))</formula>
    </cfRule>
    <cfRule type="containsText" dxfId="23" priority="14" operator="containsText" text="Lion">
      <formula>NOT(ISERROR(SEARCH("Lion",A1)))</formula>
    </cfRule>
  </conditionalFormatting>
  <conditionalFormatting sqref="A1:XFD1048576">
    <cfRule type="containsText" dxfId="22" priority="10" operator="containsText" text="Rhino">
      <formula>NOT(ISERROR(SEARCH("Rhino",A1)))</formula>
    </cfRule>
  </conditionalFormatting>
  <conditionalFormatting sqref="A1:U1048576">
    <cfRule type="containsText" dxfId="21" priority="2" operator="containsText" text="Scatter">
      <formula>NOT(ISERROR(SEARCH("Scatter",A1)))</formula>
    </cfRule>
    <cfRule type="containsText" dxfId="20" priority="3" operator="containsText" text="Collector">
      <formula>NOT(ISERROR(SEARCH("Collector",A1)))</formula>
    </cfRule>
    <cfRule type="containsText" dxfId="19" priority="4" operator="containsText" text="Ten">
      <formula>NOT(ISERROR(SEARCH("Ten",A1)))</formula>
    </cfRule>
    <cfRule type="containsText" dxfId="18" priority="5" operator="containsText" text="WaterBuffalo">
      <formula>NOT(ISERROR(SEARCH("WaterBuffalo",A1)))</formula>
    </cfRule>
    <cfRule type="containsText" dxfId="17" priority="6" operator="containsText" text="Jack">
      <formula>NOT(ISERROR(SEARCH("Jack",A1)))</formula>
    </cfRule>
    <cfRule type="containsText" dxfId="16" priority="7" operator="containsText" text="Queen">
      <formula>NOT(ISERROR(SEARCH("Queen",A1)))</formula>
    </cfRule>
    <cfRule type="containsText" dxfId="15" priority="8" operator="containsText" text="Leopard">
      <formula>NOT(ISERROR(SEARCH("Leopard",A1)))</formula>
    </cfRule>
    <cfRule type="containsText" dxfId="14" priority="9" operator="containsText" text="Wild">
      <formula>NOT(ISERROR(SEARCH("Wild",A1)))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Base Game Reels 3</vt:lpstr>
      <vt:lpstr>Outer Reels Weights</vt:lpstr>
      <vt:lpstr>Outer Collector Reels</vt:lpstr>
      <vt:lpstr>Lion Feature Reels</vt:lpstr>
      <vt:lpstr>Lion Feature Info</vt:lpstr>
      <vt:lpstr>Elephant Feature Info</vt:lpstr>
      <vt:lpstr>Elephant Feature Reels</vt:lpstr>
      <vt:lpstr>Leopard Feature Weights</vt:lpstr>
      <vt:lpstr>Rhino Feature Info</vt:lpstr>
      <vt:lpstr>Rhino 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AMD</cp:lastModifiedBy>
  <dcterms:created xsi:type="dcterms:W3CDTF">2023-08-11T00:54:14Z</dcterms:created>
  <dcterms:modified xsi:type="dcterms:W3CDTF">2023-09-18T23:52:28Z</dcterms:modified>
</cp:coreProperties>
</file>