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onstantin.d\source\repos\AnimalWill\AnimalWill\bin\Debug\"/>
    </mc:Choice>
  </mc:AlternateContent>
  <xr:revisionPtr revIDLastSave="0" documentId="13_ncr:1_{D66F0EC9-CEE6-4A66-9D4D-8E08DE219719}" xr6:coauthVersionLast="47" xr6:coauthVersionMax="47" xr10:uidLastSave="{00000000-0000-0000-0000-000000000000}"/>
  <bookViews>
    <workbookView xWindow="-28920" yWindow="-3195" windowWidth="29040" windowHeight="15720" firstSheet="13" activeTab="18" xr2:uid="{00000000-000D-0000-FFFF-FFFF00000000}"/>
  </bookViews>
  <sheets>
    <sheet name="Summary" sheetId="1" r:id="rId1"/>
    <sheet name="Paylines" sheetId="14" r:id="rId2"/>
    <sheet name="Paytable" sheetId="2" r:id="rId3"/>
    <sheet name="Collect Feature Paytable" sheetId="12" r:id="rId4"/>
    <sheet name="Formula of Animal Wheel Weights" sheetId="21" r:id="rId5"/>
    <sheet name="Base Game Reel Weights" sheetId="18" r:id="rId6"/>
    <sheet name="Base Game Reels 1" sheetId="3" r:id="rId7"/>
    <sheet name="Base Game Reels 2" sheetId="20" r:id="rId8"/>
    <sheet name="Base Game Reels 3" sheetId="30" r:id="rId9"/>
    <sheet name="Outer Reels Weights" sheetId="17" r:id="rId10"/>
    <sheet name="Outer Collector Reels" sheetId="15" r:id="rId11"/>
    <sheet name="Lion Feature Info" sheetId="22" r:id="rId12"/>
    <sheet name="Lion Feature Reels" sheetId="7" r:id="rId13"/>
    <sheet name="Elephant Feature Info" sheetId="28" r:id="rId14"/>
    <sheet name="Elephant Feature Reels" sheetId="8" r:id="rId15"/>
    <sheet name="Leopard Feature Weights" sheetId="9" r:id="rId16"/>
    <sheet name="Rhino Feature Info" sheetId="27" r:id="rId17"/>
    <sheet name="Rhino Feature Reels" sheetId="10" r:id="rId18"/>
    <sheet name="Buffalo Feature Info" sheetId="26" r:id="rId19"/>
    <sheet name="Buffalo Feature Reel Set1" sheetId="11" r:id="rId20"/>
    <sheet name="Buffalo Feature Reel Set2" sheetId="23" r:id="rId21"/>
    <sheet name="Buffalo Feature Reel Set3" sheetId="24" r:id="rId22"/>
  </sheet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2" l="1"/>
  <c r="D16" i="12"/>
  <c r="D15" i="12"/>
  <c r="C35" i="9"/>
  <c r="D35" i="9" s="1"/>
  <c r="C21" i="9"/>
  <c r="D21" i="9" s="1"/>
  <c r="C36" i="9"/>
  <c r="D36" i="9" s="1"/>
  <c r="E191" i="8"/>
  <c r="G190" i="10"/>
  <c r="G189" i="30"/>
  <c r="F186" i="20"/>
  <c r="I148" i="15"/>
  <c r="I149" i="15"/>
  <c r="I150" i="15"/>
  <c r="I151" i="15"/>
  <c r="I152" i="15"/>
  <c r="I147" i="15"/>
  <c r="F3" i="17"/>
  <c r="D5" i="12"/>
  <c r="D6" i="12"/>
  <c r="D7" i="12"/>
  <c r="D11" i="12"/>
  <c r="D12" i="12"/>
  <c r="D13" i="12"/>
  <c r="D14" i="12"/>
  <c r="D19" i="12"/>
  <c r="D20" i="12"/>
  <c r="D21" i="12"/>
  <c r="D22" i="12"/>
  <c r="D23" i="12"/>
  <c r="E12" i="22"/>
  <c r="H147" i="15"/>
  <c r="H148" i="15"/>
  <c r="H149" i="15"/>
  <c r="H150" i="15"/>
  <c r="H151" i="15"/>
  <c r="H152" i="15"/>
  <c r="D147" i="15"/>
  <c r="E147" i="15"/>
  <c r="F147" i="15"/>
  <c r="G147" i="15"/>
  <c r="D148" i="15"/>
  <c r="E148" i="15"/>
  <c r="F148" i="15"/>
  <c r="G148" i="15"/>
  <c r="D149" i="15"/>
  <c r="E149" i="15"/>
  <c r="F149" i="15"/>
  <c r="G149" i="15"/>
  <c r="D150" i="15"/>
  <c r="E150" i="15"/>
  <c r="F150" i="15"/>
  <c r="G150" i="15"/>
  <c r="D151" i="15"/>
  <c r="E151" i="15"/>
  <c r="F151" i="15"/>
  <c r="G151" i="15"/>
  <c r="D152" i="15"/>
  <c r="E152" i="15"/>
  <c r="F152" i="15"/>
  <c r="G152" i="15"/>
  <c r="C147" i="15"/>
  <c r="C148" i="15"/>
  <c r="C149" i="15"/>
  <c r="C150" i="15"/>
  <c r="C151" i="15"/>
  <c r="G196" i="20"/>
  <c r="F196" i="20"/>
  <c r="E196" i="20"/>
  <c r="D196" i="20"/>
  <c r="C196" i="20"/>
  <c r="G195" i="20"/>
  <c r="F195" i="20"/>
  <c r="E195" i="20"/>
  <c r="D195" i="20"/>
  <c r="C195" i="20"/>
  <c r="G194" i="20"/>
  <c r="F194" i="20"/>
  <c r="E194" i="20"/>
  <c r="D194" i="20"/>
  <c r="C194" i="20"/>
  <c r="G193" i="20"/>
  <c r="F193" i="20"/>
  <c r="E193" i="20"/>
  <c r="D193" i="20"/>
  <c r="C193" i="20"/>
  <c r="G192" i="20"/>
  <c r="F192" i="20"/>
  <c r="D192" i="20"/>
  <c r="C192" i="20"/>
  <c r="G191" i="20"/>
  <c r="F191" i="20"/>
  <c r="D191" i="20"/>
  <c r="C191" i="20"/>
  <c r="G190" i="20"/>
  <c r="F190" i="20"/>
  <c r="E190" i="20"/>
  <c r="D190" i="20"/>
  <c r="C190" i="20"/>
  <c r="E189" i="20"/>
  <c r="D189" i="20"/>
  <c r="C189" i="20"/>
  <c r="G188" i="20"/>
  <c r="F188" i="20"/>
  <c r="E188" i="20"/>
  <c r="D188" i="20"/>
  <c r="C188" i="20"/>
  <c r="G187" i="20"/>
  <c r="F187" i="20"/>
  <c r="E187" i="20"/>
  <c r="D187" i="20"/>
  <c r="C187" i="20"/>
  <c r="E186" i="20"/>
  <c r="D186" i="20"/>
  <c r="C186" i="20"/>
  <c r="G160" i="20"/>
  <c r="F160" i="20"/>
  <c r="E160" i="20"/>
  <c r="D160" i="20"/>
  <c r="C160" i="20"/>
  <c r="G159" i="20"/>
  <c r="F159" i="20"/>
  <c r="E159" i="20"/>
  <c r="D159" i="20"/>
  <c r="C159" i="20"/>
  <c r="H158" i="20"/>
  <c r="G158" i="20"/>
  <c r="F158" i="20"/>
  <c r="E158" i="20"/>
  <c r="D158" i="20"/>
  <c r="C158" i="20"/>
  <c r="H157" i="20"/>
  <c r="G157" i="20"/>
  <c r="F157" i="20"/>
  <c r="E157" i="20"/>
  <c r="D157" i="20"/>
  <c r="C157" i="20"/>
  <c r="H156" i="20"/>
  <c r="G156" i="20"/>
  <c r="F156" i="20"/>
  <c r="E156" i="20"/>
  <c r="D156" i="20"/>
  <c r="C156" i="20"/>
  <c r="H155" i="20"/>
  <c r="G155" i="20"/>
  <c r="F155" i="20"/>
  <c r="E155" i="20"/>
  <c r="D155" i="20"/>
  <c r="C155" i="20"/>
  <c r="H154" i="20"/>
  <c r="G154" i="20"/>
  <c r="F154" i="20"/>
  <c r="E154" i="20"/>
  <c r="D154" i="20"/>
  <c r="C154" i="20"/>
  <c r="H153" i="20"/>
  <c r="G153" i="20"/>
  <c r="F153" i="20"/>
  <c r="E153" i="20"/>
  <c r="D153" i="20"/>
  <c r="C153" i="20"/>
  <c r="H152" i="20"/>
  <c r="G152" i="20"/>
  <c r="F152" i="20"/>
  <c r="E152" i="20"/>
  <c r="D152" i="20"/>
  <c r="C152" i="20"/>
  <c r="H151" i="20"/>
  <c r="G151" i="20"/>
  <c r="F151" i="20"/>
  <c r="E151" i="20"/>
  <c r="D151" i="20"/>
  <c r="C151" i="20"/>
  <c r="H150" i="20"/>
  <c r="H161" i="20" s="1"/>
  <c r="G150" i="20"/>
  <c r="F150" i="20"/>
  <c r="E150" i="20"/>
  <c r="D150" i="20"/>
  <c r="C150" i="20"/>
  <c r="H149" i="20"/>
  <c r="G149" i="20"/>
  <c r="F149" i="20"/>
  <c r="E149" i="20"/>
  <c r="D149" i="20"/>
  <c r="C149" i="20"/>
  <c r="H148" i="20"/>
  <c r="G148" i="20"/>
  <c r="F148" i="20"/>
  <c r="E148" i="20"/>
  <c r="D148" i="20"/>
  <c r="C148" i="20"/>
  <c r="H147" i="20"/>
  <c r="G147" i="20"/>
  <c r="F147" i="20"/>
  <c r="E147" i="20"/>
  <c r="D147" i="20"/>
  <c r="C147" i="20"/>
  <c r="G196" i="30"/>
  <c r="F196" i="30"/>
  <c r="E196" i="30"/>
  <c r="D196" i="30"/>
  <c r="C196" i="30"/>
  <c r="G195" i="30"/>
  <c r="F195" i="30"/>
  <c r="E195" i="30"/>
  <c r="D195" i="30"/>
  <c r="C195" i="30"/>
  <c r="G194" i="30"/>
  <c r="F194" i="30"/>
  <c r="E194" i="30"/>
  <c r="D194" i="30"/>
  <c r="C194" i="30"/>
  <c r="G193" i="30"/>
  <c r="F193" i="30"/>
  <c r="E193" i="30"/>
  <c r="D193" i="30"/>
  <c r="C193" i="30"/>
  <c r="G192" i="30"/>
  <c r="F192" i="30"/>
  <c r="D192" i="30"/>
  <c r="C192" i="30"/>
  <c r="G191" i="30"/>
  <c r="F191" i="30"/>
  <c r="D191" i="30"/>
  <c r="C191" i="30"/>
  <c r="G190" i="30"/>
  <c r="F190" i="30"/>
  <c r="E190" i="30"/>
  <c r="D190" i="30"/>
  <c r="C190" i="30"/>
  <c r="F189" i="30"/>
  <c r="E189" i="30"/>
  <c r="D189" i="30"/>
  <c r="C189" i="30"/>
  <c r="G188" i="30"/>
  <c r="F188" i="30"/>
  <c r="E188" i="30"/>
  <c r="D188" i="30"/>
  <c r="C188" i="30"/>
  <c r="F187" i="30"/>
  <c r="E187" i="30"/>
  <c r="D187" i="30"/>
  <c r="C187" i="30"/>
  <c r="F186" i="30"/>
  <c r="E186" i="30"/>
  <c r="D186" i="30"/>
  <c r="C186" i="30"/>
  <c r="G160" i="30"/>
  <c r="F160" i="30"/>
  <c r="E160" i="30"/>
  <c r="D160" i="30"/>
  <c r="C160" i="30"/>
  <c r="G159" i="30"/>
  <c r="F159" i="30"/>
  <c r="E159" i="30"/>
  <c r="D159" i="30"/>
  <c r="C159" i="30"/>
  <c r="H158" i="30"/>
  <c r="G158" i="30"/>
  <c r="F158" i="30"/>
  <c r="E158" i="30"/>
  <c r="D158" i="30"/>
  <c r="C158" i="30"/>
  <c r="H157" i="30"/>
  <c r="G157" i="30"/>
  <c r="F157" i="30"/>
  <c r="E157" i="30"/>
  <c r="D157" i="30"/>
  <c r="C157" i="30"/>
  <c r="H156" i="30"/>
  <c r="G156" i="30"/>
  <c r="F156" i="30"/>
  <c r="E156" i="30"/>
  <c r="D156" i="30"/>
  <c r="C156" i="30"/>
  <c r="H155" i="30"/>
  <c r="G155" i="30"/>
  <c r="F155" i="30"/>
  <c r="E155" i="30"/>
  <c r="D155" i="30"/>
  <c r="C155" i="30"/>
  <c r="H154" i="30"/>
  <c r="G154" i="30"/>
  <c r="F154" i="30"/>
  <c r="E154" i="30"/>
  <c r="D154" i="30"/>
  <c r="C154" i="30"/>
  <c r="H153" i="30"/>
  <c r="G153" i="30"/>
  <c r="F153" i="30"/>
  <c r="E153" i="30"/>
  <c r="D153" i="30"/>
  <c r="C153" i="30"/>
  <c r="H152" i="30"/>
  <c r="G152" i="30"/>
  <c r="F152" i="30"/>
  <c r="E152" i="30"/>
  <c r="D152" i="30"/>
  <c r="C152" i="30"/>
  <c r="H151" i="30"/>
  <c r="G151" i="30"/>
  <c r="F151" i="30"/>
  <c r="E151" i="30"/>
  <c r="D151" i="30"/>
  <c r="C151" i="30"/>
  <c r="H150" i="30"/>
  <c r="G150" i="30"/>
  <c r="F150" i="30"/>
  <c r="E150" i="30"/>
  <c r="D150" i="30"/>
  <c r="C150" i="30"/>
  <c r="H149" i="30"/>
  <c r="G149" i="30"/>
  <c r="F149" i="30"/>
  <c r="E149" i="30"/>
  <c r="D149" i="30"/>
  <c r="C149" i="30"/>
  <c r="H148" i="30"/>
  <c r="G148" i="30"/>
  <c r="F148" i="30"/>
  <c r="E148" i="30"/>
  <c r="D148" i="30"/>
  <c r="C148" i="30"/>
  <c r="H147" i="30"/>
  <c r="G147" i="30"/>
  <c r="F147" i="30"/>
  <c r="E147" i="30"/>
  <c r="D147" i="30"/>
  <c r="C147" i="30"/>
  <c r="C5" i="18"/>
  <c r="G196" i="8"/>
  <c r="F196" i="8"/>
  <c r="E196" i="8"/>
  <c r="D196" i="8"/>
  <c r="C196" i="8"/>
  <c r="G195" i="8"/>
  <c r="F195" i="8"/>
  <c r="E195" i="8"/>
  <c r="D195" i="8"/>
  <c r="C195" i="8"/>
  <c r="G194" i="8"/>
  <c r="F194" i="8"/>
  <c r="E194" i="8"/>
  <c r="D194" i="8"/>
  <c r="C194" i="8"/>
  <c r="G193" i="8"/>
  <c r="F193" i="8"/>
  <c r="E193" i="8"/>
  <c r="D193" i="8"/>
  <c r="C193" i="8"/>
  <c r="G192" i="8"/>
  <c r="F192" i="8"/>
  <c r="D192" i="8"/>
  <c r="C192" i="8"/>
  <c r="G191" i="8"/>
  <c r="F191" i="8"/>
  <c r="D191" i="8"/>
  <c r="C191" i="8"/>
  <c r="G190" i="8"/>
  <c r="F190" i="8"/>
  <c r="E190" i="8"/>
  <c r="D190" i="8"/>
  <c r="C190" i="8"/>
  <c r="F189" i="8"/>
  <c r="E189" i="8"/>
  <c r="D189" i="8"/>
  <c r="C189" i="8"/>
  <c r="G188" i="8"/>
  <c r="F188" i="8"/>
  <c r="E188" i="8"/>
  <c r="D188" i="8"/>
  <c r="C188" i="8"/>
  <c r="G187" i="8"/>
  <c r="F187" i="8"/>
  <c r="E187" i="8"/>
  <c r="D187" i="8"/>
  <c r="C187" i="8"/>
  <c r="F186" i="8"/>
  <c r="E186" i="8"/>
  <c r="D186" i="8"/>
  <c r="C186" i="8"/>
  <c r="G160" i="8"/>
  <c r="F160" i="8"/>
  <c r="E160" i="8"/>
  <c r="D160" i="8"/>
  <c r="C160" i="8"/>
  <c r="G159" i="8"/>
  <c r="F159" i="8"/>
  <c r="E159" i="8"/>
  <c r="D159" i="8"/>
  <c r="C159" i="8"/>
  <c r="H158" i="8"/>
  <c r="G158" i="8"/>
  <c r="F158" i="8"/>
  <c r="E158" i="8"/>
  <c r="D158" i="8"/>
  <c r="C158" i="8"/>
  <c r="H157" i="8"/>
  <c r="G157" i="8"/>
  <c r="F157" i="8"/>
  <c r="E157" i="8"/>
  <c r="D157" i="8"/>
  <c r="C157" i="8"/>
  <c r="H156" i="8"/>
  <c r="G156" i="8"/>
  <c r="F156" i="8"/>
  <c r="E156" i="8"/>
  <c r="D156" i="8"/>
  <c r="C156" i="8"/>
  <c r="H155" i="8"/>
  <c r="G155" i="8"/>
  <c r="F155" i="8"/>
  <c r="E155" i="8"/>
  <c r="D155" i="8"/>
  <c r="C155" i="8"/>
  <c r="H154" i="8"/>
  <c r="G154" i="8"/>
  <c r="F154" i="8"/>
  <c r="E154" i="8"/>
  <c r="D154" i="8"/>
  <c r="C154" i="8"/>
  <c r="H153" i="8"/>
  <c r="G153" i="8"/>
  <c r="F153" i="8"/>
  <c r="E153" i="8"/>
  <c r="D153" i="8"/>
  <c r="C153" i="8"/>
  <c r="H152" i="8"/>
  <c r="G152" i="8"/>
  <c r="F152" i="8"/>
  <c r="E152" i="8"/>
  <c r="D152" i="8"/>
  <c r="C152" i="8"/>
  <c r="H151" i="8"/>
  <c r="G151" i="8"/>
  <c r="F151" i="8"/>
  <c r="E151" i="8"/>
  <c r="D151" i="8"/>
  <c r="C151" i="8"/>
  <c r="H150" i="8"/>
  <c r="G150" i="8"/>
  <c r="F150" i="8"/>
  <c r="E150" i="8"/>
  <c r="D150" i="8"/>
  <c r="C150" i="8"/>
  <c r="H149" i="8"/>
  <c r="G149" i="8"/>
  <c r="F149" i="8"/>
  <c r="E149" i="8"/>
  <c r="D149" i="8"/>
  <c r="C149" i="8"/>
  <c r="H148" i="8"/>
  <c r="G148" i="8"/>
  <c r="F148" i="8"/>
  <c r="E148" i="8"/>
  <c r="D148" i="8"/>
  <c r="C148" i="8"/>
  <c r="H147" i="8"/>
  <c r="G147" i="8"/>
  <c r="F147" i="8"/>
  <c r="E147" i="8"/>
  <c r="D147" i="8"/>
  <c r="C147" i="8"/>
  <c r="D12" i="28"/>
  <c r="F5" i="27"/>
  <c r="G196" i="10"/>
  <c r="F196" i="10"/>
  <c r="E196" i="10"/>
  <c r="D196" i="10"/>
  <c r="C196" i="10"/>
  <c r="G195" i="10"/>
  <c r="F195" i="10"/>
  <c r="E195" i="10"/>
  <c r="D195" i="10"/>
  <c r="C195" i="10"/>
  <c r="G194" i="10"/>
  <c r="F194" i="10"/>
  <c r="E194" i="10"/>
  <c r="D194" i="10"/>
  <c r="C194" i="10"/>
  <c r="G193" i="10"/>
  <c r="F193" i="10"/>
  <c r="E193" i="10"/>
  <c r="D193" i="10"/>
  <c r="C193" i="10"/>
  <c r="G192" i="10"/>
  <c r="F192" i="10"/>
  <c r="D192" i="10"/>
  <c r="C192" i="10"/>
  <c r="G191" i="10"/>
  <c r="F191" i="10"/>
  <c r="D191" i="10"/>
  <c r="C191" i="10"/>
  <c r="F190" i="10"/>
  <c r="E190" i="10"/>
  <c r="D190" i="10"/>
  <c r="C190" i="10"/>
  <c r="G189" i="10"/>
  <c r="F189" i="10"/>
  <c r="E189" i="10"/>
  <c r="D189" i="10"/>
  <c r="C189" i="10"/>
  <c r="G188" i="10"/>
  <c r="F188" i="10"/>
  <c r="E188" i="10"/>
  <c r="D188" i="10"/>
  <c r="C188" i="10"/>
  <c r="G187" i="10"/>
  <c r="F187" i="10"/>
  <c r="E187" i="10"/>
  <c r="D187" i="10"/>
  <c r="C187" i="10"/>
  <c r="F186" i="10"/>
  <c r="E186" i="10"/>
  <c r="D186" i="10"/>
  <c r="C186" i="10"/>
  <c r="G160" i="10"/>
  <c r="F160" i="10"/>
  <c r="E160" i="10"/>
  <c r="D160" i="10"/>
  <c r="C160" i="10"/>
  <c r="G159" i="10"/>
  <c r="F159" i="10"/>
  <c r="E159" i="10"/>
  <c r="D159" i="10"/>
  <c r="C159" i="10"/>
  <c r="H158" i="10"/>
  <c r="G158" i="10"/>
  <c r="F158" i="10"/>
  <c r="E158" i="10"/>
  <c r="D158" i="10"/>
  <c r="C158" i="10"/>
  <c r="H157" i="10"/>
  <c r="G157" i="10"/>
  <c r="F157" i="10"/>
  <c r="E157" i="10"/>
  <c r="D157" i="10"/>
  <c r="C157" i="10"/>
  <c r="H156" i="10"/>
  <c r="G156" i="10"/>
  <c r="F156" i="10"/>
  <c r="E156" i="10"/>
  <c r="D156" i="10"/>
  <c r="C156" i="10"/>
  <c r="H155" i="10"/>
  <c r="G155" i="10"/>
  <c r="F155" i="10"/>
  <c r="E155" i="10"/>
  <c r="D155" i="10"/>
  <c r="C155" i="10"/>
  <c r="H154" i="10"/>
  <c r="G154" i="10"/>
  <c r="F154" i="10"/>
  <c r="E154" i="10"/>
  <c r="D154" i="10"/>
  <c r="C154" i="10"/>
  <c r="H153" i="10"/>
  <c r="G153" i="10"/>
  <c r="F153" i="10"/>
  <c r="E153" i="10"/>
  <c r="D153" i="10"/>
  <c r="C153" i="10"/>
  <c r="H152" i="10"/>
  <c r="G152" i="10"/>
  <c r="F152" i="10"/>
  <c r="E152" i="10"/>
  <c r="D152" i="10"/>
  <c r="C152" i="10"/>
  <c r="H151" i="10"/>
  <c r="G151" i="10"/>
  <c r="F151" i="10"/>
  <c r="E151" i="10"/>
  <c r="D151" i="10"/>
  <c r="C151" i="10"/>
  <c r="H150" i="10"/>
  <c r="G150" i="10"/>
  <c r="F150" i="10"/>
  <c r="E150" i="10"/>
  <c r="D150" i="10"/>
  <c r="C150" i="10"/>
  <c r="H149" i="10"/>
  <c r="G149" i="10"/>
  <c r="F149" i="10"/>
  <c r="E149" i="10"/>
  <c r="D149" i="10"/>
  <c r="C149" i="10"/>
  <c r="H148" i="10"/>
  <c r="G148" i="10"/>
  <c r="F148" i="10"/>
  <c r="E148" i="10"/>
  <c r="D148" i="10"/>
  <c r="C148" i="10"/>
  <c r="H147" i="10"/>
  <c r="G147" i="10"/>
  <c r="F147" i="10"/>
  <c r="E147" i="10"/>
  <c r="D147" i="10"/>
  <c r="C147" i="10"/>
  <c r="G261" i="24"/>
  <c r="F261" i="24"/>
  <c r="E261" i="24"/>
  <c r="D261" i="24"/>
  <c r="C261" i="24"/>
  <c r="G260" i="24"/>
  <c r="F260" i="24"/>
  <c r="E260" i="24"/>
  <c r="D260" i="24"/>
  <c r="C260" i="24"/>
  <c r="G259" i="24"/>
  <c r="F259" i="24"/>
  <c r="E259" i="24"/>
  <c r="D259" i="24"/>
  <c r="C259" i="24"/>
  <c r="G258" i="24"/>
  <c r="F258" i="24"/>
  <c r="E258" i="24"/>
  <c r="D258" i="24"/>
  <c r="C258" i="24"/>
  <c r="G257" i="24"/>
  <c r="F257" i="24"/>
  <c r="D257" i="24"/>
  <c r="C257" i="24"/>
  <c r="G256" i="24"/>
  <c r="F256" i="24"/>
  <c r="D256" i="24"/>
  <c r="C256" i="24"/>
  <c r="G255" i="24"/>
  <c r="F255" i="24"/>
  <c r="E255" i="24"/>
  <c r="D255" i="24"/>
  <c r="C255" i="24"/>
  <c r="G254" i="24"/>
  <c r="F254" i="24"/>
  <c r="E254" i="24"/>
  <c r="D254" i="24"/>
  <c r="C254" i="24"/>
  <c r="G253" i="24"/>
  <c r="F253" i="24"/>
  <c r="E253" i="24"/>
  <c r="D253" i="24"/>
  <c r="C253" i="24"/>
  <c r="G252" i="24"/>
  <c r="F252" i="24"/>
  <c r="E252" i="24"/>
  <c r="D252" i="24"/>
  <c r="C252" i="24"/>
  <c r="F251" i="24"/>
  <c r="E251" i="24"/>
  <c r="D251" i="24"/>
  <c r="C251" i="24"/>
  <c r="H245" i="24"/>
  <c r="H239" i="24"/>
  <c r="H235" i="24"/>
  <c r="H232" i="24"/>
  <c r="H226" i="24"/>
  <c r="H240" i="24" s="1"/>
  <c r="G225" i="24"/>
  <c r="F225" i="24"/>
  <c r="E225" i="24"/>
  <c r="D225" i="24"/>
  <c r="C225" i="24"/>
  <c r="G224" i="24"/>
  <c r="F224" i="24"/>
  <c r="E224" i="24"/>
  <c r="D224" i="24"/>
  <c r="C224" i="24"/>
  <c r="G223" i="24"/>
  <c r="F223" i="24"/>
  <c r="E223" i="24"/>
  <c r="D223" i="24"/>
  <c r="C223" i="24"/>
  <c r="G222" i="24"/>
  <c r="F222" i="24"/>
  <c r="E222" i="24"/>
  <c r="D222" i="24"/>
  <c r="C222" i="24"/>
  <c r="G221" i="24"/>
  <c r="F221" i="24"/>
  <c r="E221" i="24"/>
  <c r="D221" i="24"/>
  <c r="C221" i="24"/>
  <c r="G220" i="24"/>
  <c r="F220" i="24"/>
  <c r="E220" i="24"/>
  <c r="D220" i="24"/>
  <c r="C220" i="24"/>
  <c r="G219" i="24"/>
  <c r="F219" i="24"/>
  <c r="E219" i="24"/>
  <c r="D219" i="24"/>
  <c r="C219" i="24"/>
  <c r="G218" i="24"/>
  <c r="F218" i="24"/>
  <c r="E218" i="24"/>
  <c r="D218" i="24"/>
  <c r="C218" i="24"/>
  <c r="G217" i="24"/>
  <c r="F217" i="24"/>
  <c r="E217" i="24"/>
  <c r="D217" i="24"/>
  <c r="C217" i="24"/>
  <c r="G216" i="24"/>
  <c r="F216" i="24"/>
  <c r="E216" i="24"/>
  <c r="D216" i="24"/>
  <c r="C216" i="24"/>
  <c r="G215" i="24"/>
  <c r="F215" i="24"/>
  <c r="E215" i="24"/>
  <c r="D215" i="24"/>
  <c r="C215" i="24"/>
  <c r="G214" i="24"/>
  <c r="F214" i="24"/>
  <c r="E214" i="24"/>
  <c r="D214" i="24"/>
  <c r="C214" i="24"/>
  <c r="G213" i="24"/>
  <c r="F213" i="24"/>
  <c r="E213" i="24"/>
  <c r="D213" i="24"/>
  <c r="C213" i="24"/>
  <c r="G212" i="24"/>
  <c r="F212" i="24"/>
  <c r="E212" i="24"/>
  <c r="D212" i="24"/>
  <c r="C212" i="24"/>
  <c r="G261" i="23"/>
  <c r="F261" i="23"/>
  <c r="E261" i="23"/>
  <c r="D261" i="23"/>
  <c r="C261" i="23"/>
  <c r="G260" i="23"/>
  <c r="F260" i="23"/>
  <c r="E260" i="23"/>
  <c r="D260" i="23"/>
  <c r="C260" i="23"/>
  <c r="G259" i="23"/>
  <c r="F259" i="23"/>
  <c r="E259" i="23"/>
  <c r="D259" i="23"/>
  <c r="C259" i="23"/>
  <c r="G258" i="23"/>
  <c r="F258" i="23"/>
  <c r="E258" i="23"/>
  <c r="D258" i="23"/>
  <c r="C258" i="23"/>
  <c r="G257" i="23"/>
  <c r="F257" i="23"/>
  <c r="D257" i="23"/>
  <c r="C257" i="23"/>
  <c r="G256" i="23"/>
  <c r="F256" i="23"/>
  <c r="D256" i="23"/>
  <c r="C256" i="23"/>
  <c r="G255" i="23"/>
  <c r="F255" i="23"/>
  <c r="E255" i="23"/>
  <c r="D255" i="23"/>
  <c r="C255" i="23"/>
  <c r="G254" i="23"/>
  <c r="F254" i="23"/>
  <c r="E254" i="23"/>
  <c r="D254" i="23"/>
  <c r="C254" i="23"/>
  <c r="G253" i="23"/>
  <c r="F253" i="23"/>
  <c r="E253" i="23"/>
  <c r="D253" i="23"/>
  <c r="C253" i="23"/>
  <c r="G252" i="23"/>
  <c r="F252" i="23"/>
  <c r="E252" i="23"/>
  <c r="D252" i="23"/>
  <c r="C252" i="23"/>
  <c r="F251" i="23"/>
  <c r="E251" i="23"/>
  <c r="D251" i="23"/>
  <c r="C251" i="23"/>
  <c r="H235" i="23"/>
  <c r="H226" i="23"/>
  <c r="H240" i="23" s="1"/>
  <c r="G225" i="23"/>
  <c r="F225" i="23"/>
  <c r="E225" i="23"/>
  <c r="D225" i="23"/>
  <c r="C225" i="23"/>
  <c r="G224" i="23"/>
  <c r="F224" i="23"/>
  <c r="E224" i="23"/>
  <c r="D224" i="23"/>
  <c r="C224" i="23"/>
  <c r="G223" i="23"/>
  <c r="F223" i="23"/>
  <c r="E223" i="23"/>
  <c r="D223" i="23"/>
  <c r="C223" i="23"/>
  <c r="G222" i="23"/>
  <c r="F222" i="23"/>
  <c r="E222" i="23"/>
  <c r="D222" i="23"/>
  <c r="C222" i="23"/>
  <c r="G221" i="23"/>
  <c r="F221" i="23"/>
  <c r="E221" i="23"/>
  <c r="D221" i="23"/>
  <c r="C221" i="23"/>
  <c r="G220" i="23"/>
  <c r="F220" i="23"/>
  <c r="E220" i="23"/>
  <c r="D220" i="23"/>
  <c r="C220" i="23"/>
  <c r="G219" i="23"/>
  <c r="F219" i="23"/>
  <c r="E219" i="23"/>
  <c r="D219" i="23"/>
  <c r="C219" i="23"/>
  <c r="G218" i="23"/>
  <c r="F218" i="23"/>
  <c r="E218" i="23"/>
  <c r="D218" i="23"/>
  <c r="C218" i="23"/>
  <c r="G217" i="23"/>
  <c r="F217" i="23"/>
  <c r="E217" i="23"/>
  <c r="D217" i="23"/>
  <c r="C217" i="23"/>
  <c r="G216" i="23"/>
  <c r="F216" i="23"/>
  <c r="E216" i="23"/>
  <c r="D216" i="23"/>
  <c r="C216" i="23"/>
  <c r="G215" i="23"/>
  <c r="F215" i="23"/>
  <c r="E215" i="23"/>
  <c r="D215" i="23"/>
  <c r="C215" i="23"/>
  <c r="G214" i="23"/>
  <c r="F214" i="23"/>
  <c r="E214" i="23"/>
  <c r="D214" i="23"/>
  <c r="C214" i="23"/>
  <c r="G213" i="23"/>
  <c r="F213" i="23"/>
  <c r="E213" i="23"/>
  <c r="D213" i="23"/>
  <c r="C213" i="23"/>
  <c r="G212" i="23"/>
  <c r="F212" i="23"/>
  <c r="E212" i="23"/>
  <c r="D212" i="23"/>
  <c r="C212" i="23"/>
  <c r="D212" i="11"/>
  <c r="E212" i="11"/>
  <c r="F212" i="11"/>
  <c r="G212" i="11"/>
  <c r="D213" i="11"/>
  <c r="E213" i="11"/>
  <c r="F213" i="11"/>
  <c r="G213" i="11"/>
  <c r="D214" i="11"/>
  <c r="E214" i="11"/>
  <c r="F214" i="11"/>
  <c r="G214" i="11"/>
  <c r="D215" i="11"/>
  <c r="E215" i="11"/>
  <c r="F215" i="11"/>
  <c r="G215" i="11"/>
  <c r="D216" i="11"/>
  <c r="E216" i="11"/>
  <c r="F216" i="11"/>
  <c r="G216" i="11"/>
  <c r="D217" i="11"/>
  <c r="E217" i="11"/>
  <c r="F217" i="11"/>
  <c r="G217" i="11"/>
  <c r="D218" i="11"/>
  <c r="E218" i="11"/>
  <c r="F218" i="11"/>
  <c r="G218" i="11"/>
  <c r="D219" i="11"/>
  <c r="E219" i="11"/>
  <c r="F219" i="11"/>
  <c r="G219" i="11"/>
  <c r="D220" i="11"/>
  <c r="E220" i="11"/>
  <c r="F220" i="11"/>
  <c r="G220" i="11"/>
  <c r="D221" i="11"/>
  <c r="E221" i="11"/>
  <c r="F221" i="11"/>
  <c r="G221" i="11"/>
  <c r="D222" i="11"/>
  <c r="E222" i="11"/>
  <c r="F222" i="11"/>
  <c r="G222" i="11"/>
  <c r="D223" i="11"/>
  <c r="E223" i="11"/>
  <c r="F223" i="11"/>
  <c r="G223" i="11"/>
  <c r="D224" i="11"/>
  <c r="E224" i="11"/>
  <c r="F224" i="11"/>
  <c r="G224" i="11"/>
  <c r="D225" i="11"/>
  <c r="E225" i="11"/>
  <c r="F225" i="11"/>
  <c r="G225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12" i="11"/>
  <c r="G261" i="11"/>
  <c r="F261" i="11"/>
  <c r="E261" i="11"/>
  <c r="D261" i="11"/>
  <c r="C261" i="11"/>
  <c r="G260" i="11"/>
  <c r="F260" i="11"/>
  <c r="E260" i="11"/>
  <c r="D260" i="11"/>
  <c r="C260" i="11"/>
  <c r="G259" i="11"/>
  <c r="F259" i="11"/>
  <c r="E259" i="11"/>
  <c r="D259" i="11"/>
  <c r="C259" i="11"/>
  <c r="G258" i="11"/>
  <c r="F258" i="11"/>
  <c r="E258" i="11"/>
  <c r="D258" i="11"/>
  <c r="C258" i="11"/>
  <c r="G257" i="11"/>
  <c r="F257" i="11"/>
  <c r="D257" i="11"/>
  <c r="C257" i="11"/>
  <c r="G256" i="11"/>
  <c r="F256" i="11"/>
  <c r="D256" i="11"/>
  <c r="C256" i="11"/>
  <c r="G255" i="11"/>
  <c r="F255" i="11"/>
  <c r="E255" i="11"/>
  <c r="D255" i="11"/>
  <c r="C255" i="11"/>
  <c r="G254" i="11"/>
  <c r="F254" i="11"/>
  <c r="E254" i="11"/>
  <c r="D254" i="11"/>
  <c r="C254" i="11"/>
  <c r="G253" i="11"/>
  <c r="F253" i="11"/>
  <c r="E253" i="11"/>
  <c r="D253" i="11"/>
  <c r="C253" i="11"/>
  <c r="G252" i="11"/>
  <c r="F252" i="11"/>
  <c r="E252" i="11"/>
  <c r="D252" i="11"/>
  <c r="C252" i="11"/>
  <c r="F251" i="11"/>
  <c r="E251" i="11"/>
  <c r="D251" i="11"/>
  <c r="C251" i="11"/>
  <c r="H226" i="11"/>
  <c r="H240" i="11" s="1"/>
  <c r="E50" i="9"/>
  <c r="C48" i="9"/>
  <c r="D48" i="9" s="1"/>
  <c r="C14" i="9"/>
  <c r="D14" i="9" s="1"/>
  <c r="C16" i="9"/>
  <c r="D16" i="9" s="1"/>
  <c r="C20" i="9"/>
  <c r="D20" i="9" s="1"/>
  <c r="C23" i="9"/>
  <c r="D23" i="9" s="1"/>
  <c r="C15" i="9"/>
  <c r="D15" i="9" s="1"/>
  <c r="C24" i="9"/>
  <c r="D24" i="9" s="1"/>
  <c r="C30" i="9"/>
  <c r="D30" i="9" s="1"/>
  <c r="C22" i="9"/>
  <c r="D22" i="9" s="1"/>
  <c r="C28" i="9"/>
  <c r="D28" i="9" s="1"/>
  <c r="C40" i="9"/>
  <c r="D40" i="9" s="1"/>
  <c r="C26" i="9"/>
  <c r="D26" i="9" s="1"/>
  <c r="C32" i="9"/>
  <c r="D32" i="9" s="1"/>
  <c r="C38" i="9"/>
  <c r="D38" i="9" s="1"/>
  <c r="C39" i="9"/>
  <c r="D39" i="9" s="1"/>
  <c r="C44" i="9"/>
  <c r="D44" i="9" s="1"/>
  <c r="C25" i="9"/>
  <c r="D25" i="9" s="1"/>
  <c r="C29" i="9"/>
  <c r="D29" i="9" s="1"/>
  <c r="C41" i="9"/>
  <c r="D41" i="9" s="1"/>
  <c r="C42" i="9"/>
  <c r="D42" i="9" s="1"/>
  <c r="C45" i="9"/>
  <c r="D45" i="9" s="1"/>
  <c r="C31" i="9"/>
  <c r="D31" i="9" s="1"/>
  <c r="C37" i="9"/>
  <c r="D37" i="9" s="1"/>
  <c r="C43" i="9"/>
  <c r="D43" i="9" s="1"/>
  <c r="C46" i="9"/>
  <c r="D46" i="9" s="1"/>
  <c r="C47" i="9"/>
  <c r="D47" i="9" s="1"/>
  <c r="C13" i="9"/>
  <c r="D13" i="9" s="1"/>
  <c r="G196" i="7"/>
  <c r="F196" i="7"/>
  <c r="E196" i="7"/>
  <c r="D196" i="7"/>
  <c r="C196" i="7"/>
  <c r="G195" i="7"/>
  <c r="F195" i="7"/>
  <c r="E195" i="7"/>
  <c r="D195" i="7"/>
  <c r="C195" i="7"/>
  <c r="G194" i="7"/>
  <c r="F194" i="7"/>
  <c r="E194" i="7"/>
  <c r="D194" i="7"/>
  <c r="C194" i="7"/>
  <c r="G193" i="7"/>
  <c r="F193" i="7"/>
  <c r="E193" i="7"/>
  <c r="D193" i="7"/>
  <c r="C193" i="7"/>
  <c r="G192" i="7"/>
  <c r="F192" i="7"/>
  <c r="D192" i="7"/>
  <c r="C192" i="7"/>
  <c r="G191" i="7"/>
  <c r="F191" i="7"/>
  <c r="D191" i="7"/>
  <c r="C191" i="7"/>
  <c r="G190" i="7"/>
  <c r="F190" i="7"/>
  <c r="E190" i="7"/>
  <c r="D190" i="7"/>
  <c r="C190" i="7"/>
  <c r="G189" i="7"/>
  <c r="F189" i="7"/>
  <c r="E189" i="7"/>
  <c r="D189" i="7"/>
  <c r="C189" i="7"/>
  <c r="G188" i="7"/>
  <c r="F188" i="7"/>
  <c r="E188" i="7"/>
  <c r="D188" i="7"/>
  <c r="C188" i="7"/>
  <c r="G187" i="7"/>
  <c r="F187" i="7"/>
  <c r="E187" i="7"/>
  <c r="D187" i="7"/>
  <c r="C187" i="7"/>
  <c r="G186" i="7"/>
  <c r="F186" i="7"/>
  <c r="E186" i="7"/>
  <c r="D186" i="7"/>
  <c r="C186" i="7"/>
  <c r="G160" i="7"/>
  <c r="F160" i="7"/>
  <c r="E160" i="7"/>
  <c r="D160" i="7"/>
  <c r="C160" i="7"/>
  <c r="G159" i="7"/>
  <c r="F159" i="7"/>
  <c r="E159" i="7"/>
  <c r="D159" i="7"/>
  <c r="C159" i="7"/>
  <c r="H158" i="7"/>
  <c r="G158" i="7"/>
  <c r="F158" i="7"/>
  <c r="E158" i="7"/>
  <c r="D158" i="7"/>
  <c r="C158" i="7"/>
  <c r="H157" i="7"/>
  <c r="H177" i="7" s="1"/>
  <c r="G157" i="7"/>
  <c r="F157" i="7"/>
  <c r="E157" i="7"/>
  <c r="D157" i="7"/>
  <c r="C157" i="7"/>
  <c r="H156" i="7"/>
  <c r="H176" i="7" s="1"/>
  <c r="G156" i="7"/>
  <c r="F156" i="7"/>
  <c r="E156" i="7"/>
  <c r="D156" i="7"/>
  <c r="C156" i="7"/>
  <c r="H155" i="7"/>
  <c r="G155" i="7"/>
  <c r="F155" i="7"/>
  <c r="E155" i="7"/>
  <c r="D155" i="7"/>
  <c r="C155" i="7"/>
  <c r="H154" i="7"/>
  <c r="G154" i="7"/>
  <c r="F154" i="7"/>
  <c r="E154" i="7"/>
  <c r="D154" i="7"/>
  <c r="C154" i="7"/>
  <c r="H153" i="7"/>
  <c r="H173" i="7" s="1"/>
  <c r="G153" i="7"/>
  <c r="F153" i="7"/>
  <c r="E153" i="7"/>
  <c r="D153" i="7"/>
  <c r="C153" i="7"/>
  <c r="H152" i="7"/>
  <c r="H172" i="7" s="1"/>
  <c r="G152" i="7"/>
  <c r="F152" i="7"/>
  <c r="E152" i="7"/>
  <c r="D152" i="7"/>
  <c r="C152" i="7"/>
  <c r="H151" i="7"/>
  <c r="H171" i="7" s="1"/>
  <c r="G151" i="7"/>
  <c r="F151" i="7"/>
  <c r="E151" i="7"/>
  <c r="D151" i="7"/>
  <c r="C151" i="7"/>
  <c r="H150" i="7"/>
  <c r="H170" i="7" s="1"/>
  <c r="G150" i="7"/>
  <c r="F150" i="7"/>
  <c r="E150" i="7"/>
  <c r="D150" i="7"/>
  <c r="C150" i="7"/>
  <c r="H149" i="7"/>
  <c r="H169" i="7" s="1"/>
  <c r="G149" i="7"/>
  <c r="F149" i="7"/>
  <c r="E149" i="7"/>
  <c r="D149" i="7"/>
  <c r="C149" i="7"/>
  <c r="H148" i="7"/>
  <c r="H168" i="7" s="1"/>
  <c r="G148" i="7"/>
  <c r="F148" i="7"/>
  <c r="E148" i="7"/>
  <c r="D148" i="7"/>
  <c r="C148" i="7"/>
  <c r="H147" i="7"/>
  <c r="H161" i="7" s="1"/>
  <c r="G147" i="7"/>
  <c r="F147" i="7"/>
  <c r="E147" i="7"/>
  <c r="D147" i="7"/>
  <c r="C147" i="7"/>
  <c r="C8" i="21"/>
  <c r="H152" i="3"/>
  <c r="G148" i="3"/>
  <c r="H148" i="3"/>
  <c r="G149" i="3"/>
  <c r="H149" i="3"/>
  <c r="G150" i="3"/>
  <c r="H150" i="3"/>
  <c r="G151" i="3"/>
  <c r="H151" i="3"/>
  <c r="G152" i="3"/>
  <c r="G153" i="3"/>
  <c r="H153" i="3"/>
  <c r="G154" i="3"/>
  <c r="H154" i="3"/>
  <c r="G155" i="3"/>
  <c r="H155" i="3"/>
  <c r="G156" i="3"/>
  <c r="H156" i="3"/>
  <c r="G157" i="3"/>
  <c r="H157" i="3"/>
  <c r="G158" i="3"/>
  <c r="H158" i="3"/>
  <c r="H147" i="3"/>
  <c r="D10" i="12" l="1"/>
  <c r="D9" i="12"/>
  <c r="D8" i="12"/>
  <c r="D18" i="12"/>
  <c r="C17" i="9"/>
  <c r="D17" i="9" s="1"/>
  <c r="C18" i="9"/>
  <c r="D18" i="9" s="1"/>
  <c r="C19" i="9"/>
  <c r="D19" i="9" s="1"/>
  <c r="I19" i="9" s="1"/>
  <c r="C34" i="9"/>
  <c r="D34" i="9" s="1"/>
  <c r="F34" i="9" s="1"/>
  <c r="C27" i="9"/>
  <c r="D27" i="9" s="1"/>
  <c r="C33" i="9"/>
  <c r="D33" i="9" s="1"/>
  <c r="I41" i="9"/>
  <c r="E257" i="24"/>
  <c r="G251" i="23"/>
  <c r="G186" i="30"/>
  <c r="E191" i="20"/>
  <c r="E256" i="11"/>
  <c r="G251" i="24"/>
  <c r="E191" i="10"/>
  <c r="E192" i="8"/>
  <c r="E191" i="7"/>
  <c r="G189" i="8"/>
  <c r="G187" i="30"/>
  <c r="E192" i="20"/>
  <c r="G186" i="8"/>
  <c r="E257" i="11"/>
  <c r="E256" i="23"/>
  <c r="E192" i="10"/>
  <c r="E191" i="30"/>
  <c r="F189" i="20"/>
  <c r="G189" i="20"/>
  <c r="E256" i="24"/>
  <c r="G186" i="20"/>
  <c r="G251" i="11"/>
  <c r="G186" i="10"/>
  <c r="E192" i="7"/>
  <c r="E257" i="23"/>
  <c r="E192" i="30"/>
  <c r="G161" i="8"/>
  <c r="G171" i="8" s="1"/>
  <c r="F161" i="8"/>
  <c r="F177" i="8" s="1"/>
  <c r="E161" i="8"/>
  <c r="E176" i="8" s="1"/>
  <c r="E168" i="8"/>
  <c r="I43" i="9"/>
  <c r="G31" i="9"/>
  <c r="I42" i="9"/>
  <c r="C161" i="8"/>
  <c r="C177" i="8" s="1"/>
  <c r="D161" i="8"/>
  <c r="D173" i="8" s="1"/>
  <c r="F29" i="9"/>
  <c r="G27" i="9"/>
  <c r="G14" i="9"/>
  <c r="G47" i="9"/>
  <c r="G43" i="9"/>
  <c r="G33" i="9"/>
  <c r="G32" i="9"/>
  <c r="D161" i="20"/>
  <c r="D173" i="20" s="1"/>
  <c r="C161" i="20"/>
  <c r="C173" i="20" s="1"/>
  <c r="E161" i="20"/>
  <c r="E171" i="20" s="1"/>
  <c r="F161" i="20"/>
  <c r="F168" i="20" s="1"/>
  <c r="F172" i="20"/>
  <c r="G161" i="20"/>
  <c r="G168" i="20" s="1"/>
  <c r="H169" i="20"/>
  <c r="H173" i="20"/>
  <c r="H177" i="20"/>
  <c r="F171" i="20"/>
  <c r="H172" i="20"/>
  <c r="G171" i="20"/>
  <c r="H167" i="20"/>
  <c r="H171" i="20"/>
  <c r="H175" i="20"/>
  <c r="G178" i="20"/>
  <c r="H180" i="20"/>
  <c r="H179" i="20"/>
  <c r="H176" i="20"/>
  <c r="H168" i="20"/>
  <c r="H174" i="20"/>
  <c r="H178" i="20"/>
  <c r="H170" i="20"/>
  <c r="F167" i="20"/>
  <c r="F161" i="30"/>
  <c r="F172" i="30" s="1"/>
  <c r="E161" i="30"/>
  <c r="E172" i="30" s="1"/>
  <c r="D161" i="30"/>
  <c r="D173" i="30" s="1"/>
  <c r="H173" i="30"/>
  <c r="H171" i="30"/>
  <c r="H172" i="30"/>
  <c r="H176" i="30"/>
  <c r="H174" i="30"/>
  <c r="H178" i="30"/>
  <c r="G161" i="30"/>
  <c r="G174" i="30" s="1"/>
  <c r="H161" i="30"/>
  <c r="C161" i="30"/>
  <c r="C179" i="30" s="1"/>
  <c r="E226" i="24"/>
  <c r="E233" i="24" s="1"/>
  <c r="G226" i="24"/>
  <c r="G242" i="24" s="1"/>
  <c r="C226" i="24"/>
  <c r="C236" i="24" s="1"/>
  <c r="F226" i="23"/>
  <c r="F237" i="23" s="1"/>
  <c r="G226" i="23"/>
  <c r="G244" i="23" s="1"/>
  <c r="C226" i="23"/>
  <c r="C239" i="23" s="1"/>
  <c r="G161" i="10"/>
  <c r="G180" i="10" s="1"/>
  <c r="H173" i="8"/>
  <c r="F171" i="8"/>
  <c r="H168" i="8"/>
  <c r="E170" i="8"/>
  <c r="H175" i="8"/>
  <c r="H161" i="8"/>
  <c r="H174" i="8" s="1"/>
  <c r="E167" i="8"/>
  <c r="F167" i="8"/>
  <c r="D226" i="24"/>
  <c r="D233" i="24" s="1"/>
  <c r="D226" i="23"/>
  <c r="D238" i="23" s="1"/>
  <c r="E161" i="10"/>
  <c r="E171" i="10" s="1"/>
  <c r="F161" i="10"/>
  <c r="F168" i="10" s="1"/>
  <c r="H161" i="10"/>
  <c r="H171" i="10" s="1"/>
  <c r="D161" i="10"/>
  <c r="D177" i="10" s="1"/>
  <c r="C161" i="10"/>
  <c r="C169" i="10" s="1"/>
  <c r="F167" i="10"/>
  <c r="F226" i="24"/>
  <c r="F241" i="24" s="1"/>
  <c r="H233" i="24"/>
  <c r="H244" i="24"/>
  <c r="H242" i="24"/>
  <c r="H237" i="24"/>
  <c r="H241" i="24"/>
  <c r="H234" i="24"/>
  <c r="H243" i="24"/>
  <c r="H236" i="24"/>
  <c r="H238" i="24"/>
  <c r="E226" i="23"/>
  <c r="E238" i="23" s="1"/>
  <c r="G236" i="23"/>
  <c r="G240" i="23"/>
  <c r="G234" i="23"/>
  <c r="H233" i="23"/>
  <c r="H244" i="23"/>
  <c r="H242" i="23"/>
  <c r="H237" i="23"/>
  <c r="G232" i="23"/>
  <c r="H232" i="23"/>
  <c r="H239" i="23"/>
  <c r="H245" i="23"/>
  <c r="H241" i="23"/>
  <c r="H234" i="23"/>
  <c r="H243" i="23"/>
  <c r="H236" i="23"/>
  <c r="H238" i="23"/>
  <c r="D226" i="11"/>
  <c r="D232" i="11" s="1"/>
  <c r="E226" i="11"/>
  <c r="E244" i="11" s="1"/>
  <c r="F226" i="11"/>
  <c r="F235" i="11" s="1"/>
  <c r="G226" i="11"/>
  <c r="G236" i="11" s="1"/>
  <c r="C226" i="11"/>
  <c r="C233" i="11" s="1"/>
  <c r="F239" i="11"/>
  <c r="F236" i="11"/>
  <c r="H242" i="11"/>
  <c r="F232" i="11"/>
  <c r="H237" i="11"/>
  <c r="H232" i="11"/>
  <c r="H239" i="11"/>
  <c r="H245" i="11"/>
  <c r="H235" i="11"/>
  <c r="H241" i="11"/>
  <c r="H234" i="11"/>
  <c r="H243" i="11"/>
  <c r="H244" i="11"/>
  <c r="H236" i="11"/>
  <c r="H238" i="11"/>
  <c r="H233" i="11"/>
  <c r="I37" i="9"/>
  <c r="I27" i="9"/>
  <c r="I25" i="9"/>
  <c r="I21" i="9"/>
  <c r="G13" i="9"/>
  <c r="G15" i="9"/>
  <c r="I26" i="9"/>
  <c r="G46" i="9"/>
  <c r="G30" i="9"/>
  <c r="I40" i="9"/>
  <c r="I24" i="9"/>
  <c r="G45" i="9"/>
  <c r="G29" i="9"/>
  <c r="I39" i="9"/>
  <c r="I23" i="9"/>
  <c r="G44" i="9"/>
  <c r="G28" i="9"/>
  <c r="I38" i="9"/>
  <c r="I22" i="9"/>
  <c r="G24" i="9"/>
  <c r="G42" i="9"/>
  <c r="G26" i="9"/>
  <c r="I36" i="9"/>
  <c r="I20" i="9"/>
  <c r="G23" i="9"/>
  <c r="G41" i="9"/>
  <c r="G25" i="9"/>
  <c r="I35" i="9"/>
  <c r="G22" i="9"/>
  <c r="G40" i="9"/>
  <c r="G48" i="9"/>
  <c r="I34" i="9"/>
  <c r="I18" i="9"/>
  <c r="G21" i="9"/>
  <c r="G39" i="9"/>
  <c r="I13" i="9"/>
  <c r="I33" i="9"/>
  <c r="I17" i="9"/>
  <c r="G20" i="9"/>
  <c r="G38" i="9"/>
  <c r="I48" i="9"/>
  <c r="I32" i="9"/>
  <c r="I16" i="9"/>
  <c r="G19" i="9"/>
  <c r="G37" i="9"/>
  <c r="I47" i="9"/>
  <c r="I31" i="9"/>
  <c r="I15" i="9"/>
  <c r="G18" i="9"/>
  <c r="G36" i="9"/>
  <c r="I46" i="9"/>
  <c r="I30" i="9"/>
  <c r="I14" i="9"/>
  <c r="G17" i="9"/>
  <c r="G35" i="9"/>
  <c r="I45" i="9"/>
  <c r="I29" i="9"/>
  <c r="G16" i="9"/>
  <c r="G34" i="9"/>
  <c r="I44" i="9"/>
  <c r="I28" i="9"/>
  <c r="F41" i="9"/>
  <c r="F40" i="9"/>
  <c r="F39" i="9"/>
  <c r="F38" i="9"/>
  <c r="F37" i="9"/>
  <c r="F36" i="9"/>
  <c r="F35" i="9"/>
  <c r="F28" i="9"/>
  <c r="F27" i="9"/>
  <c r="F26" i="9"/>
  <c r="F25" i="9"/>
  <c r="F24" i="9"/>
  <c r="F44" i="9"/>
  <c r="F23" i="9"/>
  <c r="F43" i="9"/>
  <c r="F22" i="9"/>
  <c r="F42" i="9"/>
  <c r="F21" i="9"/>
  <c r="F20" i="9"/>
  <c r="F19" i="9"/>
  <c r="F18" i="9"/>
  <c r="F33" i="9"/>
  <c r="F17" i="9"/>
  <c r="F48" i="9"/>
  <c r="F32" i="9"/>
  <c r="F16" i="9"/>
  <c r="F47" i="9"/>
  <c r="F31" i="9"/>
  <c r="F15" i="9"/>
  <c r="F46" i="9"/>
  <c r="F30" i="9"/>
  <c r="F14" i="9"/>
  <c r="F45" i="9"/>
  <c r="F13" i="9"/>
  <c r="G161" i="7"/>
  <c r="G176" i="7" s="1"/>
  <c r="C161" i="7"/>
  <c r="C172" i="7" s="1"/>
  <c r="F161" i="7"/>
  <c r="F174" i="7" s="1"/>
  <c r="E161" i="7"/>
  <c r="E179" i="7" s="1"/>
  <c r="D161" i="7"/>
  <c r="D178" i="7" s="1"/>
  <c r="H180" i="7"/>
  <c r="H167" i="7"/>
  <c r="H178" i="7"/>
  <c r="H179" i="7"/>
  <c r="H174" i="7"/>
  <c r="H175" i="7"/>
  <c r="L170" i="15"/>
  <c r="M170" i="15"/>
  <c r="L174" i="15"/>
  <c r="M174" i="15"/>
  <c r="K170" i="15"/>
  <c r="K174" i="15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E187" i="3"/>
  <c r="E188" i="3"/>
  <c r="E189" i="3"/>
  <c r="E190" i="3"/>
  <c r="E191" i="3"/>
  <c r="E192" i="3"/>
  <c r="E193" i="3"/>
  <c r="E194" i="3"/>
  <c r="E195" i="3"/>
  <c r="E196" i="3"/>
  <c r="D147" i="3"/>
  <c r="E147" i="3"/>
  <c r="F147" i="3"/>
  <c r="G147" i="3"/>
  <c r="D148" i="3"/>
  <c r="E148" i="3"/>
  <c r="F148" i="3"/>
  <c r="D149" i="3"/>
  <c r="E149" i="3"/>
  <c r="F149" i="3"/>
  <c r="D150" i="3"/>
  <c r="E150" i="3"/>
  <c r="F150" i="3"/>
  <c r="D151" i="3"/>
  <c r="E151" i="3"/>
  <c r="F151" i="3"/>
  <c r="D152" i="3"/>
  <c r="E152" i="3"/>
  <c r="F152" i="3"/>
  <c r="D153" i="3"/>
  <c r="E153" i="3"/>
  <c r="F153" i="3"/>
  <c r="D154" i="3"/>
  <c r="E154" i="3"/>
  <c r="F154" i="3"/>
  <c r="D155" i="3"/>
  <c r="E155" i="3"/>
  <c r="F155" i="3"/>
  <c r="D156" i="3"/>
  <c r="E156" i="3"/>
  <c r="F156" i="3"/>
  <c r="D157" i="3"/>
  <c r="E157" i="3"/>
  <c r="F157" i="3"/>
  <c r="D158" i="3"/>
  <c r="E158" i="3"/>
  <c r="F158" i="3"/>
  <c r="D159" i="3"/>
  <c r="E159" i="3"/>
  <c r="F159" i="3"/>
  <c r="G159" i="3"/>
  <c r="D160" i="3"/>
  <c r="E160" i="3"/>
  <c r="F160" i="3"/>
  <c r="G160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47" i="3"/>
  <c r="G158" i="15"/>
  <c r="C158" i="15"/>
  <c r="H154" i="15"/>
  <c r="G153" i="15"/>
  <c r="G154" i="15" s="1"/>
  <c r="F153" i="15"/>
  <c r="F154" i="15" s="1"/>
  <c r="E153" i="15"/>
  <c r="E154" i="15" s="1"/>
  <c r="D153" i="15"/>
  <c r="D154" i="15" s="1"/>
  <c r="C153" i="15"/>
  <c r="C152" i="15"/>
  <c r="C241" i="24" l="1"/>
  <c r="C245" i="23"/>
  <c r="C238" i="23"/>
  <c r="C237" i="23"/>
  <c r="C243" i="23"/>
  <c r="C241" i="23"/>
  <c r="C244" i="23"/>
  <c r="F179" i="8"/>
  <c r="G170" i="8"/>
  <c r="G178" i="8"/>
  <c r="G173" i="8"/>
  <c r="G176" i="8"/>
  <c r="G172" i="8"/>
  <c r="G169" i="8"/>
  <c r="G168" i="8"/>
  <c r="G174" i="8"/>
  <c r="G167" i="8"/>
  <c r="G180" i="8"/>
  <c r="G179" i="8"/>
  <c r="G177" i="8"/>
  <c r="G175" i="8"/>
  <c r="F169" i="8"/>
  <c r="F178" i="8"/>
  <c r="F174" i="8"/>
  <c r="F180" i="8"/>
  <c r="F170" i="8"/>
  <c r="F172" i="8"/>
  <c r="F168" i="8"/>
  <c r="F173" i="8"/>
  <c r="F175" i="8"/>
  <c r="F176" i="8"/>
  <c r="E174" i="8"/>
  <c r="E177" i="8"/>
  <c r="E173" i="8"/>
  <c r="E169" i="8"/>
  <c r="E179" i="8"/>
  <c r="E172" i="8"/>
  <c r="E171" i="8"/>
  <c r="E180" i="8"/>
  <c r="E175" i="8"/>
  <c r="E178" i="8"/>
  <c r="D177" i="8"/>
  <c r="D169" i="8"/>
  <c r="D179" i="8"/>
  <c r="D167" i="8"/>
  <c r="D175" i="8"/>
  <c r="D178" i="8"/>
  <c r="H170" i="10"/>
  <c r="H178" i="10"/>
  <c r="H179" i="10"/>
  <c r="H177" i="10"/>
  <c r="H180" i="10"/>
  <c r="H175" i="10"/>
  <c r="H167" i="10"/>
  <c r="C154" i="15"/>
  <c r="C175" i="8"/>
  <c r="C170" i="8"/>
  <c r="C173" i="8"/>
  <c r="C176" i="8"/>
  <c r="C172" i="8"/>
  <c r="C169" i="8"/>
  <c r="C168" i="8"/>
  <c r="C174" i="8"/>
  <c r="C180" i="8"/>
  <c r="C179" i="8"/>
  <c r="C167" i="8"/>
  <c r="C178" i="8"/>
  <c r="C171" i="8"/>
  <c r="D174" i="8"/>
  <c r="D170" i="8"/>
  <c r="D171" i="8"/>
  <c r="D180" i="8"/>
  <c r="D172" i="8"/>
  <c r="D176" i="8"/>
  <c r="D168" i="8"/>
  <c r="G171" i="10"/>
  <c r="E180" i="20"/>
  <c r="F175" i="30"/>
  <c r="F171" i="30"/>
  <c r="F168" i="30"/>
  <c r="F169" i="30"/>
  <c r="F167" i="30"/>
  <c r="F176" i="30"/>
  <c r="C176" i="20"/>
  <c r="C177" i="20"/>
  <c r="D171" i="20"/>
  <c r="D180" i="20"/>
  <c r="D176" i="20"/>
  <c r="D170" i="20"/>
  <c r="D179" i="20"/>
  <c r="D169" i="20"/>
  <c r="C172" i="20"/>
  <c r="C168" i="20"/>
  <c r="C167" i="20"/>
  <c r="C170" i="20"/>
  <c r="C178" i="20"/>
  <c r="C175" i="20"/>
  <c r="D172" i="20"/>
  <c r="D168" i="20"/>
  <c r="D174" i="20"/>
  <c r="D175" i="20"/>
  <c r="D167" i="20"/>
  <c r="D177" i="20"/>
  <c r="D178" i="20"/>
  <c r="E167" i="20"/>
  <c r="E170" i="20"/>
  <c r="E175" i="20"/>
  <c r="E177" i="20"/>
  <c r="C169" i="20"/>
  <c r="C174" i="20"/>
  <c r="E168" i="20"/>
  <c r="C179" i="20"/>
  <c r="E169" i="20"/>
  <c r="G167" i="20"/>
  <c r="C171" i="20"/>
  <c r="C180" i="20"/>
  <c r="G175" i="20"/>
  <c r="G170" i="20"/>
  <c r="G169" i="20"/>
  <c r="G176" i="20"/>
  <c r="G177" i="20"/>
  <c r="G179" i="20"/>
  <c r="G172" i="20"/>
  <c r="G173" i="20"/>
  <c r="F176" i="20"/>
  <c r="E178" i="20"/>
  <c r="F170" i="20"/>
  <c r="F180" i="20"/>
  <c r="F169" i="20"/>
  <c r="G180" i="20"/>
  <c r="G174" i="20"/>
  <c r="F179" i="20"/>
  <c r="E176" i="20"/>
  <c r="F177" i="20"/>
  <c r="F178" i="20"/>
  <c r="F173" i="20"/>
  <c r="E173" i="20"/>
  <c r="F174" i="20"/>
  <c r="F175" i="20"/>
  <c r="E179" i="20"/>
  <c r="E174" i="20"/>
  <c r="E172" i="20"/>
  <c r="H181" i="20"/>
  <c r="G168" i="30"/>
  <c r="G170" i="30"/>
  <c r="G171" i="30"/>
  <c r="G180" i="30"/>
  <c r="G173" i="30"/>
  <c r="G169" i="30"/>
  <c r="F179" i="30"/>
  <c r="F180" i="30"/>
  <c r="F174" i="30"/>
  <c r="F178" i="30"/>
  <c r="F170" i="30"/>
  <c r="F173" i="30"/>
  <c r="F177" i="30"/>
  <c r="E167" i="30"/>
  <c r="E169" i="30"/>
  <c r="E179" i="30"/>
  <c r="E171" i="30"/>
  <c r="E176" i="30"/>
  <c r="E170" i="30"/>
  <c r="E168" i="30"/>
  <c r="E178" i="30"/>
  <c r="E177" i="30"/>
  <c r="E173" i="30"/>
  <c r="E174" i="30"/>
  <c r="E180" i="30"/>
  <c r="E175" i="30"/>
  <c r="C167" i="30"/>
  <c r="C172" i="30"/>
  <c r="C176" i="30"/>
  <c r="C170" i="30"/>
  <c r="C171" i="30"/>
  <c r="D169" i="30"/>
  <c r="D171" i="30"/>
  <c r="D178" i="30"/>
  <c r="D167" i="30"/>
  <c r="D172" i="30"/>
  <c r="D175" i="30"/>
  <c r="D176" i="30"/>
  <c r="D168" i="30"/>
  <c r="D174" i="30"/>
  <c r="D180" i="30"/>
  <c r="D170" i="30"/>
  <c r="D179" i="30"/>
  <c r="D177" i="30"/>
  <c r="C173" i="30"/>
  <c r="C168" i="30"/>
  <c r="H180" i="30"/>
  <c r="H177" i="30"/>
  <c r="H169" i="30"/>
  <c r="H179" i="30"/>
  <c r="H175" i="30"/>
  <c r="G179" i="30"/>
  <c r="G176" i="30"/>
  <c r="G167" i="30"/>
  <c r="H168" i="30"/>
  <c r="H167" i="30"/>
  <c r="C174" i="30"/>
  <c r="C180" i="30"/>
  <c r="C169" i="30"/>
  <c r="H170" i="30"/>
  <c r="C177" i="30"/>
  <c r="C178" i="30"/>
  <c r="C175" i="30"/>
  <c r="G178" i="30"/>
  <c r="G172" i="30"/>
  <c r="G175" i="30"/>
  <c r="G177" i="30"/>
  <c r="C240" i="24"/>
  <c r="C238" i="24"/>
  <c r="C233" i="24"/>
  <c r="C232" i="24"/>
  <c r="C242" i="24"/>
  <c r="C244" i="24"/>
  <c r="C245" i="24"/>
  <c r="C235" i="24"/>
  <c r="C237" i="24"/>
  <c r="F243" i="24"/>
  <c r="F242" i="24"/>
  <c r="G243" i="24"/>
  <c r="E234" i="24"/>
  <c r="E239" i="23"/>
  <c r="E244" i="23"/>
  <c r="E235" i="23"/>
  <c r="E238" i="24"/>
  <c r="E236" i="24"/>
  <c r="E240" i="24"/>
  <c r="E235" i="24"/>
  <c r="E239" i="24"/>
  <c r="G232" i="24"/>
  <c r="G233" i="24"/>
  <c r="G234" i="24"/>
  <c r="G245" i="24"/>
  <c r="G236" i="24"/>
  <c r="G239" i="24"/>
  <c r="G237" i="24"/>
  <c r="G241" i="24"/>
  <c r="G240" i="24"/>
  <c r="G244" i="24"/>
  <c r="E241" i="24"/>
  <c r="E237" i="24"/>
  <c r="E244" i="24"/>
  <c r="E242" i="24"/>
  <c r="E245" i="24"/>
  <c r="E243" i="24"/>
  <c r="E232" i="24"/>
  <c r="G238" i="24"/>
  <c r="G237" i="23"/>
  <c r="G239" i="23"/>
  <c r="G242" i="23"/>
  <c r="G243" i="23"/>
  <c r="G245" i="23"/>
  <c r="G238" i="23"/>
  <c r="G241" i="23"/>
  <c r="F232" i="24"/>
  <c r="F233" i="24"/>
  <c r="C239" i="24"/>
  <c r="F235" i="24"/>
  <c r="C243" i="24"/>
  <c r="G235" i="24"/>
  <c r="F244" i="24"/>
  <c r="F236" i="24"/>
  <c r="C234" i="24"/>
  <c r="F239" i="24"/>
  <c r="F243" i="23"/>
  <c r="F241" i="23"/>
  <c r="E234" i="23"/>
  <c r="E240" i="23"/>
  <c r="F236" i="23"/>
  <c r="C233" i="23"/>
  <c r="F242" i="23"/>
  <c r="F232" i="23"/>
  <c r="C242" i="23"/>
  <c r="C234" i="23"/>
  <c r="E233" i="23"/>
  <c r="F245" i="23"/>
  <c r="F244" i="23"/>
  <c r="F235" i="23"/>
  <c r="E242" i="23"/>
  <c r="F240" i="23"/>
  <c r="C232" i="23"/>
  <c r="E237" i="23"/>
  <c r="C240" i="23"/>
  <c r="C236" i="23"/>
  <c r="C235" i="23"/>
  <c r="F238" i="23"/>
  <c r="F234" i="23"/>
  <c r="E232" i="23"/>
  <c r="F239" i="23"/>
  <c r="G233" i="23"/>
  <c r="G246" i="23" s="1"/>
  <c r="E243" i="23"/>
  <c r="E245" i="23"/>
  <c r="F233" i="23"/>
  <c r="E236" i="23"/>
  <c r="E241" i="23"/>
  <c r="G235" i="23"/>
  <c r="G239" i="11"/>
  <c r="G242" i="11"/>
  <c r="G178" i="10"/>
  <c r="G175" i="10"/>
  <c r="G170" i="10"/>
  <c r="G172" i="10"/>
  <c r="D168" i="10"/>
  <c r="G174" i="10"/>
  <c r="G173" i="10"/>
  <c r="G179" i="10"/>
  <c r="G167" i="10"/>
  <c r="G176" i="10"/>
  <c r="G169" i="10"/>
  <c r="G168" i="10"/>
  <c r="G177" i="10"/>
  <c r="C179" i="10"/>
  <c r="C180" i="10"/>
  <c r="C176" i="10"/>
  <c r="C171" i="10"/>
  <c r="C168" i="10"/>
  <c r="C175" i="10"/>
  <c r="C174" i="10"/>
  <c r="C173" i="10"/>
  <c r="C167" i="10"/>
  <c r="H170" i="8"/>
  <c r="H167" i="8"/>
  <c r="H172" i="8"/>
  <c r="H171" i="8"/>
  <c r="H180" i="8"/>
  <c r="H177" i="8"/>
  <c r="H169" i="8"/>
  <c r="H179" i="8"/>
  <c r="H176" i="8"/>
  <c r="H178" i="8"/>
  <c r="D241" i="23"/>
  <c r="D245" i="23"/>
  <c r="D244" i="23"/>
  <c r="D245" i="24"/>
  <c r="D243" i="24"/>
  <c r="D239" i="24"/>
  <c r="D232" i="24"/>
  <c r="D236" i="24"/>
  <c r="D242" i="24"/>
  <c r="D235" i="24"/>
  <c r="D238" i="24"/>
  <c r="D241" i="24"/>
  <c r="D244" i="24"/>
  <c r="D237" i="24"/>
  <c r="D234" i="24"/>
  <c r="D240" i="24"/>
  <c r="D233" i="23"/>
  <c r="D240" i="23"/>
  <c r="D243" i="23"/>
  <c r="D237" i="23"/>
  <c r="D242" i="23"/>
  <c r="D239" i="23"/>
  <c r="D236" i="23"/>
  <c r="D234" i="23"/>
  <c r="D232" i="23"/>
  <c r="D235" i="23"/>
  <c r="E169" i="10"/>
  <c r="E172" i="10"/>
  <c r="E180" i="10"/>
  <c r="E167" i="10"/>
  <c r="E177" i="10"/>
  <c r="E173" i="10"/>
  <c r="E174" i="10"/>
  <c r="E176" i="10"/>
  <c r="E178" i="10"/>
  <c r="E168" i="10"/>
  <c r="D170" i="10"/>
  <c r="D173" i="10"/>
  <c r="D174" i="10"/>
  <c r="D180" i="10"/>
  <c r="D176" i="10"/>
  <c r="D169" i="10"/>
  <c r="D178" i="10"/>
  <c r="D172" i="10"/>
  <c r="E170" i="10"/>
  <c r="E175" i="10"/>
  <c r="E179" i="10"/>
  <c r="F175" i="10"/>
  <c r="F172" i="10"/>
  <c r="F177" i="10"/>
  <c r="F170" i="10"/>
  <c r="F169" i="10"/>
  <c r="F178" i="10"/>
  <c r="F174" i="10"/>
  <c r="F173" i="10"/>
  <c r="F180" i="10"/>
  <c r="F179" i="10"/>
  <c r="F171" i="10"/>
  <c r="F176" i="10"/>
  <c r="D179" i="10"/>
  <c r="D175" i="10"/>
  <c r="D171" i="10"/>
  <c r="D167" i="10"/>
  <c r="H173" i="10"/>
  <c r="H172" i="10"/>
  <c r="H169" i="10"/>
  <c r="H176" i="10"/>
  <c r="H174" i="10"/>
  <c r="H168" i="10"/>
  <c r="H181" i="10" s="1"/>
  <c r="C178" i="10"/>
  <c r="C170" i="10"/>
  <c r="C172" i="10"/>
  <c r="C177" i="10"/>
  <c r="F234" i="24"/>
  <c r="F245" i="24"/>
  <c r="F238" i="24"/>
  <c r="F240" i="24"/>
  <c r="F237" i="24"/>
  <c r="H246" i="24"/>
  <c r="F246" i="23"/>
  <c r="H246" i="23"/>
  <c r="E237" i="11"/>
  <c r="E234" i="11"/>
  <c r="E236" i="11"/>
  <c r="E242" i="11"/>
  <c r="E245" i="11"/>
  <c r="E233" i="11"/>
  <c r="E239" i="11"/>
  <c r="E238" i="11"/>
  <c r="G232" i="11"/>
  <c r="G240" i="11"/>
  <c r="D233" i="11"/>
  <c r="D237" i="11"/>
  <c r="F245" i="11"/>
  <c r="D239" i="11"/>
  <c r="D244" i="11"/>
  <c r="F237" i="11"/>
  <c r="D245" i="11"/>
  <c r="D242" i="11"/>
  <c r="D243" i="11"/>
  <c r="F240" i="11"/>
  <c r="D234" i="11"/>
  <c r="D241" i="11"/>
  <c r="D238" i="11"/>
  <c r="D240" i="11"/>
  <c r="G233" i="11"/>
  <c r="C238" i="11"/>
  <c r="C236" i="11"/>
  <c r="C243" i="11"/>
  <c r="G235" i="11"/>
  <c r="G244" i="11"/>
  <c r="F241" i="11"/>
  <c r="C237" i="11"/>
  <c r="G243" i="11"/>
  <c r="C242" i="11"/>
  <c r="C244" i="11"/>
  <c r="G238" i="11"/>
  <c r="C232" i="11"/>
  <c r="E232" i="11"/>
  <c r="G241" i="11"/>
  <c r="C241" i="11"/>
  <c r="C240" i="11"/>
  <c r="C239" i="11"/>
  <c r="F238" i="11"/>
  <c r="G237" i="11"/>
  <c r="F243" i="11"/>
  <c r="C245" i="11"/>
  <c r="C235" i="11"/>
  <c r="E235" i="11"/>
  <c r="F234" i="11"/>
  <c r="E240" i="11"/>
  <c r="G245" i="11"/>
  <c r="C234" i="11"/>
  <c r="F242" i="11"/>
  <c r="G234" i="11"/>
  <c r="F244" i="11"/>
  <c r="F233" i="11"/>
  <c r="D236" i="11"/>
  <c r="D235" i="11"/>
  <c r="E241" i="11"/>
  <c r="E243" i="11"/>
  <c r="H246" i="11"/>
  <c r="J13" i="9"/>
  <c r="F50" i="9"/>
  <c r="H51" i="9" s="1"/>
  <c r="F172" i="7"/>
  <c r="G178" i="7"/>
  <c r="G167" i="7"/>
  <c r="G175" i="7"/>
  <c r="G180" i="7"/>
  <c r="G170" i="7"/>
  <c r="G173" i="7"/>
  <c r="G174" i="7"/>
  <c r="G169" i="7"/>
  <c r="G177" i="7"/>
  <c r="G172" i="7"/>
  <c r="G171" i="7"/>
  <c r="G168" i="7"/>
  <c r="G179" i="7"/>
  <c r="C178" i="7"/>
  <c r="C168" i="7"/>
  <c r="C170" i="7"/>
  <c r="C167" i="7"/>
  <c r="C176" i="7"/>
  <c r="C175" i="7"/>
  <c r="C171" i="7"/>
  <c r="C179" i="7"/>
  <c r="C180" i="7"/>
  <c r="C174" i="7"/>
  <c r="C173" i="7"/>
  <c r="C169" i="7"/>
  <c r="C177" i="7"/>
  <c r="F168" i="7"/>
  <c r="F180" i="7"/>
  <c r="F170" i="7"/>
  <c r="F173" i="7"/>
  <c r="F167" i="7"/>
  <c r="F171" i="7"/>
  <c r="F175" i="7"/>
  <c r="F169" i="7"/>
  <c r="F176" i="7"/>
  <c r="F179" i="7"/>
  <c r="F178" i="7"/>
  <c r="F177" i="7"/>
  <c r="E176" i="7"/>
  <c r="E178" i="7"/>
  <c r="E172" i="7"/>
  <c r="E167" i="7"/>
  <c r="E170" i="7"/>
  <c r="E171" i="7"/>
  <c r="E173" i="7"/>
  <c r="E168" i="7"/>
  <c r="E169" i="7"/>
  <c r="E180" i="7"/>
  <c r="E175" i="7"/>
  <c r="E174" i="7"/>
  <c r="E177" i="7"/>
  <c r="D175" i="7"/>
  <c r="D167" i="7"/>
  <c r="D180" i="7"/>
  <c r="D170" i="7"/>
  <c r="D168" i="7"/>
  <c r="D173" i="7"/>
  <c r="D169" i="7"/>
  <c r="D176" i="7"/>
  <c r="D172" i="7"/>
  <c r="D174" i="7"/>
  <c r="D177" i="7"/>
  <c r="D171" i="7"/>
  <c r="D179" i="7"/>
  <c r="H181" i="7"/>
  <c r="N170" i="15"/>
  <c r="N174" i="15"/>
  <c r="D158" i="15"/>
  <c r="F181" i="8" l="1"/>
  <c r="G181" i="8"/>
  <c r="N167" i="8"/>
  <c r="R192" i="8"/>
  <c r="N180" i="8"/>
  <c r="E181" i="8"/>
  <c r="M148" i="8"/>
  <c r="O173" i="8"/>
  <c r="P173" i="8"/>
  <c r="M167" i="8"/>
  <c r="P167" i="8"/>
  <c r="R191" i="8"/>
  <c r="R186" i="8"/>
  <c r="N173" i="8"/>
  <c r="R184" i="8"/>
  <c r="O174" i="8"/>
  <c r="P174" i="8"/>
  <c r="N174" i="8"/>
  <c r="R188" i="8"/>
  <c r="C181" i="8"/>
  <c r="R190" i="8"/>
  <c r="N175" i="8"/>
  <c r="P175" i="8"/>
  <c r="O175" i="8"/>
  <c r="P168" i="8"/>
  <c r="N168" i="8"/>
  <c r="D181" i="8"/>
  <c r="R185" i="8"/>
  <c r="R189" i="8"/>
  <c r="O168" i="8"/>
  <c r="R187" i="8"/>
  <c r="N180" i="20"/>
  <c r="R184" i="20"/>
  <c r="M167" i="20"/>
  <c r="N169" i="20"/>
  <c r="N175" i="20"/>
  <c r="D181" i="20"/>
  <c r="R187" i="20"/>
  <c r="M148" i="20"/>
  <c r="R186" i="20"/>
  <c r="O169" i="20"/>
  <c r="O172" i="20"/>
  <c r="C181" i="20"/>
  <c r="P172" i="20"/>
  <c r="N171" i="20"/>
  <c r="P167" i="20"/>
  <c r="P175" i="20"/>
  <c r="P173" i="20"/>
  <c r="N168" i="20"/>
  <c r="R192" i="20"/>
  <c r="R190" i="20"/>
  <c r="O175" i="20"/>
  <c r="P169" i="20"/>
  <c r="O171" i="20"/>
  <c r="O168" i="20"/>
  <c r="G181" i="20"/>
  <c r="R188" i="20"/>
  <c r="O167" i="20"/>
  <c r="N173" i="20"/>
  <c r="P168" i="20"/>
  <c r="P170" i="20"/>
  <c r="N177" i="20"/>
  <c r="R191" i="20"/>
  <c r="E181" i="20"/>
  <c r="P177" i="20"/>
  <c r="N172" i="20"/>
  <c r="O177" i="20"/>
  <c r="R185" i="20"/>
  <c r="N174" i="20"/>
  <c r="P176" i="20"/>
  <c r="O173" i="20"/>
  <c r="N176" i="20"/>
  <c r="N170" i="20"/>
  <c r="P174" i="20"/>
  <c r="P171" i="20"/>
  <c r="O176" i="20"/>
  <c r="R189" i="20"/>
  <c r="F181" i="20"/>
  <c r="O170" i="20"/>
  <c r="O174" i="20"/>
  <c r="N167" i="20"/>
  <c r="L155" i="7"/>
  <c r="G181" i="7"/>
  <c r="G181" i="30"/>
  <c r="F181" i="30"/>
  <c r="O167" i="30"/>
  <c r="N173" i="30"/>
  <c r="E181" i="30"/>
  <c r="N167" i="30"/>
  <c r="N171" i="30"/>
  <c r="C181" i="30"/>
  <c r="N172" i="30"/>
  <c r="O174" i="30"/>
  <c r="M167" i="30"/>
  <c r="D181" i="30"/>
  <c r="N176" i="30"/>
  <c r="R192" i="30"/>
  <c r="P170" i="30"/>
  <c r="O170" i="30"/>
  <c r="N170" i="30"/>
  <c r="O175" i="30"/>
  <c r="P175" i="30"/>
  <c r="N175" i="30"/>
  <c r="P167" i="30"/>
  <c r="M148" i="30"/>
  <c r="N180" i="30"/>
  <c r="P169" i="30"/>
  <c r="O169" i="30"/>
  <c r="N169" i="30"/>
  <c r="H181" i="30"/>
  <c r="P177" i="30"/>
  <c r="O177" i="30"/>
  <c r="N177" i="30"/>
  <c r="N174" i="30"/>
  <c r="O171" i="30"/>
  <c r="P173" i="30"/>
  <c r="P171" i="30"/>
  <c r="O176" i="30"/>
  <c r="P172" i="30"/>
  <c r="P176" i="30"/>
  <c r="O172" i="30"/>
  <c r="R190" i="30"/>
  <c r="R186" i="30"/>
  <c r="R191" i="30"/>
  <c r="R187" i="30"/>
  <c r="P168" i="30"/>
  <c r="N168" i="30"/>
  <c r="R188" i="30"/>
  <c r="O168" i="30"/>
  <c r="R189" i="30"/>
  <c r="R185" i="30"/>
  <c r="R184" i="30"/>
  <c r="O173" i="30"/>
  <c r="P174" i="30"/>
  <c r="C246" i="24"/>
  <c r="R255" i="23"/>
  <c r="N245" i="23"/>
  <c r="P232" i="23"/>
  <c r="P232" i="24"/>
  <c r="R253" i="24"/>
  <c r="P236" i="24"/>
  <c r="G246" i="24"/>
  <c r="P237" i="23"/>
  <c r="R253" i="23"/>
  <c r="R250" i="23"/>
  <c r="O240" i="23"/>
  <c r="O237" i="23"/>
  <c r="N233" i="24"/>
  <c r="R257" i="24"/>
  <c r="M232" i="24"/>
  <c r="O232" i="24"/>
  <c r="E246" i="24"/>
  <c r="N245" i="24"/>
  <c r="L220" i="24"/>
  <c r="O232" i="23"/>
  <c r="L220" i="23"/>
  <c r="P236" i="23"/>
  <c r="R252" i="23"/>
  <c r="P233" i="23"/>
  <c r="N242" i="23"/>
  <c r="R251" i="23"/>
  <c r="C246" i="23"/>
  <c r="N240" i="23"/>
  <c r="N233" i="23"/>
  <c r="R254" i="23"/>
  <c r="O239" i="23"/>
  <c r="E246" i="23"/>
  <c r="N237" i="23"/>
  <c r="R256" i="24"/>
  <c r="P235" i="24"/>
  <c r="R249" i="24"/>
  <c r="P242" i="24"/>
  <c r="R251" i="24"/>
  <c r="N235" i="23"/>
  <c r="N239" i="23"/>
  <c r="R256" i="23"/>
  <c r="P242" i="23"/>
  <c r="L220" i="11"/>
  <c r="R192" i="10"/>
  <c r="N180" i="10"/>
  <c r="L158" i="10"/>
  <c r="R187" i="10"/>
  <c r="R190" i="10"/>
  <c r="G181" i="10"/>
  <c r="C181" i="10"/>
  <c r="N176" i="8"/>
  <c r="P176" i="8"/>
  <c r="O176" i="8"/>
  <c r="P170" i="8"/>
  <c r="O170" i="8"/>
  <c r="N170" i="8"/>
  <c r="P169" i="8"/>
  <c r="O169" i="8"/>
  <c r="N169" i="8"/>
  <c r="P177" i="8"/>
  <c r="O177" i="8"/>
  <c r="N177" i="8"/>
  <c r="O167" i="8"/>
  <c r="P171" i="8"/>
  <c r="O171" i="8"/>
  <c r="N171" i="8"/>
  <c r="P172" i="8"/>
  <c r="O172" i="8"/>
  <c r="N172" i="8"/>
  <c r="H181" i="8"/>
  <c r="O242" i="23"/>
  <c r="D246" i="23"/>
  <c r="O235" i="23"/>
  <c r="P239" i="23"/>
  <c r="O233" i="23"/>
  <c r="R257" i="23"/>
  <c r="P235" i="23"/>
  <c r="R249" i="23"/>
  <c r="N241" i="23"/>
  <c r="P238" i="23"/>
  <c r="O241" i="23"/>
  <c r="N238" i="23"/>
  <c r="P241" i="23"/>
  <c r="O238" i="23"/>
  <c r="P234" i="23"/>
  <c r="P240" i="23"/>
  <c r="N236" i="23"/>
  <c r="O233" i="24"/>
  <c r="P233" i="24"/>
  <c r="R254" i="24"/>
  <c r="N235" i="24"/>
  <c r="O239" i="24"/>
  <c r="O235" i="24"/>
  <c r="D246" i="24"/>
  <c r="N241" i="24"/>
  <c r="R252" i="24"/>
  <c r="O241" i="24"/>
  <c r="P241" i="24"/>
  <c r="R255" i="24"/>
  <c r="P239" i="24"/>
  <c r="O237" i="24"/>
  <c r="N236" i="24"/>
  <c r="P240" i="24"/>
  <c r="N239" i="24"/>
  <c r="O236" i="24"/>
  <c r="N242" i="24"/>
  <c r="R250" i="24"/>
  <c r="N234" i="24"/>
  <c r="O242" i="24"/>
  <c r="N234" i="23"/>
  <c r="O234" i="23"/>
  <c r="O236" i="23"/>
  <c r="M232" i="23"/>
  <c r="N232" i="23"/>
  <c r="P167" i="10"/>
  <c r="P177" i="10"/>
  <c r="R186" i="10"/>
  <c r="M167" i="10"/>
  <c r="D181" i="10"/>
  <c r="N171" i="10"/>
  <c r="N170" i="10"/>
  <c r="N175" i="10"/>
  <c r="P170" i="10"/>
  <c r="P172" i="10"/>
  <c r="P173" i="10"/>
  <c r="E181" i="10"/>
  <c r="O169" i="10"/>
  <c r="O174" i="10"/>
  <c r="O170" i="10"/>
  <c r="F181" i="10"/>
  <c r="N167" i="10"/>
  <c r="R185" i="10"/>
  <c r="R184" i="10"/>
  <c r="O171" i="10"/>
  <c r="N169" i="10"/>
  <c r="P171" i="10"/>
  <c r="N174" i="10"/>
  <c r="O173" i="10"/>
  <c r="N173" i="10"/>
  <c r="P174" i="10"/>
  <c r="O172" i="10"/>
  <c r="P169" i="10"/>
  <c r="N172" i="10"/>
  <c r="P175" i="10"/>
  <c r="O175" i="10"/>
  <c r="O167" i="10"/>
  <c r="P168" i="10"/>
  <c r="N168" i="10"/>
  <c r="O168" i="10"/>
  <c r="R191" i="10"/>
  <c r="R189" i="10"/>
  <c r="R188" i="10"/>
  <c r="O176" i="10"/>
  <c r="P176" i="10"/>
  <c r="N176" i="10"/>
  <c r="N177" i="10"/>
  <c r="O177" i="10"/>
  <c r="N237" i="24"/>
  <c r="P237" i="24"/>
  <c r="N232" i="24"/>
  <c r="F246" i="24"/>
  <c r="O240" i="24"/>
  <c r="O234" i="24"/>
  <c r="P234" i="24"/>
  <c r="P238" i="24"/>
  <c r="N240" i="24"/>
  <c r="N238" i="24"/>
  <c r="O238" i="24"/>
  <c r="C246" i="11"/>
  <c r="N241" i="11"/>
  <c r="F246" i="11"/>
  <c r="G246" i="11"/>
  <c r="E246" i="11"/>
  <c r="D246" i="11"/>
  <c r="O239" i="11"/>
  <c r="P236" i="11"/>
  <c r="P234" i="11"/>
  <c r="N233" i="11"/>
  <c r="O242" i="11"/>
  <c r="P235" i="11"/>
  <c r="N235" i="11"/>
  <c r="P237" i="11"/>
  <c r="R257" i="11"/>
  <c r="O235" i="11"/>
  <c r="N239" i="11"/>
  <c r="P239" i="11"/>
  <c r="R256" i="11"/>
  <c r="O238" i="11"/>
  <c r="N237" i="11"/>
  <c r="R254" i="11"/>
  <c r="O237" i="11"/>
  <c r="R251" i="11"/>
  <c r="P240" i="11"/>
  <c r="R252" i="11"/>
  <c r="M232" i="11"/>
  <c r="P233" i="11"/>
  <c r="N232" i="11"/>
  <c r="R249" i="11"/>
  <c r="P232" i="11"/>
  <c r="O241" i="11"/>
  <c r="P238" i="11"/>
  <c r="N240" i="11"/>
  <c r="O232" i="11"/>
  <c r="N245" i="11"/>
  <c r="O240" i="11"/>
  <c r="P241" i="11"/>
  <c r="N238" i="11"/>
  <c r="R250" i="11"/>
  <c r="N236" i="11"/>
  <c r="P242" i="11"/>
  <c r="N234" i="11"/>
  <c r="O236" i="11"/>
  <c r="N242" i="11"/>
  <c r="O233" i="11"/>
  <c r="R255" i="11"/>
  <c r="O234" i="11"/>
  <c r="R253" i="11"/>
  <c r="F181" i="7"/>
  <c r="N180" i="7"/>
  <c r="E181" i="7"/>
  <c r="C181" i="7"/>
  <c r="R190" i="7"/>
  <c r="R191" i="7"/>
  <c r="M167" i="7"/>
  <c r="N177" i="7"/>
  <c r="O167" i="7"/>
  <c r="R184" i="7"/>
  <c r="N167" i="7"/>
  <c r="P167" i="7"/>
  <c r="R188" i="7"/>
  <c r="R186" i="7"/>
  <c r="R192" i="7"/>
  <c r="R189" i="7"/>
  <c r="P170" i="7"/>
  <c r="O177" i="7"/>
  <c r="P175" i="7"/>
  <c r="P177" i="7"/>
  <c r="N174" i="7"/>
  <c r="D181" i="7"/>
  <c r="O174" i="7"/>
  <c r="P174" i="7"/>
  <c r="N171" i="7"/>
  <c r="P176" i="7"/>
  <c r="P171" i="7"/>
  <c r="R187" i="7"/>
  <c r="O172" i="7"/>
  <c r="P168" i="7"/>
  <c r="N168" i="7"/>
  <c r="P172" i="7"/>
  <c r="O169" i="7"/>
  <c r="O176" i="7"/>
  <c r="N169" i="7"/>
  <c r="O173" i="7"/>
  <c r="N173" i="7"/>
  <c r="R185" i="7"/>
  <c r="N176" i="7"/>
  <c r="N170" i="7"/>
  <c r="P169" i="7"/>
  <c r="O168" i="7"/>
  <c r="P173" i="7"/>
  <c r="N175" i="7"/>
  <c r="N172" i="7"/>
  <c r="O171" i="7"/>
  <c r="O175" i="7"/>
  <c r="O170" i="7"/>
  <c r="E158" i="15"/>
  <c r="I162" i="15" s="1"/>
  <c r="F158" i="15"/>
  <c r="J162" i="15" s="1"/>
  <c r="H162" i="15"/>
  <c r="H164" i="15" s="1"/>
  <c r="S190" i="8" l="1"/>
  <c r="Q181" i="20"/>
  <c r="J147" i="20" s="1"/>
  <c r="I127" i="20" s="1"/>
  <c r="I100" i="20" s="1"/>
  <c r="S190" i="20"/>
  <c r="S190" i="30"/>
  <c r="Q181" i="30"/>
  <c r="J147" i="30" s="1"/>
  <c r="I127" i="30" s="1"/>
  <c r="I100" i="30" s="1"/>
  <c r="S255" i="23"/>
  <c r="Q181" i="8"/>
  <c r="J147" i="8" s="1"/>
  <c r="I127" i="8" s="1"/>
  <c r="I100" i="8" s="1"/>
  <c r="Q246" i="23"/>
  <c r="J212" i="23" s="1"/>
  <c r="I127" i="23" s="1"/>
  <c r="I100" i="23" s="1"/>
  <c r="Q246" i="24"/>
  <c r="J212" i="24" s="1"/>
  <c r="I127" i="24" s="1"/>
  <c r="I62" i="24" s="1"/>
  <c r="I19" i="24" s="1"/>
  <c r="S255" i="24"/>
  <c r="S190" i="10"/>
  <c r="Q181" i="10"/>
  <c r="J147" i="10" s="1"/>
  <c r="I127" i="10" s="1"/>
  <c r="I100" i="10" s="1"/>
  <c r="S255" i="11"/>
  <c r="Q246" i="11"/>
  <c r="J212" i="11" s="1"/>
  <c r="I127" i="11" s="1"/>
  <c r="I100" i="11" s="1"/>
  <c r="S190" i="7"/>
  <c r="Q181" i="7"/>
  <c r="J147" i="7" s="1"/>
  <c r="I127" i="7" s="1"/>
  <c r="I62" i="7" s="1"/>
  <c r="I19" i="7" s="1"/>
  <c r="J164" i="15"/>
  <c r="M167" i="15" s="1"/>
  <c r="M175" i="15"/>
  <c r="M172" i="15"/>
  <c r="M169" i="15"/>
  <c r="M173" i="15"/>
  <c r="I164" i="15"/>
  <c r="L172" i="15" s="1"/>
  <c r="L168" i="15"/>
  <c r="L173" i="15"/>
  <c r="L171" i="15"/>
  <c r="L175" i="15"/>
  <c r="K172" i="15"/>
  <c r="K171" i="15"/>
  <c r="K175" i="15"/>
  <c r="K167" i="15"/>
  <c r="K168" i="15"/>
  <c r="K173" i="15"/>
  <c r="I62" i="20" l="1"/>
  <c r="I19" i="20" s="1"/>
  <c r="M168" i="15"/>
  <c r="N168" i="15" s="1"/>
  <c r="I62" i="30"/>
  <c r="I19" i="30" s="1"/>
  <c r="I62" i="8"/>
  <c r="I19" i="8" s="1"/>
  <c r="I100" i="24"/>
  <c r="I62" i="23"/>
  <c r="I19" i="23" s="1"/>
  <c r="M171" i="15"/>
  <c r="N171" i="15" s="1"/>
  <c r="I62" i="10"/>
  <c r="I19" i="10" s="1"/>
  <c r="I62" i="11"/>
  <c r="I19" i="11" s="1"/>
  <c r="I100" i="7"/>
  <c r="N173" i="15"/>
  <c r="N175" i="15"/>
  <c r="E165" i="15" s="1"/>
  <c r="K169" i="15"/>
  <c r="L169" i="15"/>
  <c r="L167" i="15"/>
  <c r="N167" i="15" s="1"/>
  <c r="N172" i="15"/>
  <c r="D186" i="3"/>
  <c r="E186" i="3"/>
  <c r="D187" i="3"/>
  <c r="D188" i="3"/>
  <c r="D189" i="3"/>
  <c r="D190" i="3"/>
  <c r="D191" i="3"/>
  <c r="D192" i="3"/>
  <c r="D193" i="3"/>
  <c r="D194" i="3"/>
  <c r="D195" i="3"/>
  <c r="D196" i="3"/>
  <c r="C187" i="3"/>
  <c r="C188" i="3"/>
  <c r="C189" i="3"/>
  <c r="C190" i="3"/>
  <c r="C191" i="3"/>
  <c r="C192" i="3"/>
  <c r="C193" i="3"/>
  <c r="C194" i="3"/>
  <c r="C195" i="3"/>
  <c r="C196" i="3"/>
  <c r="C186" i="3"/>
  <c r="D165" i="15" l="1"/>
  <c r="D161" i="15" s="1"/>
  <c r="E161" i="15"/>
  <c r="E166" i="15"/>
  <c r="N169" i="15"/>
  <c r="C165" i="15" s="1"/>
  <c r="C14" i="28" s="1"/>
  <c r="H161" i="3"/>
  <c r="D166" i="15" l="1"/>
  <c r="C161" i="15"/>
  <c r="F161" i="15" s="1"/>
  <c r="I127" i="15"/>
  <c r="I62" i="15" s="1"/>
  <c r="I19" i="15" s="1"/>
  <c r="C166" i="15"/>
  <c r="H178" i="3"/>
  <c r="H167" i="3"/>
  <c r="H169" i="3"/>
  <c r="H172" i="3"/>
  <c r="H176" i="3"/>
  <c r="H170" i="3"/>
  <c r="H171" i="3"/>
  <c r="H168" i="3"/>
  <c r="H175" i="3"/>
  <c r="H179" i="3"/>
  <c r="H173" i="3"/>
  <c r="H174" i="3"/>
  <c r="H180" i="3"/>
  <c r="H177" i="3"/>
  <c r="C170" i="15" l="1"/>
  <c r="H181" i="3"/>
  <c r="D161" i="3"/>
  <c r="F161" i="3"/>
  <c r="F172" i="3" s="1"/>
  <c r="C161" i="3"/>
  <c r="G161" i="3"/>
  <c r="E161" i="3"/>
  <c r="C167" i="15" l="1"/>
  <c r="E170" i="15"/>
  <c r="G175" i="3"/>
  <c r="F179" i="3"/>
  <c r="D175" i="3"/>
  <c r="E172" i="3"/>
  <c r="C175" i="3"/>
  <c r="C174" i="3"/>
  <c r="D171" i="3"/>
  <c r="G180" i="3"/>
  <c r="F175" i="3"/>
  <c r="F170" i="3"/>
  <c r="F177" i="3"/>
  <c r="F168" i="3"/>
  <c r="F169" i="3"/>
  <c r="F174" i="3"/>
  <c r="F167" i="3"/>
  <c r="F173" i="3"/>
  <c r="F176" i="3"/>
  <c r="F171" i="3"/>
  <c r="C172" i="3"/>
  <c r="C170" i="3"/>
  <c r="C169" i="3"/>
  <c r="D174" i="3"/>
  <c r="D176" i="3"/>
  <c r="D172" i="3"/>
  <c r="D169" i="3"/>
  <c r="G172" i="3"/>
  <c r="G171" i="3"/>
  <c r="E174" i="3"/>
  <c r="C171" i="3"/>
  <c r="G174" i="3"/>
  <c r="E176" i="3"/>
  <c r="E179" i="3"/>
  <c r="G173" i="3"/>
  <c r="G176" i="3"/>
  <c r="E168" i="3"/>
  <c r="C173" i="3"/>
  <c r="E180" i="3"/>
  <c r="C178" i="3"/>
  <c r="E177" i="3"/>
  <c r="D170" i="3"/>
  <c r="E170" i="3"/>
  <c r="F180" i="3"/>
  <c r="D168" i="3"/>
  <c r="G167" i="3"/>
  <c r="E171" i="3"/>
  <c r="E167" i="3"/>
  <c r="E178" i="3"/>
  <c r="E175" i="3"/>
  <c r="D180" i="3"/>
  <c r="D167" i="3"/>
  <c r="G168" i="3"/>
  <c r="G179" i="3"/>
  <c r="E173" i="3"/>
  <c r="G178" i="3"/>
  <c r="G170" i="3"/>
  <c r="C177" i="3"/>
  <c r="E169" i="3"/>
  <c r="F178" i="3"/>
  <c r="D179" i="3"/>
  <c r="C180" i="3"/>
  <c r="D178" i="3"/>
  <c r="D177" i="3"/>
  <c r="C176" i="3"/>
  <c r="C179" i="3"/>
  <c r="G169" i="3"/>
  <c r="C167" i="3"/>
  <c r="G177" i="3"/>
  <c r="D173" i="3"/>
  <c r="C168" i="3"/>
  <c r="D3" i="17" l="1"/>
  <c r="N167" i="3"/>
  <c r="M148" i="3"/>
  <c r="O167" i="3"/>
  <c r="F181" i="3"/>
  <c r="E181" i="3"/>
  <c r="O171" i="3"/>
  <c r="N171" i="3"/>
  <c r="N180" i="3"/>
  <c r="D181" i="3"/>
  <c r="G181" i="3"/>
  <c r="O168" i="3"/>
  <c r="N168" i="3"/>
  <c r="R186" i="3"/>
  <c r="R190" i="3"/>
  <c r="P168" i="3"/>
  <c r="R187" i="3"/>
  <c r="R188" i="3"/>
  <c r="R185" i="3"/>
  <c r="O172" i="3"/>
  <c r="P167" i="3"/>
  <c r="R191" i="3"/>
  <c r="P171" i="3"/>
  <c r="R184" i="3"/>
  <c r="M167" i="3"/>
  <c r="O169" i="3"/>
  <c r="P173" i="3"/>
  <c r="R189" i="3"/>
  <c r="C181" i="3"/>
  <c r="N174" i="3"/>
  <c r="N177" i="3"/>
  <c r="P170" i="3"/>
  <c r="N176" i="3"/>
  <c r="O176" i="3"/>
  <c r="P176" i="3"/>
  <c r="P175" i="3"/>
  <c r="P177" i="3"/>
  <c r="N173" i="3"/>
  <c r="P169" i="3"/>
  <c r="O177" i="3"/>
  <c r="O170" i="3"/>
  <c r="N170" i="3"/>
  <c r="R192" i="3"/>
  <c r="O175" i="3"/>
  <c r="N175" i="3"/>
  <c r="P174" i="3"/>
  <c r="N169" i="3"/>
  <c r="O174" i="3"/>
  <c r="P172" i="3"/>
  <c r="O173" i="3"/>
  <c r="N172" i="3"/>
  <c r="Q181" i="3" l="1"/>
  <c r="J147" i="3" s="1"/>
  <c r="I127" i="3" s="1"/>
  <c r="S190" i="3"/>
  <c r="I62" i="3" l="1"/>
  <c r="I19" i="3" s="1"/>
  <c r="I100" i="3"/>
  <c r="D4" i="12"/>
</calcChain>
</file>

<file path=xl/sharedStrings.xml><?xml version="1.0" encoding="utf-8"?>
<sst xmlns="http://schemas.openxmlformats.org/spreadsheetml/2006/main" count="8825" uniqueCount="122">
  <si>
    <t xml:space="preserve">Slot Name: </t>
  </si>
  <si>
    <t>Animal Will</t>
  </si>
  <si>
    <t>Paylines Count:</t>
  </si>
  <si>
    <t>Cost to play:</t>
  </si>
  <si>
    <t>Features:</t>
  </si>
  <si>
    <t>Wild</t>
  </si>
  <si>
    <t>Symbol</t>
  </si>
  <si>
    <t>Lion</t>
  </si>
  <si>
    <t>Elephant</t>
  </si>
  <si>
    <t>Leopard</t>
  </si>
  <si>
    <t>Rhino</t>
  </si>
  <si>
    <t>Ace</t>
  </si>
  <si>
    <t>King</t>
  </si>
  <si>
    <t>Queen</t>
  </si>
  <si>
    <t>Jack</t>
  </si>
  <si>
    <t>Ten</t>
  </si>
  <si>
    <t>Scatter</t>
  </si>
  <si>
    <t>Collect Symbol is doubled</t>
  </si>
  <si>
    <t>Reels multiplier</t>
  </si>
  <si>
    <t>2 symbols - win and multiplier</t>
  </si>
  <si>
    <t>BG Collect Feature Cycle:</t>
  </si>
  <si>
    <t>1 Reel</t>
  </si>
  <si>
    <t>2 Reel</t>
  </si>
  <si>
    <t>3 Reel</t>
  </si>
  <si>
    <t>4 Reel</t>
  </si>
  <si>
    <t>5 Reel</t>
  </si>
  <si>
    <t>55 Wilds</t>
  </si>
  <si>
    <t>40 Wilds</t>
  </si>
  <si>
    <t>65 Wilds</t>
  </si>
  <si>
    <t>1st spin</t>
  </si>
  <si>
    <t>2nd Spin</t>
  </si>
  <si>
    <t>4th Spin</t>
  </si>
  <si>
    <t>Symbols Collected</t>
  </si>
  <si>
    <t>110-140</t>
  </si>
  <si>
    <t xml:space="preserve">FS Trigger Cycle: </t>
  </si>
  <si>
    <t>1st reel</t>
  </si>
  <si>
    <t>2nd reel</t>
  </si>
  <si>
    <t>3rd reel</t>
  </si>
  <si>
    <t>4th reel</t>
  </si>
  <si>
    <t>5th reel</t>
  </si>
  <si>
    <t>96% Reel Strip Layout: Primary Game</t>
  </si>
  <si>
    <t>Total</t>
  </si>
  <si>
    <t>Reel Strip Layout Summary: Base Game</t>
  </si>
  <si>
    <t>Inner</t>
  </si>
  <si>
    <t>Inner Reel</t>
  </si>
  <si>
    <t>Symbols Hit Frequency</t>
  </si>
  <si>
    <t>Paytable</t>
  </si>
  <si>
    <t>Symbols RTP</t>
  </si>
  <si>
    <t>Collector</t>
  </si>
  <si>
    <t>Paylines</t>
  </si>
  <si>
    <t>Defected hit frequncy for wild</t>
  </si>
  <si>
    <t>`</t>
  </si>
  <si>
    <t>-</t>
  </si>
  <si>
    <t>BG Reels</t>
  </si>
  <si>
    <t>PL RTP</t>
  </si>
  <si>
    <t>FS Trigger Cycle</t>
  </si>
  <si>
    <t>CF Trigger Cycle</t>
  </si>
  <si>
    <t>200-300</t>
  </si>
  <si>
    <t>100-150</t>
  </si>
  <si>
    <t>FS Cycle</t>
  </si>
  <si>
    <t>RTP</t>
  </si>
  <si>
    <t>WaterBuffalo</t>
  </si>
  <si>
    <t>High Symbols = Wilds</t>
  </si>
  <si>
    <t>Blank</t>
  </si>
  <si>
    <t>CF cycle</t>
  </si>
  <si>
    <t>Hit frequency</t>
  </si>
  <si>
    <t>p1</t>
  </si>
  <si>
    <t>p2</t>
  </si>
  <si>
    <t>p3</t>
  </si>
  <si>
    <t>q1</t>
  </si>
  <si>
    <t>q2</t>
  </si>
  <si>
    <t>q3</t>
  </si>
  <si>
    <t>Yes</t>
  </si>
  <si>
    <t>No</t>
  </si>
  <si>
    <t>Chance to use Outer Reels</t>
  </si>
  <si>
    <t>Base Game</t>
  </si>
  <si>
    <t>Base Game 1</t>
  </si>
  <si>
    <t>Base Game 2</t>
  </si>
  <si>
    <t>Weight</t>
  </si>
  <si>
    <t>Prefer CF Cycle</t>
  </si>
  <si>
    <t>Payment credits</t>
  </si>
  <si>
    <t>Multiplier</t>
  </si>
  <si>
    <t>Start Weights</t>
  </si>
  <si>
    <t>Additional Weight Per Animal</t>
  </si>
  <si>
    <t>Std dev</t>
  </si>
  <si>
    <t>High</t>
  </si>
  <si>
    <t>Med</t>
  </si>
  <si>
    <t>Low</t>
  </si>
  <si>
    <t>Free Spins Count</t>
  </si>
  <si>
    <t>Weights</t>
  </si>
  <si>
    <t>Symbol To Turn into Wild</t>
  </si>
  <si>
    <t>Win</t>
  </si>
  <si>
    <t>WinX</t>
  </si>
  <si>
    <t>Cred. Win</t>
  </si>
  <si>
    <t>Avg multipier</t>
  </si>
  <si>
    <t>RTP Total</t>
  </si>
  <si>
    <t>Weights Total</t>
  </si>
  <si>
    <t>Std. dev sum</t>
  </si>
  <si>
    <t>D</t>
  </si>
  <si>
    <t>RTP ~</t>
  </si>
  <si>
    <t xml:space="preserve">Spins Count = </t>
  </si>
  <si>
    <t>Weight to Use Outer Reels</t>
  </si>
  <si>
    <t xml:space="preserve">Spins Count </t>
  </si>
  <si>
    <t>96% Reel Strip Layout: Lion Game</t>
  </si>
  <si>
    <t>96% Reel Strip Layout: Rhino Feature Game</t>
  </si>
  <si>
    <t>96% Reel Strip Layout: WaterBuffalo Feature 1</t>
  </si>
  <si>
    <t>96% Reel Strip Layout: WaterBuffalo Feature 3</t>
  </si>
  <si>
    <t>96% Reel Strip Layout: WaterBuffalo Feature 2</t>
  </si>
  <si>
    <t>Free Spins Count =</t>
  </si>
  <si>
    <t>Multipliers</t>
  </si>
  <si>
    <t>96% Reel Strip Layout: Elephant Game</t>
  </si>
  <si>
    <t xml:space="preserve">Collect Feature Cycle = </t>
  </si>
  <si>
    <t xml:space="preserve">Retrigger Cycle = </t>
  </si>
  <si>
    <t>Retrigger Spins</t>
  </si>
  <si>
    <t>Retrigger</t>
  </si>
  <si>
    <t>WIld</t>
  </si>
  <si>
    <t>Base Game 3</t>
  </si>
  <si>
    <t>Retrigger respins count =</t>
  </si>
  <si>
    <t>Chance To choose Selected symbol as Inner</t>
  </si>
  <si>
    <t>Chance to use Outer Reels During Base Game</t>
  </si>
  <si>
    <t>Cycle</t>
  </si>
  <si>
    <t>Kinh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</si>
</sst>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00%"/>
  </numFmts>
  <fonts count="9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1"/>
      <color theme="1"/>
      <name val="Calibri Light"/>
      <family val="1"/>
      <scheme val="major"/>
    </font>
    <font>
      <b/>
      <sz val="11"/>
      <color theme="1"/>
      <name val="Calibri Light"/>
      <family val="1"/>
      <scheme val="major"/>
    </font>
    <font>
      <b/>
      <sz val="11"/>
      <name val="Calibri Light"/>
      <family val="1"/>
      <scheme val="major"/>
    </font>
    <font>
      <sz val="11"/>
      <name val="Calibri Light"/>
      <family val="1"/>
      <scheme val="major"/>
    </font>
    <font>
      <sz val="11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9"/>
      <color rgb="FFD1D2D3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5" xfId="0" applyBorder="1"/>
    <xf numFmtId="0" fontId="0" fillId="0" borderId="10" xfId="0" applyBorder="1"/>
    <xf numFmtId="0" fontId="0" fillId="0" borderId="6" xfId="0" applyBorder="1"/>
    <xf numFmtId="0" fontId="2" fillId="0" borderId="0" xfId="0" applyFont="1"/>
    <xf numFmtId="0" fontId="0" fillId="0" borderId="0" xfId="0" applyFont="1"/>
    <xf numFmtId="0" fontId="4" fillId="0" borderId="9" xfId="1" applyFont="1" applyBorder="1" applyAlignment="1">
      <alignment horizontal="center"/>
    </xf>
    <xf numFmtId="0" fontId="4" fillId="4" borderId="9" xfId="1" applyFont="1" applyFill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5" fillId="4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5" borderId="0" xfId="0" applyFont="1" applyFill="1"/>
    <xf numFmtId="0" fontId="2" fillId="0" borderId="7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4" fillId="4" borderId="5" xfId="1" applyFont="1" applyFill="1" applyBorder="1" applyAlignment="1">
      <alignment horizontal="center"/>
    </xf>
    <xf numFmtId="0" fontId="5" fillId="4" borderId="11" xfId="1" applyFont="1" applyFill="1" applyBorder="1" applyAlignment="1">
      <alignment horizontal="center"/>
    </xf>
    <xf numFmtId="0" fontId="4" fillId="6" borderId="18" xfId="1" applyFont="1" applyFill="1" applyBorder="1" applyAlignment="1">
      <alignment horizontal="center"/>
    </xf>
    <xf numFmtId="0" fontId="5" fillId="0" borderId="19" xfId="1" applyFont="1" applyBorder="1" applyAlignment="1">
      <alignment horizontal="center"/>
    </xf>
    <xf numFmtId="0" fontId="5" fillId="4" borderId="19" xfId="1" applyFont="1" applyFill="1" applyBorder="1" applyAlignment="1">
      <alignment horizontal="center"/>
    </xf>
    <xf numFmtId="0" fontId="5" fillId="4" borderId="20" xfId="1" applyFont="1" applyFill="1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0" borderId="0" xfId="0" applyFont="1" applyAlignment="1">
      <alignment horizontal="right"/>
    </xf>
    <xf numFmtId="9" fontId="0" fillId="0" borderId="0" xfId="0" applyNumberFormat="1"/>
    <xf numFmtId="0" fontId="0" fillId="0" borderId="0" xfId="0" applyFill="1" applyBorder="1"/>
    <xf numFmtId="1" fontId="0" fillId="0" borderId="0" xfId="0" applyNumberFormat="1"/>
    <xf numFmtId="1" fontId="0" fillId="0" borderId="1" xfId="0" applyNumberFormat="1" applyBorder="1"/>
    <xf numFmtId="0" fontId="5" fillId="4" borderId="24" xfId="1" applyFont="1" applyFill="1" applyBorder="1" applyAlignment="1">
      <alignment horizontal="center"/>
    </xf>
    <xf numFmtId="0" fontId="5" fillId="0" borderId="8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0" xfId="0" applyNumberFormat="1"/>
    <xf numFmtId="0" fontId="2" fillId="7" borderId="1" xfId="0" applyFont="1" applyFill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164" fontId="0" fillId="0" borderId="0" xfId="4" applyNumberFormat="1" applyFont="1"/>
    <xf numFmtId="165" fontId="0" fillId="0" borderId="0" xfId="4" applyNumberFormat="1" applyFont="1"/>
    <xf numFmtId="0" fontId="0" fillId="0" borderId="1" xfId="0" applyBorder="1" applyAlignment="1">
      <alignment horizontal="center"/>
    </xf>
    <xf numFmtId="0" fontId="3" fillId="2" borderId="11" xfId="1" applyFont="1" applyFill="1" applyBorder="1" applyAlignment="1">
      <alignment horizontal="center"/>
    </xf>
    <xf numFmtId="0" fontId="3" fillId="2" borderId="12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0" fillId="8" borderId="0" xfId="0" applyFill="1" applyAlignment="1">
      <alignment horizontal="center"/>
    </xf>
  </cellXfs>
  <cellStyles count="5">
    <cellStyle name="Normal 2" xfId="3" xr:uid="{AC35D676-C183-4380-8910-A0DD10BD5C18}"/>
    <cellStyle name="Normal 4 2" xfId="2" xr:uid="{433B40FB-C0CF-4F64-8A65-686C74055406}"/>
    <cellStyle name="Обычный" xfId="0" builtinId="0"/>
    <cellStyle name="Процентный" xfId="4" builtinId="5"/>
    <cellStyle name="標準_KS534 P82" xfId="1" xr:uid="{00000000-0005-0000-0000-000001000000}"/>
  </cellStyles>
  <dxfs count="259"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N22"/>
  <sheetViews>
    <sheetView topLeftCell="A3" workbookViewId="0">
      <selection activeCell="E27" sqref="E27"/>
    </sheetView>
  </sheetViews>
  <sheetFormatPr defaultRowHeight="14.4"/>
  <cols>
    <col min="1" max="1" width="23.44140625" bestFit="1" customWidth="1"/>
    <col min="2" max="2" width="11.33203125" bestFit="1" customWidth="1"/>
    <col min="8" max="8" width="13.44140625" bestFit="1" customWidth="1"/>
  </cols>
  <sheetData>
    <row r="7" spans="1:14">
      <c r="A7" t="s">
        <v>0</v>
      </c>
      <c r="B7" t="s">
        <v>1</v>
      </c>
      <c r="N7" t="s">
        <v>84</v>
      </c>
    </row>
    <row r="8" spans="1:14">
      <c r="A8" t="s">
        <v>2</v>
      </c>
      <c r="B8">
        <v>50</v>
      </c>
      <c r="H8" t="s">
        <v>4</v>
      </c>
    </row>
    <row r="9" spans="1:14">
      <c r="A9" t="s">
        <v>3</v>
      </c>
      <c r="B9">
        <v>50</v>
      </c>
      <c r="H9" t="s">
        <v>7</v>
      </c>
      <c r="I9" t="s">
        <v>62</v>
      </c>
      <c r="N9" t="s">
        <v>85</v>
      </c>
    </row>
    <row r="10" spans="1:14">
      <c r="H10" t="s">
        <v>8</v>
      </c>
      <c r="I10" t="s">
        <v>18</v>
      </c>
      <c r="N10" t="s">
        <v>86</v>
      </c>
    </row>
    <row r="11" spans="1:14">
      <c r="A11" t="s">
        <v>20</v>
      </c>
      <c r="B11">
        <v>40</v>
      </c>
      <c r="H11" t="s">
        <v>9</v>
      </c>
      <c r="I11" t="s">
        <v>19</v>
      </c>
      <c r="N11" t="s">
        <v>86</v>
      </c>
    </row>
    <row r="12" spans="1:14">
      <c r="A12" t="s">
        <v>34</v>
      </c>
      <c r="B12" s="8" t="s">
        <v>33</v>
      </c>
      <c r="H12" t="s">
        <v>10</v>
      </c>
      <c r="I12" t="s">
        <v>17</v>
      </c>
      <c r="N12" t="s">
        <v>87</v>
      </c>
    </row>
    <row r="13" spans="1:14">
      <c r="H13" t="s">
        <v>61</v>
      </c>
      <c r="I13" t="s">
        <v>21</v>
      </c>
      <c r="J13" t="s">
        <v>22</v>
      </c>
      <c r="K13" t="s">
        <v>23</v>
      </c>
      <c r="L13" t="s">
        <v>24</v>
      </c>
      <c r="M13" t="s">
        <v>25</v>
      </c>
      <c r="N13" t="s">
        <v>85</v>
      </c>
    </row>
    <row r="14" spans="1:14">
      <c r="I14" t="s">
        <v>26</v>
      </c>
      <c r="K14" t="s">
        <v>27</v>
      </c>
      <c r="L14" t="s">
        <v>28</v>
      </c>
    </row>
    <row r="15" spans="1:14">
      <c r="I15" t="s">
        <v>29</v>
      </c>
      <c r="K15" t="s">
        <v>30</v>
      </c>
      <c r="L15" t="s">
        <v>31</v>
      </c>
    </row>
    <row r="19" spans="1:2">
      <c r="A19" t="s">
        <v>53</v>
      </c>
    </row>
    <row r="20" spans="1:2">
      <c r="A20" t="s">
        <v>54</v>
      </c>
      <c r="B20" s="42">
        <v>0.3</v>
      </c>
    </row>
    <row r="21" spans="1:2">
      <c r="A21" t="s">
        <v>55</v>
      </c>
      <c r="B21" t="s">
        <v>57</v>
      </c>
    </row>
    <row r="22" spans="1:2">
      <c r="A22" t="s">
        <v>56</v>
      </c>
      <c r="B22" t="s">
        <v>58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C7C96-84EA-4EC5-9C52-FA453D2DB974}">
  <dimension ref="B2:F3"/>
  <sheetViews>
    <sheetView workbookViewId="0">
      <selection activeCell="F7" sqref="F7"/>
    </sheetView>
  </sheetViews>
  <sheetFormatPr defaultRowHeight="14.4"/>
  <cols>
    <col min="2" max="2" width="38.33203125" bestFit="1" customWidth="1"/>
    <col min="3" max="4" width="12.5546875" bestFit="1" customWidth="1"/>
  </cols>
  <sheetData>
    <row r="2" spans="2:6">
      <c r="B2" t="s">
        <v>119</v>
      </c>
      <c r="C2" t="s">
        <v>72</v>
      </c>
      <c r="D2" t="s">
        <v>73</v>
      </c>
      <c r="E2" t="s">
        <v>41</v>
      </c>
      <c r="F2" t="s">
        <v>120</v>
      </c>
    </row>
    <row r="3" spans="2:6">
      <c r="B3" t="s">
        <v>75</v>
      </c>
      <c r="C3" s="52">
        <v>75</v>
      </c>
      <c r="D3" s="52">
        <f>E3-C3</f>
        <v>925</v>
      </c>
      <c r="E3" s="52">
        <v>1000</v>
      </c>
      <c r="F3">
        <f>E3/C3</f>
        <v>13.333333333333334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91FB6-A1FC-4569-9527-D3BFD417E752}">
  <dimension ref="B2:N175"/>
  <sheetViews>
    <sheetView topLeftCell="A73" zoomScaleNormal="100" workbookViewId="0">
      <selection activeCell="E27" sqref="E27"/>
    </sheetView>
  </sheetViews>
  <sheetFormatPr defaultColWidth="9.109375" defaultRowHeight="14.4"/>
  <cols>
    <col min="1" max="1" width="9.109375" style="13"/>
    <col min="2" max="8" width="14.88671875" style="13" bestFit="1" customWidth="1"/>
    <col min="9" max="10" width="9.109375" style="13"/>
    <col min="11" max="11" width="14.88671875" style="13" bestFit="1" customWidth="1"/>
    <col min="12" max="16" width="9.109375" style="13"/>
    <col min="17" max="17" width="11" style="13" customWidth="1"/>
    <col min="18" max="23" width="9.109375" style="13"/>
    <col min="24" max="24" width="10" style="13" bestFit="1" customWidth="1"/>
    <col min="25" max="16384" width="9.109375" style="13"/>
  </cols>
  <sheetData>
    <row r="2" spans="2:8" ht="15" thickBot="1">
      <c r="B2" s="12"/>
      <c r="C2" s="68" t="s">
        <v>40</v>
      </c>
      <c r="D2" s="69"/>
      <c r="E2" s="69"/>
      <c r="F2" s="69"/>
      <c r="G2" s="69"/>
      <c r="H2" s="70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63</v>
      </c>
      <c r="D4" s="16" t="s">
        <v>9</v>
      </c>
      <c r="E4" s="16" t="s">
        <v>9</v>
      </c>
      <c r="F4" s="16" t="s">
        <v>63</v>
      </c>
      <c r="G4" s="16" t="s">
        <v>63</v>
      </c>
      <c r="H4" s="31"/>
    </row>
    <row r="5" spans="2:8">
      <c r="B5" s="12">
        <v>1</v>
      </c>
      <c r="C5" s="16" t="s">
        <v>63</v>
      </c>
      <c r="D5" s="16" t="s">
        <v>9</v>
      </c>
      <c r="E5" s="16" t="s">
        <v>9</v>
      </c>
      <c r="F5" s="16" t="s">
        <v>48</v>
      </c>
      <c r="G5" s="16" t="s">
        <v>63</v>
      </c>
      <c r="H5" s="31"/>
    </row>
    <row r="6" spans="2:8">
      <c r="B6" s="12">
        <v>2</v>
      </c>
      <c r="C6" s="16" t="s">
        <v>63</v>
      </c>
      <c r="D6" s="16" t="s">
        <v>9</v>
      </c>
      <c r="E6" s="16" t="s">
        <v>9</v>
      </c>
      <c r="F6" s="16" t="s">
        <v>63</v>
      </c>
      <c r="G6" s="16" t="s">
        <v>63</v>
      </c>
      <c r="H6" s="31"/>
    </row>
    <row r="7" spans="2:8">
      <c r="B7" s="12">
        <v>3</v>
      </c>
      <c r="C7" s="16" t="s">
        <v>63</v>
      </c>
      <c r="D7" s="16" t="s">
        <v>9</v>
      </c>
      <c r="E7" s="16" t="s">
        <v>9</v>
      </c>
      <c r="F7" s="16" t="s">
        <v>63</v>
      </c>
      <c r="G7" s="16" t="s">
        <v>63</v>
      </c>
      <c r="H7" s="31"/>
    </row>
    <row r="8" spans="2:8">
      <c r="B8" s="12">
        <v>4</v>
      </c>
      <c r="C8" s="16" t="s">
        <v>63</v>
      </c>
      <c r="D8" s="47" t="s">
        <v>9</v>
      </c>
      <c r="E8" s="47" t="s">
        <v>9</v>
      </c>
      <c r="F8" s="47" t="s">
        <v>63</v>
      </c>
      <c r="G8" s="16" t="s">
        <v>63</v>
      </c>
      <c r="H8" s="31"/>
    </row>
    <row r="9" spans="2:8">
      <c r="B9" s="12">
        <v>5</v>
      </c>
      <c r="C9" s="16" t="s">
        <v>63</v>
      </c>
      <c r="D9" s="16" t="s">
        <v>9</v>
      </c>
      <c r="E9" s="16" t="s">
        <v>9</v>
      </c>
      <c r="F9" s="16" t="s">
        <v>63</v>
      </c>
      <c r="G9" s="16" t="s">
        <v>63</v>
      </c>
      <c r="H9" s="31"/>
    </row>
    <row r="10" spans="2:8">
      <c r="B10" s="12">
        <v>6</v>
      </c>
      <c r="C10" s="16" t="s">
        <v>63</v>
      </c>
      <c r="D10" s="16" t="s">
        <v>9</v>
      </c>
      <c r="E10" s="16" t="s">
        <v>9</v>
      </c>
      <c r="F10" s="16" t="s">
        <v>63</v>
      </c>
      <c r="G10" s="16" t="s">
        <v>63</v>
      </c>
      <c r="H10" s="31"/>
    </row>
    <row r="11" spans="2:8">
      <c r="B11" s="12">
        <v>7</v>
      </c>
      <c r="C11" s="16" t="s">
        <v>63</v>
      </c>
      <c r="D11" s="16" t="s">
        <v>9</v>
      </c>
      <c r="E11" s="16" t="s">
        <v>9</v>
      </c>
      <c r="F11" s="16" t="s">
        <v>63</v>
      </c>
      <c r="G11" s="16" t="s">
        <v>63</v>
      </c>
      <c r="H11" s="31"/>
    </row>
    <row r="12" spans="2:8">
      <c r="B12" s="12">
        <v>8</v>
      </c>
      <c r="C12" s="16" t="s">
        <v>63</v>
      </c>
      <c r="D12" s="16" t="s">
        <v>63</v>
      </c>
      <c r="E12" s="16" t="s">
        <v>63</v>
      </c>
      <c r="F12" s="16" t="s">
        <v>63</v>
      </c>
      <c r="G12" s="16" t="s">
        <v>63</v>
      </c>
      <c r="H12" s="31"/>
    </row>
    <row r="13" spans="2:8">
      <c r="B13" s="12">
        <v>9</v>
      </c>
      <c r="C13" s="16" t="s">
        <v>63</v>
      </c>
      <c r="D13" s="16" t="s">
        <v>63</v>
      </c>
      <c r="E13" s="16" t="s">
        <v>63</v>
      </c>
      <c r="F13" s="16" t="s">
        <v>63</v>
      </c>
      <c r="G13" s="16" t="s">
        <v>63</v>
      </c>
      <c r="H13" s="31"/>
    </row>
    <row r="14" spans="2:8">
      <c r="B14" s="12">
        <v>10</v>
      </c>
      <c r="C14" s="16" t="s">
        <v>63</v>
      </c>
      <c r="D14" s="16" t="s">
        <v>63</v>
      </c>
      <c r="E14" s="16" t="s">
        <v>63</v>
      </c>
      <c r="F14" s="16" t="s">
        <v>63</v>
      </c>
      <c r="G14" s="16" t="s">
        <v>63</v>
      </c>
      <c r="H14" s="31"/>
    </row>
    <row r="15" spans="2:8">
      <c r="B15" s="12">
        <v>11</v>
      </c>
      <c r="C15" s="16" t="s">
        <v>63</v>
      </c>
      <c r="D15" s="16" t="s">
        <v>48</v>
      </c>
      <c r="E15" s="16" t="s">
        <v>48</v>
      </c>
      <c r="F15" s="16" t="s">
        <v>48</v>
      </c>
      <c r="G15" s="16" t="s">
        <v>63</v>
      </c>
      <c r="H15" s="31"/>
    </row>
    <row r="16" spans="2:8">
      <c r="B16" s="12">
        <v>12</v>
      </c>
      <c r="C16" s="16" t="s">
        <v>7</v>
      </c>
      <c r="D16" s="16" t="s">
        <v>63</v>
      </c>
      <c r="E16" s="16" t="s">
        <v>63</v>
      </c>
      <c r="F16" s="16" t="s">
        <v>63</v>
      </c>
      <c r="G16" s="16" t="s">
        <v>7</v>
      </c>
      <c r="H16" s="31"/>
    </row>
    <row r="17" spans="2:9">
      <c r="B17" s="12">
        <v>13</v>
      </c>
      <c r="C17" s="16" t="s">
        <v>7</v>
      </c>
      <c r="D17" s="16" t="s">
        <v>63</v>
      </c>
      <c r="E17" s="16" t="s">
        <v>63</v>
      </c>
      <c r="F17" s="16" t="s">
        <v>63</v>
      </c>
      <c r="G17" s="16" t="s">
        <v>7</v>
      </c>
      <c r="H17" s="31"/>
    </row>
    <row r="18" spans="2:9">
      <c r="B18" s="12">
        <v>14</v>
      </c>
      <c r="C18" s="16" t="s">
        <v>7</v>
      </c>
      <c r="D18" s="16" t="s">
        <v>63</v>
      </c>
      <c r="E18" s="16" t="s">
        <v>63</v>
      </c>
      <c r="F18" s="16" t="s">
        <v>63</v>
      </c>
      <c r="G18" s="16" t="s">
        <v>7</v>
      </c>
      <c r="H18" s="32"/>
    </row>
    <row r="19" spans="2:9">
      <c r="B19" s="12">
        <v>15</v>
      </c>
      <c r="C19" s="16" t="s">
        <v>7</v>
      </c>
      <c r="D19" s="16" t="s">
        <v>7</v>
      </c>
      <c r="E19" s="16" t="s">
        <v>7</v>
      </c>
      <c r="F19" s="16" t="s">
        <v>7</v>
      </c>
      <c r="G19" s="16" t="s">
        <v>7</v>
      </c>
      <c r="H19" s="32"/>
      <c r="I19" s="21">
        <f>I62</f>
        <v>3.2675898167164696</v>
      </c>
    </row>
    <row r="20" spans="2:9">
      <c r="B20" s="12">
        <v>16</v>
      </c>
      <c r="C20" s="16" t="s">
        <v>7</v>
      </c>
      <c r="D20" s="16" t="s">
        <v>7</v>
      </c>
      <c r="E20" s="16" t="s">
        <v>7</v>
      </c>
      <c r="F20" s="16" t="s">
        <v>7</v>
      </c>
      <c r="G20" s="16" t="s">
        <v>7</v>
      </c>
      <c r="H20" s="32"/>
    </row>
    <row r="21" spans="2:9">
      <c r="B21" s="12">
        <v>17</v>
      </c>
      <c r="C21" s="16" t="s">
        <v>7</v>
      </c>
      <c r="D21" s="16" t="s">
        <v>7</v>
      </c>
      <c r="E21" s="16" t="s">
        <v>7</v>
      </c>
      <c r="F21" s="16" t="s">
        <v>7</v>
      </c>
      <c r="G21" s="16" t="s">
        <v>7</v>
      </c>
      <c r="H21" s="32"/>
    </row>
    <row r="22" spans="2:9">
      <c r="B22" s="12">
        <v>18</v>
      </c>
      <c r="C22" s="16" t="s">
        <v>7</v>
      </c>
      <c r="D22" s="16" t="s">
        <v>7</v>
      </c>
      <c r="E22" s="16" t="s">
        <v>7</v>
      </c>
      <c r="F22" s="16" t="s">
        <v>7</v>
      </c>
      <c r="G22" s="16" t="s">
        <v>7</v>
      </c>
      <c r="H22" s="32"/>
    </row>
    <row r="23" spans="2:9">
      <c r="B23" s="12">
        <v>19</v>
      </c>
      <c r="C23" s="16" t="s">
        <v>7</v>
      </c>
      <c r="D23" s="16" t="s">
        <v>7</v>
      </c>
      <c r="E23" s="16" t="s">
        <v>7</v>
      </c>
      <c r="F23" s="16" t="s">
        <v>7</v>
      </c>
      <c r="G23" s="16" t="s">
        <v>7</v>
      </c>
      <c r="H23" s="32"/>
    </row>
    <row r="24" spans="2:9">
      <c r="B24" s="12">
        <v>20</v>
      </c>
      <c r="C24" s="16" t="s">
        <v>7</v>
      </c>
      <c r="D24" s="16" t="s">
        <v>7</v>
      </c>
      <c r="E24" s="16" t="s">
        <v>7</v>
      </c>
      <c r="F24" s="16" t="s">
        <v>7</v>
      </c>
      <c r="G24" s="16" t="s">
        <v>7</v>
      </c>
      <c r="H24" s="32"/>
    </row>
    <row r="25" spans="2:9">
      <c r="B25" s="12">
        <v>21</v>
      </c>
      <c r="C25" s="16" t="s">
        <v>7</v>
      </c>
      <c r="D25" s="16" t="s">
        <v>7</v>
      </c>
      <c r="E25" s="16" t="s">
        <v>7</v>
      </c>
      <c r="F25" s="16" t="s">
        <v>7</v>
      </c>
      <c r="G25" s="16" t="s">
        <v>7</v>
      </c>
      <c r="H25" s="32"/>
    </row>
    <row r="26" spans="2:9">
      <c r="B26" s="12">
        <v>22</v>
      </c>
      <c r="C26" s="16" t="s">
        <v>7</v>
      </c>
      <c r="D26" s="16" t="s">
        <v>7</v>
      </c>
      <c r="E26" s="16" t="s">
        <v>7</v>
      </c>
      <c r="F26" s="16" t="s">
        <v>7</v>
      </c>
      <c r="G26" s="16" t="s">
        <v>7</v>
      </c>
      <c r="H26" s="32"/>
    </row>
    <row r="27" spans="2:9">
      <c r="B27" s="12">
        <v>23</v>
      </c>
      <c r="C27" s="16" t="s">
        <v>7</v>
      </c>
      <c r="D27" s="16" t="s">
        <v>7</v>
      </c>
      <c r="E27" s="16" t="s">
        <v>7</v>
      </c>
      <c r="F27" s="16" t="s">
        <v>7</v>
      </c>
      <c r="G27" s="16" t="s">
        <v>7</v>
      </c>
      <c r="H27" s="32"/>
    </row>
    <row r="28" spans="2:9">
      <c r="B28" s="12">
        <v>24</v>
      </c>
      <c r="C28" s="16" t="s">
        <v>63</v>
      </c>
      <c r="D28" s="16" t="s">
        <v>63</v>
      </c>
      <c r="E28" s="16" t="s">
        <v>63</v>
      </c>
      <c r="F28" s="16" t="s">
        <v>7</v>
      </c>
      <c r="G28" s="16" t="s">
        <v>63</v>
      </c>
      <c r="H28" s="32"/>
    </row>
    <row r="29" spans="2:9">
      <c r="B29" s="12">
        <v>25</v>
      </c>
      <c r="C29" s="16" t="s">
        <v>63</v>
      </c>
      <c r="D29" s="16" t="s">
        <v>63</v>
      </c>
      <c r="E29" s="16" t="s">
        <v>63</v>
      </c>
      <c r="F29" s="16" t="s">
        <v>7</v>
      </c>
      <c r="G29" s="16" t="s">
        <v>63</v>
      </c>
      <c r="H29" s="32"/>
    </row>
    <row r="30" spans="2:9">
      <c r="B30" s="12">
        <v>26</v>
      </c>
      <c r="C30" s="16" t="s">
        <v>63</v>
      </c>
      <c r="D30" s="16" t="s">
        <v>48</v>
      </c>
      <c r="E30" s="16" t="s">
        <v>63</v>
      </c>
      <c r="F30" s="16" t="s">
        <v>7</v>
      </c>
      <c r="G30" s="16" t="s">
        <v>63</v>
      </c>
      <c r="H30" s="32"/>
    </row>
    <row r="31" spans="2:9">
      <c r="B31" s="12">
        <v>27</v>
      </c>
      <c r="C31" s="16" t="s">
        <v>63</v>
      </c>
      <c r="D31" s="16" t="s">
        <v>63</v>
      </c>
      <c r="E31" s="16" t="s">
        <v>63</v>
      </c>
      <c r="F31" s="16" t="s">
        <v>7</v>
      </c>
      <c r="G31" s="16" t="s">
        <v>63</v>
      </c>
      <c r="H31" s="32"/>
    </row>
    <row r="32" spans="2:9">
      <c r="B32" s="12">
        <v>28</v>
      </c>
      <c r="C32" s="16" t="s">
        <v>63</v>
      </c>
      <c r="D32" s="16" t="s">
        <v>63</v>
      </c>
      <c r="E32" s="16" t="s">
        <v>63</v>
      </c>
      <c r="F32" s="16" t="s">
        <v>7</v>
      </c>
      <c r="G32" s="16" t="s">
        <v>63</v>
      </c>
      <c r="H32" s="32"/>
    </row>
    <row r="33" spans="2:8">
      <c r="B33" s="12">
        <v>29</v>
      </c>
      <c r="C33" s="16" t="s">
        <v>8</v>
      </c>
      <c r="D33" s="16" t="s">
        <v>63</v>
      </c>
      <c r="E33" s="16" t="s">
        <v>63</v>
      </c>
      <c r="F33" s="16" t="s">
        <v>7</v>
      </c>
      <c r="G33" s="16" t="s">
        <v>63</v>
      </c>
      <c r="H33" s="32"/>
    </row>
    <row r="34" spans="2:8">
      <c r="B34" s="12">
        <v>30</v>
      </c>
      <c r="C34" s="16" t="s">
        <v>8</v>
      </c>
      <c r="D34" s="16" t="s">
        <v>63</v>
      </c>
      <c r="E34" s="16" t="s">
        <v>63</v>
      </c>
      <c r="F34" s="16" t="s">
        <v>63</v>
      </c>
      <c r="G34" s="16" t="s">
        <v>63</v>
      </c>
      <c r="H34" s="32"/>
    </row>
    <row r="35" spans="2:8">
      <c r="B35" s="12">
        <v>31</v>
      </c>
      <c r="C35" s="16" t="s">
        <v>8</v>
      </c>
      <c r="D35" s="16" t="s">
        <v>63</v>
      </c>
      <c r="E35" s="16" t="s">
        <v>63</v>
      </c>
      <c r="F35" s="16" t="s">
        <v>63</v>
      </c>
      <c r="G35" s="16" t="s">
        <v>63</v>
      </c>
      <c r="H35" s="32"/>
    </row>
    <row r="36" spans="2:8">
      <c r="B36" s="12">
        <v>32</v>
      </c>
      <c r="C36" s="16" t="s">
        <v>8</v>
      </c>
      <c r="D36" s="16" t="s">
        <v>8</v>
      </c>
      <c r="E36" s="16" t="s">
        <v>8</v>
      </c>
      <c r="F36" s="16" t="s">
        <v>8</v>
      </c>
      <c r="G36" s="16" t="s">
        <v>8</v>
      </c>
      <c r="H36" s="32"/>
    </row>
    <row r="37" spans="2:8">
      <c r="B37" s="12">
        <v>33</v>
      </c>
      <c r="C37" s="16" t="s">
        <v>8</v>
      </c>
      <c r="D37" s="16" t="s">
        <v>8</v>
      </c>
      <c r="E37" s="16" t="s">
        <v>8</v>
      </c>
      <c r="F37" s="16" t="s">
        <v>8</v>
      </c>
      <c r="G37" s="16" t="s">
        <v>8</v>
      </c>
      <c r="H37" s="32"/>
    </row>
    <row r="38" spans="2:8">
      <c r="B38" s="12">
        <v>34</v>
      </c>
      <c r="C38" s="16" t="s">
        <v>8</v>
      </c>
      <c r="D38" s="16" t="s">
        <v>8</v>
      </c>
      <c r="E38" s="16" t="s">
        <v>8</v>
      </c>
      <c r="F38" s="16" t="s">
        <v>8</v>
      </c>
      <c r="G38" s="16" t="s">
        <v>8</v>
      </c>
      <c r="H38" s="32"/>
    </row>
    <row r="39" spans="2:8">
      <c r="B39" s="12">
        <v>35</v>
      </c>
      <c r="C39" s="16" t="s">
        <v>8</v>
      </c>
      <c r="D39" s="16" t="s">
        <v>8</v>
      </c>
      <c r="E39" s="16" t="s">
        <v>8</v>
      </c>
      <c r="F39" s="16" t="s">
        <v>8</v>
      </c>
      <c r="G39" s="16" t="s">
        <v>8</v>
      </c>
      <c r="H39" s="32"/>
    </row>
    <row r="40" spans="2:8">
      <c r="B40" s="12">
        <v>36</v>
      </c>
      <c r="C40" s="16" t="s">
        <v>8</v>
      </c>
      <c r="D40" s="16" t="s">
        <v>8</v>
      </c>
      <c r="E40" s="16" t="s">
        <v>8</v>
      </c>
      <c r="F40" s="16" t="s">
        <v>8</v>
      </c>
      <c r="G40" s="16" t="s">
        <v>8</v>
      </c>
      <c r="H40" s="32"/>
    </row>
    <row r="41" spans="2:8">
      <c r="B41" s="12">
        <v>37</v>
      </c>
      <c r="C41" s="16" t="s">
        <v>63</v>
      </c>
      <c r="D41" s="16" t="s">
        <v>8</v>
      </c>
      <c r="E41" s="16" t="s">
        <v>8</v>
      </c>
      <c r="F41" s="16" t="s">
        <v>8</v>
      </c>
      <c r="G41" s="16" t="s">
        <v>8</v>
      </c>
      <c r="H41" s="32"/>
    </row>
    <row r="42" spans="2:8">
      <c r="B42" s="12">
        <v>38</v>
      </c>
      <c r="C42" s="16" t="s">
        <v>63</v>
      </c>
      <c r="D42" s="16" t="s">
        <v>8</v>
      </c>
      <c r="E42" s="16" t="s">
        <v>8</v>
      </c>
      <c r="F42" s="16" t="s">
        <v>8</v>
      </c>
      <c r="G42" s="16" t="s">
        <v>8</v>
      </c>
      <c r="H42" s="32"/>
    </row>
    <row r="43" spans="2:8">
      <c r="B43" s="12">
        <v>39</v>
      </c>
      <c r="C43" s="16" t="s">
        <v>63</v>
      </c>
      <c r="D43" s="16" t="s">
        <v>8</v>
      </c>
      <c r="E43" s="16" t="s">
        <v>8</v>
      </c>
      <c r="F43" s="16" t="s">
        <v>8</v>
      </c>
      <c r="G43" s="16" t="s">
        <v>8</v>
      </c>
      <c r="H43" s="32"/>
    </row>
    <row r="44" spans="2:8">
      <c r="B44" s="12">
        <v>40</v>
      </c>
      <c r="C44" s="16" t="s">
        <v>63</v>
      </c>
      <c r="D44" s="16" t="s">
        <v>8</v>
      </c>
      <c r="E44" s="16" t="s">
        <v>63</v>
      </c>
      <c r="F44" s="16" t="s">
        <v>63</v>
      </c>
      <c r="G44" s="16" t="s">
        <v>63</v>
      </c>
      <c r="H44" s="32"/>
    </row>
    <row r="45" spans="2:8">
      <c r="B45" s="12">
        <v>41</v>
      </c>
      <c r="C45" s="16" t="s">
        <v>63</v>
      </c>
      <c r="D45" s="16" t="s">
        <v>8</v>
      </c>
      <c r="E45" s="16" t="s">
        <v>63</v>
      </c>
      <c r="F45" s="16" t="s">
        <v>63</v>
      </c>
      <c r="G45" s="16" t="s">
        <v>63</v>
      </c>
      <c r="H45" s="32"/>
    </row>
    <row r="46" spans="2:8">
      <c r="B46" s="12">
        <v>42</v>
      </c>
      <c r="C46" s="16" t="s">
        <v>63</v>
      </c>
      <c r="D46" s="16" t="s">
        <v>8</v>
      </c>
      <c r="E46" s="16" t="s">
        <v>63</v>
      </c>
      <c r="F46" s="16" t="s">
        <v>63</v>
      </c>
      <c r="G46" s="16" t="s">
        <v>63</v>
      </c>
      <c r="H46" s="32"/>
    </row>
    <row r="47" spans="2:8">
      <c r="B47" s="12">
        <v>43</v>
      </c>
      <c r="C47" s="16" t="s">
        <v>63</v>
      </c>
      <c r="D47" s="16" t="s">
        <v>8</v>
      </c>
      <c r="E47" s="16" t="s">
        <v>63</v>
      </c>
      <c r="F47" s="16" t="s">
        <v>63</v>
      </c>
      <c r="G47" s="16" t="s">
        <v>63</v>
      </c>
      <c r="H47" s="32"/>
    </row>
    <row r="48" spans="2:8">
      <c r="B48" s="12">
        <v>44</v>
      </c>
      <c r="C48" s="16" t="s">
        <v>63</v>
      </c>
      <c r="D48" s="16" t="s">
        <v>8</v>
      </c>
      <c r="E48" s="16" t="s">
        <v>63</v>
      </c>
      <c r="F48" s="16" t="s">
        <v>63</v>
      </c>
      <c r="G48" s="16" t="s">
        <v>63</v>
      </c>
      <c r="H48" s="32"/>
    </row>
    <row r="49" spans="2:9">
      <c r="B49" s="12">
        <v>45</v>
      </c>
      <c r="C49" s="16" t="s">
        <v>9</v>
      </c>
      <c r="D49" s="16" t="s">
        <v>8</v>
      </c>
      <c r="E49" s="16" t="s">
        <v>63</v>
      </c>
      <c r="F49" s="16" t="s">
        <v>9</v>
      </c>
      <c r="G49" s="16" t="s">
        <v>9</v>
      </c>
      <c r="H49" s="32"/>
    </row>
    <row r="50" spans="2:9">
      <c r="B50" s="12">
        <v>46</v>
      </c>
      <c r="C50" s="16" t="s">
        <v>9</v>
      </c>
      <c r="D50" s="16" t="s">
        <v>63</v>
      </c>
      <c r="E50" s="16" t="s">
        <v>63</v>
      </c>
      <c r="F50" s="16" t="s">
        <v>9</v>
      </c>
      <c r="G50" s="16" t="s">
        <v>9</v>
      </c>
      <c r="H50" s="32"/>
    </row>
    <row r="51" spans="2:9">
      <c r="B51" s="12">
        <v>47</v>
      </c>
      <c r="C51" s="16" t="s">
        <v>9</v>
      </c>
      <c r="D51" s="16" t="s">
        <v>63</v>
      </c>
      <c r="E51" s="16" t="s">
        <v>63</v>
      </c>
      <c r="F51" s="16" t="s">
        <v>9</v>
      </c>
      <c r="G51" s="16" t="s">
        <v>9</v>
      </c>
      <c r="H51" s="32"/>
    </row>
    <row r="52" spans="2:9">
      <c r="B52" s="12">
        <v>48</v>
      </c>
      <c r="C52" s="16" t="s">
        <v>9</v>
      </c>
      <c r="D52" s="16" t="s">
        <v>63</v>
      </c>
      <c r="E52" s="16" t="s">
        <v>63</v>
      </c>
      <c r="F52" s="16" t="s">
        <v>9</v>
      </c>
      <c r="G52" s="16" t="s">
        <v>9</v>
      </c>
      <c r="H52" s="32"/>
    </row>
    <row r="53" spans="2:9">
      <c r="B53" s="12">
        <v>49</v>
      </c>
      <c r="C53" s="16" t="s">
        <v>9</v>
      </c>
      <c r="D53" s="16" t="s">
        <v>63</v>
      </c>
      <c r="E53" s="16" t="s">
        <v>63</v>
      </c>
      <c r="F53" s="16" t="s">
        <v>9</v>
      </c>
      <c r="G53" s="16" t="s">
        <v>9</v>
      </c>
      <c r="H53" s="32"/>
    </row>
    <row r="54" spans="2:9">
      <c r="B54" s="12">
        <v>50</v>
      </c>
      <c r="C54" s="16" t="s">
        <v>9</v>
      </c>
      <c r="D54" s="16" t="s">
        <v>63</v>
      </c>
      <c r="E54" s="16" t="s">
        <v>63</v>
      </c>
      <c r="F54" s="16" t="s">
        <v>9</v>
      </c>
      <c r="G54" s="16" t="s">
        <v>9</v>
      </c>
      <c r="H54" s="32"/>
    </row>
    <row r="55" spans="2:9">
      <c r="B55" s="12">
        <v>51</v>
      </c>
      <c r="C55" s="16" t="s">
        <v>9</v>
      </c>
      <c r="D55" s="16" t="s">
        <v>63</v>
      </c>
      <c r="E55" s="16" t="s">
        <v>63</v>
      </c>
      <c r="F55" s="16" t="s">
        <v>9</v>
      </c>
      <c r="G55" s="16" t="s">
        <v>9</v>
      </c>
      <c r="H55" s="32"/>
    </row>
    <row r="56" spans="2:9">
      <c r="B56" s="12">
        <v>52</v>
      </c>
      <c r="C56" s="16" t="s">
        <v>9</v>
      </c>
      <c r="D56" s="16" t="s">
        <v>63</v>
      </c>
      <c r="E56" s="16" t="s">
        <v>63</v>
      </c>
      <c r="F56" s="16" t="s">
        <v>9</v>
      </c>
      <c r="G56" s="16" t="s">
        <v>9</v>
      </c>
      <c r="H56" s="32"/>
    </row>
    <row r="57" spans="2:9">
      <c r="B57" s="12">
        <v>53</v>
      </c>
      <c r="C57" s="16" t="s">
        <v>63</v>
      </c>
      <c r="D57" s="16" t="s">
        <v>63</v>
      </c>
      <c r="E57" s="16" t="s">
        <v>63</v>
      </c>
      <c r="F57" s="16" t="s">
        <v>63</v>
      </c>
      <c r="G57" s="16" t="s">
        <v>9</v>
      </c>
      <c r="H57" s="32"/>
    </row>
    <row r="58" spans="2:9">
      <c r="B58" s="12">
        <v>54</v>
      </c>
      <c r="C58" s="16" t="s">
        <v>63</v>
      </c>
      <c r="D58" s="16" t="s">
        <v>63</v>
      </c>
      <c r="E58" s="16" t="s">
        <v>63</v>
      </c>
      <c r="F58" s="16" t="s">
        <v>63</v>
      </c>
      <c r="G58" s="16" t="s">
        <v>9</v>
      </c>
      <c r="H58" s="32"/>
    </row>
    <row r="59" spans="2:9">
      <c r="B59" s="12">
        <v>55</v>
      </c>
      <c r="C59" s="16" t="s">
        <v>63</v>
      </c>
      <c r="D59" s="16" t="s">
        <v>63</v>
      </c>
      <c r="E59" s="16" t="s">
        <v>63</v>
      </c>
      <c r="F59" s="16" t="s">
        <v>63</v>
      </c>
      <c r="G59" s="16" t="s">
        <v>9</v>
      </c>
      <c r="H59" s="32"/>
    </row>
    <row r="60" spans="2:9">
      <c r="B60" s="12">
        <v>56</v>
      </c>
      <c r="C60" s="16" t="s">
        <v>63</v>
      </c>
      <c r="D60" s="16" t="s">
        <v>63</v>
      </c>
      <c r="E60" s="16" t="s">
        <v>63</v>
      </c>
      <c r="F60" s="16" t="s">
        <v>63</v>
      </c>
      <c r="G60" s="16" t="s">
        <v>9</v>
      </c>
      <c r="H60" s="32"/>
    </row>
    <row r="61" spans="2:9">
      <c r="B61" s="12">
        <v>57</v>
      </c>
      <c r="C61" s="16" t="s">
        <v>63</v>
      </c>
      <c r="D61" s="16" t="s">
        <v>63</v>
      </c>
      <c r="E61" s="16" t="s">
        <v>63</v>
      </c>
      <c r="F61" s="16" t="s">
        <v>63</v>
      </c>
      <c r="G61" s="16" t="s">
        <v>9</v>
      </c>
      <c r="H61" s="32"/>
    </row>
    <row r="62" spans="2:9">
      <c r="B62" s="12">
        <v>58</v>
      </c>
      <c r="C62" s="16" t="s">
        <v>63</v>
      </c>
      <c r="D62" s="16" t="s">
        <v>63</v>
      </c>
      <c r="E62" s="16" t="s">
        <v>63</v>
      </c>
      <c r="F62" s="16" t="s">
        <v>63</v>
      </c>
      <c r="G62" s="16" t="s">
        <v>9</v>
      </c>
      <c r="H62" s="32"/>
      <c r="I62" s="21">
        <f>I127</f>
        <v>3.2675898167164696</v>
      </c>
    </row>
    <row r="63" spans="2:9">
      <c r="B63" s="12">
        <v>59</v>
      </c>
      <c r="C63" s="16" t="s">
        <v>63</v>
      </c>
      <c r="D63" s="16" t="s">
        <v>63</v>
      </c>
      <c r="E63" s="16" t="s">
        <v>63</v>
      </c>
      <c r="F63" s="16" t="s">
        <v>63</v>
      </c>
      <c r="G63" s="16" t="s">
        <v>63</v>
      </c>
      <c r="H63" s="32"/>
    </row>
    <row r="64" spans="2:9">
      <c r="B64" s="12">
        <v>60</v>
      </c>
      <c r="C64" s="16" t="s">
        <v>63</v>
      </c>
      <c r="D64" s="16" t="s">
        <v>63</v>
      </c>
      <c r="E64" s="16" t="s">
        <v>63</v>
      </c>
      <c r="F64" s="16" t="s">
        <v>63</v>
      </c>
      <c r="G64" s="16" t="s">
        <v>63</v>
      </c>
      <c r="H64" s="32"/>
    </row>
    <row r="65" spans="2:8">
      <c r="B65" s="12">
        <v>61</v>
      </c>
      <c r="C65" s="16" t="s">
        <v>63</v>
      </c>
      <c r="D65" s="16" t="s">
        <v>63</v>
      </c>
      <c r="E65" s="16" t="s">
        <v>63</v>
      </c>
      <c r="F65" s="16" t="s">
        <v>63</v>
      </c>
      <c r="G65" s="16" t="s">
        <v>63</v>
      </c>
      <c r="H65" s="32"/>
    </row>
    <row r="66" spans="2:8">
      <c r="B66" s="12">
        <v>62</v>
      </c>
      <c r="C66" s="16" t="s">
        <v>63</v>
      </c>
      <c r="D66" s="16" t="s">
        <v>48</v>
      </c>
      <c r="E66" s="16" t="s">
        <v>48</v>
      </c>
      <c r="F66" s="16" t="s">
        <v>48</v>
      </c>
      <c r="G66" s="16" t="s">
        <v>63</v>
      </c>
      <c r="H66" s="32"/>
    </row>
    <row r="67" spans="2:8">
      <c r="B67" s="12">
        <v>63</v>
      </c>
      <c r="C67" s="16" t="s">
        <v>63</v>
      </c>
      <c r="D67" s="16" t="s">
        <v>63</v>
      </c>
      <c r="E67" s="16" t="s">
        <v>63</v>
      </c>
      <c r="F67" s="16" t="s">
        <v>63</v>
      </c>
      <c r="G67" s="16" t="s">
        <v>63</v>
      </c>
      <c r="H67" s="32"/>
    </row>
    <row r="68" spans="2:8">
      <c r="B68" s="12">
        <v>64</v>
      </c>
      <c r="C68" s="16" t="s">
        <v>63</v>
      </c>
      <c r="D68" s="16" t="s">
        <v>63</v>
      </c>
      <c r="E68" s="16" t="s">
        <v>63</v>
      </c>
      <c r="F68" s="16" t="s">
        <v>63</v>
      </c>
      <c r="G68" s="16" t="s">
        <v>63</v>
      </c>
      <c r="H68" s="32"/>
    </row>
    <row r="69" spans="2:8">
      <c r="B69" s="12">
        <v>65</v>
      </c>
      <c r="C69" s="16" t="s">
        <v>63</v>
      </c>
      <c r="D69" s="16" t="s">
        <v>63</v>
      </c>
      <c r="E69" s="16" t="s">
        <v>63</v>
      </c>
      <c r="F69" s="16" t="s">
        <v>63</v>
      </c>
      <c r="G69" s="16" t="s">
        <v>63</v>
      </c>
      <c r="H69" s="32"/>
    </row>
    <row r="70" spans="2:8">
      <c r="B70" s="12">
        <v>66</v>
      </c>
      <c r="C70" s="16" t="s">
        <v>63</v>
      </c>
      <c r="D70" s="16" t="s">
        <v>63</v>
      </c>
      <c r="E70" s="16" t="s">
        <v>63</v>
      </c>
      <c r="F70" s="16" t="s">
        <v>63</v>
      </c>
      <c r="G70" s="16" t="s">
        <v>63</v>
      </c>
      <c r="H70" s="32"/>
    </row>
    <row r="71" spans="2:8">
      <c r="B71" s="12">
        <v>67</v>
      </c>
      <c r="C71" s="16" t="s">
        <v>63</v>
      </c>
      <c r="D71" s="16" t="s">
        <v>63</v>
      </c>
      <c r="E71" s="16" t="s">
        <v>63</v>
      </c>
      <c r="F71" s="16" t="s">
        <v>63</v>
      </c>
      <c r="G71" s="16" t="s">
        <v>63</v>
      </c>
      <c r="H71" s="32"/>
    </row>
    <row r="72" spans="2:8">
      <c r="B72" s="12">
        <v>68</v>
      </c>
      <c r="C72" s="16" t="s">
        <v>63</v>
      </c>
      <c r="D72" s="16" t="s">
        <v>63</v>
      </c>
      <c r="E72" s="16" t="s">
        <v>63</v>
      </c>
      <c r="F72" s="16" t="s">
        <v>63</v>
      </c>
      <c r="G72" s="16" t="s">
        <v>63</v>
      </c>
      <c r="H72" s="32"/>
    </row>
    <row r="73" spans="2:8">
      <c r="B73" s="12">
        <v>69</v>
      </c>
      <c r="C73" s="16" t="s">
        <v>63</v>
      </c>
      <c r="D73" s="16" t="s">
        <v>63</v>
      </c>
      <c r="E73" s="16" t="s">
        <v>63</v>
      </c>
      <c r="F73" s="16" t="s">
        <v>63</v>
      </c>
      <c r="G73" s="16" t="s">
        <v>63</v>
      </c>
      <c r="H73" s="32"/>
    </row>
    <row r="74" spans="2:8">
      <c r="B74" s="12">
        <v>70</v>
      </c>
      <c r="C74" s="16" t="s">
        <v>63</v>
      </c>
      <c r="D74" s="16" t="s">
        <v>63</v>
      </c>
      <c r="E74" s="16" t="s">
        <v>63</v>
      </c>
      <c r="F74" s="16" t="s">
        <v>63</v>
      </c>
      <c r="G74" s="16" t="s">
        <v>63</v>
      </c>
      <c r="H74" s="32"/>
    </row>
    <row r="75" spans="2:8">
      <c r="B75" s="12">
        <v>71</v>
      </c>
      <c r="C75" s="16" t="s">
        <v>63</v>
      </c>
      <c r="D75" s="16" t="s">
        <v>63</v>
      </c>
      <c r="E75" s="16" t="s">
        <v>63</v>
      </c>
      <c r="F75" s="16" t="s">
        <v>63</v>
      </c>
      <c r="G75" s="16" t="s">
        <v>63</v>
      </c>
      <c r="H75" s="32"/>
    </row>
    <row r="76" spans="2:8">
      <c r="B76" s="12">
        <v>72</v>
      </c>
      <c r="C76" s="16" t="s">
        <v>63</v>
      </c>
      <c r="D76" s="16" t="s">
        <v>63</v>
      </c>
      <c r="E76" s="16" t="s">
        <v>63</v>
      </c>
      <c r="F76" s="16" t="s">
        <v>10</v>
      </c>
      <c r="G76" s="16" t="s">
        <v>10</v>
      </c>
      <c r="H76" s="32"/>
    </row>
    <row r="77" spans="2:8">
      <c r="B77" s="12">
        <v>73</v>
      </c>
      <c r="C77" s="16" t="s">
        <v>63</v>
      </c>
      <c r="D77" s="16" t="s">
        <v>63</v>
      </c>
      <c r="E77" s="16" t="s">
        <v>63</v>
      </c>
      <c r="F77" s="16" t="s">
        <v>10</v>
      </c>
      <c r="G77" s="16" t="s">
        <v>10</v>
      </c>
      <c r="H77" s="32"/>
    </row>
    <row r="78" spans="2:8">
      <c r="B78" s="12">
        <v>74</v>
      </c>
      <c r="C78" s="16" t="s">
        <v>10</v>
      </c>
      <c r="D78" s="16" t="s">
        <v>10</v>
      </c>
      <c r="E78" s="16" t="s">
        <v>63</v>
      </c>
      <c r="F78" s="16" t="s">
        <v>10</v>
      </c>
      <c r="G78" s="16" t="s">
        <v>10</v>
      </c>
      <c r="H78" s="32"/>
    </row>
    <row r="79" spans="2:8">
      <c r="B79" s="12">
        <v>75</v>
      </c>
      <c r="C79" s="16" t="s">
        <v>10</v>
      </c>
      <c r="D79" s="16" t="s">
        <v>10</v>
      </c>
      <c r="E79" s="16" t="s">
        <v>48</v>
      </c>
      <c r="F79" s="16" t="s">
        <v>10</v>
      </c>
      <c r="G79" s="16" t="s">
        <v>10</v>
      </c>
      <c r="H79" s="32"/>
    </row>
    <row r="80" spans="2:8">
      <c r="B80" s="12">
        <v>76</v>
      </c>
      <c r="C80" s="16" t="s">
        <v>10</v>
      </c>
      <c r="D80" s="16" t="s">
        <v>10</v>
      </c>
      <c r="E80" s="16" t="s">
        <v>63</v>
      </c>
      <c r="F80" s="16" t="s">
        <v>10</v>
      </c>
      <c r="G80" s="16" t="s">
        <v>10</v>
      </c>
      <c r="H80" s="32"/>
    </row>
    <row r="81" spans="2:8">
      <c r="B81" s="12">
        <v>77</v>
      </c>
      <c r="C81" s="16" t="s">
        <v>10</v>
      </c>
      <c r="D81" s="16" t="s">
        <v>10</v>
      </c>
      <c r="E81" s="16" t="s">
        <v>63</v>
      </c>
      <c r="F81" s="16" t="s">
        <v>10</v>
      </c>
      <c r="G81" s="16" t="s">
        <v>10</v>
      </c>
      <c r="H81" s="32"/>
    </row>
    <row r="82" spans="2:8">
      <c r="B82" s="12">
        <v>78</v>
      </c>
      <c r="C82" s="16" t="s">
        <v>10</v>
      </c>
      <c r="D82" s="16" t="s">
        <v>10</v>
      </c>
      <c r="E82" s="16" t="s">
        <v>63</v>
      </c>
      <c r="F82" s="16" t="s">
        <v>10</v>
      </c>
      <c r="G82" s="16" t="s">
        <v>10</v>
      </c>
      <c r="H82" s="32"/>
    </row>
    <row r="83" spans="2:8">
      <c r="B83" s="12">
        <v>79</v>
      </c>
      <c r="C83" s="16" t="s">
        <v>10</v>
      </c>
      <c r="D83" s="16" t="s">
        <v>10</v>
      </c>
      <c r="E83" s="16" t="s">
        <v>63</v>
      </c>
      <c r="F83" s="16" t="s">
        <v>10</v>
      </c>
      <c r="G83" s="16" t="s">
        <v>10</v>
      </c>
      <c r="H83" s="32"/>
    </row>
    <row r="84" spans="2:8">
      <c r="B84" s="12">
        <v>80</v>
      </c>
      <c r="C84" s="16" t="s">
        <v>10</v>
      </c>
      <c r="D84" s="16" t="s">
        <v>10</v>
      </c>
      <c r="E84" s="16" t="s">
        <v>10</v>
      </c>
      <c r="F84" s="16" t="s">
        <v>63</v>
      </c>
      <c r="G84" s="16" t="s">
        <v>63</v>
      </c>
      <c r="H84" s="32"/>
    </row>
    <row r="85" spans="2:8">
      <c r="B85" s="12">
        <v>81</v>
      </c>
      <c r="C85" s="16" t="s">
        <v>10</v>
      </c>
      <c r="D85" s="16" t="s">
        <v>10</v>
      </c>
      <c r="E85" s="16" t="s">
        <v>10</v>
      </c>
      <c r="F85" s="16" t="s">
        <v>63</v>
      </c>
      <c r="G85" s="16" t="s">
        <v>63</v>
      </c>
      <c r="H85" s="32"/>
    </row>
    <row r="86" spans="2:8">
      <c r="B86" s="12">
        <v>82</v>
      </c>
      <c r="C86" s="16" t="s">
        <v>10</v>
      </c>
      <c r="D86" s="16" t="s">
        <v>63</v>
      </c>
      <c r="E86" s="16" t="s">
        <v>10</v>
      </c>
      <c r="F86" s="16" t="s">
        <v>63</v>
      </c>
      <c r="G86" s="16" t="s">
        <v>63</v>
      </c>
      <c r="H86" s="32"/>
    </row>
    <row r="87" spans="2:8">
      <c r="B87" s="12">
        <v>83</v>
      </c>
      <c r="C87" s="16" t="s">
        <v>10</v>
      </c>
      <c r="D87" s="16" t="s">
        <v>63</v>
      </c>
      <c r="E87" s="16" t="s">
        <v>10</v>
      </c>
      <c r="F87" s="16" t="s">
        <v>63</v>
      </c>
      <c r="G87" s="16" t="s">
        <v>63</v>
      </c>
      <c r="H87" s="32"/>
    </row>
    <row r="88" spans="2:8">
      <c r="B88" s="12">
        <v>84</v>
      </c>
      <c r="C88" s="16" t="s">
        <v>10</v>
      </c>
      <c r="D88" s="16" t="s">
        <v>63</v>
      </c>
      <c r="E88" s="16" t="s">
        <v>10</v>
      </c>
      <c r="F88" s="16" t="s">
        <v>63</v>
      </c>
      <c r="G88" s="16" t="s">
        <v>63</v>
      </c>
      <c r="H88" s="32"/>
    </row>
    <row r="89" spans="2:8">
      <c r="B89" s="12">
        <v>85</v>
      </c>
      <c r="C89" s="16" t="s">
        <v>10</v>
      </c>
      <c r="D89" s="16" t="s">
        <v>63</v>
      </c>
      <c r="E89" s="16" t="s">
        <v>10</v>
      </c>
      <c r="F89" s="16" t="s">
        <v>63</v>
      </c>
      <c r="G89" s="16" t="s">
        <v>63</v>
      </c>
      <c r="H89" s="32"/>
    </row>
    <row r="90" spans="2:8">
      <c r="B90" s="12">
        <v>86</v>
      </c>
      <c r="C90" s="16" t="s">
        <v>10</v>
      </c>
      <c r="D90" s="16" t="s">
        <v>63</v>
      </c>
      <c r="E90" s="16" t="s">
        <v>10</v>
      </c>
      <c r="F90" s="16" t="s">
        <v>63</v>
      </c>
      <c r="G90" s="16" t="s">
        <v>63</v>
      </c>
      <c r="H90" s="32"/>
    </row>
    <row r="91" spans="2:8">
      <c r="B91" s="12">
        <v>87</v>
      </c>
      <c r="C91" s="16" t="s">
        <v>10</v>
      </c>
      <c r="D91" s="16" t="s">
        <v>63</v>
      </c>
      <c r="E91" s="16" t="s">
        <v>10</v>
      </c>
      <c r="F91" s="16" t="s">
        <v>63</v>
      </c>
      <c r="G91" s="16" t="s">
        <v>63</v>
      </c>
      <c r="H91" s="32"/>
    </row>
    <row r="92" spans="2:8">
      <c r="B92" s="12">
        <v>88</v>
      </c>
      <c r="C92" s="16" t="s">
        <v>10</v>
      </c>
      <c r="D92" s="16" t="s">
        <v>63</v>
      </c>
      <c r="E92" s="16" t="s">
        <v>63</v>
      </c>
      <c r="F92" s="16" t="s">
        <v>63</v>
      </c>
      <c r="G92" s="16" t="s">
        <v>63</v>
      </c>
      <c r="H92" s="32"/>
    </row>
    <row r="93" spans="2:8">
      <c r="B93" s="12">
        <v>89</v>
      </c>
      <c r="C93" s="16" t="s">
        <v>10</v>
      </c>
      <c r="D93" s="16" t="s">
        <v>63</v>
      </c>
      <c r="E93" s="16" t="s">
        <v>63</v>
      </c>
      <c r="F93" s="16" t="s">
        <v>63</v>
      </c>
      <c r="G93" s="16" t="s">
        <v>63</v>
      </c>
      <c r="H93" s="32"/>
    </row>
    <row r="94" spans="2:8">
      <c r="B94" s="12">
        <v>90</v>
      </c>
      <c r="C94" s="16" t="s">
        <v>63</v>
      </c>
      <c r="D94" s="16" t="s">
        <v>63</v>
      </c>
      <c r="E94" s="16" t="s">
        <v>63</v>
      </c>
      <c r="F94" s="16" t="s">
        <v>63</v>
      </c>
      <c r="G94" s="16" t="s">
        <v>63</v>
      </c>
      <c r="H94" s="32"/>
    </row>
    <row r="95" spans="2:8">
      <c r="B95" s="12">
        <v>91</v>
      </c>
      <c r="C95" s="16" t="s">
        <v>63</v>
      </c>
      <c r="D95" s="16" t="s">
        <v>63</v>
      </c>
      <c r="E95" s="16" t="s">
        <v>63</v>
      </c>
      <c r="F95" s="16" t="s">
        <v>63</v>
      </c>
      <c r="G95" s="16" t="s">
        <v>63</v>
      </c>
      <c r="H95" s="32"/>
    </row>
    <row r="96" spans="2:8">
      <c r="B96" s="12">
        <v>92</v>
      </c>
      <c r="C96" s="16" t="s">
        <v>63</v>
      </c>
      <c r="D96" s="16" t="s">
        <v>63</v>
      </c>
      <c r="E96" s="16" t="s">
        <v>63</v>
      </c>
      <c r="F96" s="16" t="s">
        <v>63</v>
      </c>
      <c r="G96" s="16" t="s">
        <v>63</v>
      </c>
      <c r="H96" s="32"/>
    </row>
    <row r="97" spans="2:8">
      <c r="B97" s="12">
        <v>93</v>
      </c>
      <c r="C97" s="16" t="s">
        <v>63</v>
      </c>
      <c r="D97" s="16" t="s">
        <v>63</v>
      </c>
      <c r="E97" s="16" t="s">
        <v>63</v>
      </c>
      <c r="F97" s="16" t="s">
        <v>63</v>
      </c>
      <c r="G97" s="16" t="s">
        <v>63</v>
      </c>
      <c r="H97" s="32"/>
    </row>
    <row r="98" spans="2:8">
      <c r="B98" s="12">
        <v>94</v>
      </c>
      <c r="C98" s="16" t="s">
        <v>63</v>
      </c>
      <c r="D98" s="16" t="s">
        <v>63</v>
      </c>
      <c r="E98" s="16" t="s">
        <v>63</v>
      </c>
      <c r="F98" s="16" t="s">
        <v>63</v>
      </c>
      <c r="G98" s="16" t="s">
        <v>63</v>
      </c>
      <c r="H98" s="32"/>
    </row>
    <row r="99" spans="2:8">
      <c r="B99" s="12">
        <v>95</v>
      </c>
      <c r="C99" s="16" t="s">
        <v>63</v>
      </c>
      <c r="D99" s="16" t="s">
        <v>63</v>
      </c>
      <c r="E99" s="16" t="s">
        <v>63</v>
      </c>
      <c r="F99" s="16" t="s">
        <v>63</v>
      </c>
      <c r="G99" s="16" t="s">
        <v>63</v>
      </c>
      <c r="H99" s="32"/>
    </row>
    <row r="100" spans="2:8">
      <c r="B100" s="12">
        <v>96</v>
      </c>
      <c r="C100" s="16" t="s">
        <v>63</v>
      </c>
      <c r="D100" s="16" t="s">
        <v>63</v>
      </c>
      <c r="E100" s="16" t="s">
        <v>63</v>
      </c>
      <c r="F100" s="16" t="s">
        <v>63</v>
      </c>
      <c r="G100" s="16" t="s">
        <v>63</v>
      </c>
      <c r="H100" s="32"/>
    </row>
    <row r="101" spans="2:8">
      <c r="B101" s="12">
        <v>97</v>
      </c>
      <c r="C101" s="16" t="s">
        <v>63</v>
      </c>
      <c r="D101" s="16" t="s">
        <v>63</v>
      </c>
      <c r="E101" s="16" t="s">
        <v>63</v>
      </c>
      <c r="F101" s="16" t="s">
        <v>63</v>
      </c>
      <c r="G101" s="16" t="s">
        <v>63</v>
      </c>
      <c r="H101" s="32"/>
    </row>
    <row r="102" spans="2:8">
      <c r="B102" s="12">
        <v>98</v>
      </c>
      <c r="C102" s="16" t="s">
        <v>63</v>
      </c>
      <c r="D102" s="16" t="s">
        <v>63</v>
      </c>
      <c r="E102" s="16" t="s">
        <v>63</v>
      </c>
      <c r="F102" s="16" t="s">
        <v>63</v>
      </c>
      <c r="G102" s="16" t="s">
        <v>63</v>
      </c>
      <c r="H102" s="32"/>
    </row>
    <row r="103" spans="2:8">
      <c r="B103" s="12">
        <v>99</v>
      </c>
      <c r="C103" s="16" t="s">
        <v>63</v>
      </c>
      <c r="D103" s="16" t="s">
        <v>63</v>
      </c>
      <c r="E103" s="16" t="s">
        <v>63</v>
      </c>
      <c r="F103" s="16" t="s">
        <v>63</v>
      </c>
      <c r="G103" s="16" t="s">
        <v>63</v>
      </c>
      <c r="H103" s="32"/>
    </row>
    <row r="104" spans="2:8">
      <c r="B104" s="12">
        <v>100</v>
      </c>
      <c r="C104" s="16" t="s">
        <v>63</v>
      </c>
      <c r="D104" s="16" t="s">
        <v>63</v>
      </c>
      <c r="E104" s="16" t="s">
        <v>63</v>
      </c>
      <c r="F104" s="16" t="s">
        <v>63</v>
      </c>
      <c r="G104" s="16" t="s">
        <v>63</v>
      </c>
      <c r="H104" s="32"/>
    </row>
    <row r="105" spans="2:8">
      <c r="B105" s="12">
        <v>101</v>
      </c>
      <c r="C105" s="16" t="s">
        <v>63</v>
      </c>
      <c r="D105" s="16" t="s">
        <v>48</v>
      </c>
      <c r="E105" s="16" t="s">
        <v>48</v>
      </c>
      <c r="F105" s="16" t="s">
        <v>48</v>
      </c>
      <c r="G105" s="16" t="s">
        <v>63</v>
      </c>
      <c r="H105" s="32"/>
    </row>
    <row r="106" spans="2:8">
      <c r="B106" s="12">
        <v>102</v>
      </c>
      <c r="C106" s="16" t="s">
        <v>63</v>
      </c>
      <c r="D106" s="16" t="s">
        <v>63</v>
      </c>
      <c r="E106" s="16" t="s">
        <v>63</v>
      </c>
      <c r="F106" s="16" t="s">
        <v>63</v>
      </c>
      <c r="G106" s="16" t="s">
        <v>63</v>
      </c>
      <c r="H106" s="32"/>
    </row>
    <row r="107" spans="2:8">
      <c r="B107" s="12">
        <v>103</v>
      </c>
      <c r="C107" s="16" t="s">
        <v>63</v>
      </c>
      <c r="D107" s="16" t="s">
        <v>63</v>
      </c>
      <c r="E107" s="16" t="s">
        <v>63</v>
      </c>
      <c r="F107" s="16" t="s">
        <v>63</v>
      </c>
      <c r="G107" s="16" t="s">
        <v>63</v>
      </c>
      <c r="H107" s="32"/>
    </row>
    <row r="108" spans="2:8">
      <c r="B108" s="12">
        <v>104</v>
      </c>
      <c r="C108" s="16" t="s">
        <v>63</v>
      </c>
      <c r="D108" s="16" t="s">
        <v>63</v>
      </c>
      <c r="E108" s="16" t="s">
        <v>63</v>
      </c>
      <c r="F108" s="16" t="s">
        <v>63</v>
      </c>
      <c r="G108" s="16" t="s">
        <v>61</v>
      </c>
      <c r="H108" s="32"/>
    </row>
    <row r="109" spans="2:8">
      <c r="B109" s="12">
        <v>105</v>
      </c>
      <c r="C109" s="16" t="s">
        <v>63</v>
      </c>
      <c r="D109" s="16" t="s">
        <v>63</v>
      </c>
      <c r="E109" s="16" t="s">
        <v>63</v>
      </c>
      <c r="F109" s="16" t="s">
        <v>61</v>
      </c>
      <c r="G109" s="16" t="s">
        <v>61</v>
      </c>
      <c r="H109" s="32"/>
    </row>
    <row r="110" spans="2:8">
      <c r="B110" s="12">
        <v>106</v>
      </c>
      <c r="C110" s="16" t="s">
        <v>63</v>
      </c>
      <c r="D110" s="16" t="s">
        <v>63</v>
      </c>
      <c r="E110" s="16" t="s">
        <v>63</v>
      </c>
      <c r="F110" s="16" t="s">
        <v>61</v>
      </c>
      <c r="G110" s="16" t="s">
        <v>61</v>
      </c>
      <c r="H110" s="32"/>
    </row>
    <row r="111" spans="2:8">
      <c r="B111" s="12">
        <v>107</v>
      </c>
      <c r="C111" s="16" t="s">
        <v>63</v>
      </c>
      <c r="D111" s="16" t="s">
        <v>63</v>
      </c>
      <c r="E111" s="16" t="s">
        <v>63</v>
      </c>
      <c r="F111" s="16" t="s">
        <v>61</v>
      </c>
      <c r="G111" s="16" t="s">
        <v>61</v>
      </c>
      <c r="H111" s="32"/>
    </row>
    <row r="112" spans="2:8">
      <c r="B112" s="12">
        <v>108</v>
      </c>
      <c r="C112" s="16" t="s">
        <v>63</v>
      </c>
      <c r="D112" s="16" t="s">
        <v>63</v>
      </c>
      <c r="E112" s="16" t="s">
        <v>63</v>
      </c>
      <c r="F112" s="16" t="s">
        <v>61</v>
      </c>
      <c r="G112" s="16" t="s">
        <v>61</v>
      </c>
      <c r="H112" s="32"/>
    </row>
    <row r="113" spans="2:9">
      <c r="B113" s="12">
        <v>109</v>
      </c>
      <c r="C113" s="16" t="s">
        <v>61</v>
      </c>
      <c r="D113" s="16" t="s">
        <v>61</v>
      </c>
      <c r="E113" s="16" t="s">
        <v>61</v>
      </c>
      <c r="F113" s="16" t="s">
        <v>61</v>
      </c>
      <c r="G113" s="16" t="s">
        <v>61</v>
      </c>
      <c r="H113" s="32"/>
    </row>
    <row r="114" spans="2:9">
      <c r="B114" s="12">
        <v>110</v>
      </c>
      <c r="C114" s="16" t="s">
        <v>61</v>
      </c>
      <c r="D114" s="16" t="s">
        <v>61</v>
      </c>
      <c r="E114" s="16" t="s">
        <v>61</v>
      </c>
      <c r="F114" s="16" t="s">
        <v>61</v>
      </c>
      <c r="G114" s="16" t="s">
        <v>61</v>
      </c>
      <c r="H114" s="32"/>
    </row>
    <row r="115" spans="2:9">
      <c r="B115" s="12">
        <v>111</v>
      </c>
      <c r="C115" s="16" t="s">
        <v>61</v>
      </c>
      <c r="D115" s="16" t="s">
        <v>61</v>
      </c>
      <c r="E115" s="16" t="s">
        <v>61</v>
      </c>
      <c r="F115" s="16" t="s">
        <v>61</v>
      </c>
      <c r="G115" s="16" t="s">
        <v>61</v>
      </c>
      <c r="H115" s="32"/>
    </row>
    <row r="116" spans="2:9">
      <c r="B116" s="12">
        <v>112</v>
      </c>
      <c r="C116" s="16" t="s">
        <v>61</v>
      </c>
      <c r="D116" s="16" t="s">
        <v>61</v>
      </c>
      <c r="E116" s="16" t="s">
        <v>61</v>
      </c>
      <c r="F116" s="16" t="s">
        <v>61</v>
      </c>
      <c r="G116" s="16" t="s">
        <v>61</v>
      </c>
      <c r="H116" s="32"/>
    </row>
    <row r="117" spans="2:9">
      <c r="B117" s="12">
        <v>113</v>
      </c>
      <c r="C117" s="16" t="s">
        <v>61</v>
      </c>
      <c r="D117" s="16" t="s">
        <v>61</v>
      </c>
      <c r="E117" s="16" t="s">
        <v>61</v>
      </c>
      <c r="F117" s="16" t="s">
        <v>61</v>
      </c>
      <c r="G117" s="16" t="s">
        <v>61</v>
      </c>
      <c r="H117" s="32"/>
    </row>
    <row r="118" spans="2:9">
      <c r="B118" s="12">
        <v>114</v>
      </c>
      <c r="C118" s="16" t="s">
        <v>61</v>
      </c>
      <c r="D118" s="16" t="s">
        <v>61</v>
      </c>
      <c r="E118" s="16" t="s">
        <v>61</v>
      </c>
      <c r="F118" s="16" t="s">
        <v>61</v>
      </c>
      <c r="G118" s="16" t="s">
        <v>61</v>
      </c>
      <c r="H118" s="32"/>
    </row>
    <row r="119" spans="2:9">
      <c r="B119" s="12">
        <v>115</v>
      </c>
      <c r="C119" s="16" t="s">
        <v>61</v>
      </c>
      <c r="D119" s="16" t="s">
        <v>61</v>
      </c>
      <c r="E119" s="16" t="s">
        <v>61</v>
      </c>
      <c r="F119" s="16" t="s">
        <v>63</v>
      </c>
      <c r="G119" s="16" t="s">
        <v>63</v>
      </c>
      <c r="H119" s="32"/>
    </row>
    <row r="120" spans="2:9">
      <c r="B120" s="12">
        <v>116</v>
      </c>
      <c r="C120" s="16" t="s">
        <v>61</v>
      </c>
      <c r="D120" s="16" t="s">
        <v>61</v>
      </c>
      <c r="E120" s="16" t="s">
        <v>61</v>
      </c>
      <c r="F120" s="16" t="s">
        <v>63</v>
      </c>
      <c r="G120" s="16" t="s">
        <v>63</v>
      </c>
      <c r="H120" s="32"/>
    </row>
    <row r="121" spans="2:9">
      <c r="B121" s="12">
        <v>117</v>
      </c>
      <c r="C121" s="16" t="s">
        <v>63</v>
      </c>
      <c r="D121" s="16" t="s">
        <v>63</v>
      </c>
      <c r="E121" s="16" t="s">
        <v>61</v>
      </c>
      <c r="F121" s="16" t="s">
        <v>63</v>
      </c>
      <c r="G121" s="16" t="s">
        <v>63</v>
      </c>
      <c r="H121" s="32"/>
    </row>
    <row r="122" spans="2:9">
      <c r="B122" s="12">
        <v>118</v>
      </c>
      <c r="C122" s="16" t="s">
        <v>63</v>
      </c>
      <c r="D122" s="16" t="s">
        <v>63</v>
      </c>
      <c r="E122" s="16" t="s">
        <v>61</v>
      </c>
      <c r="F122" s="16" t="s">
        <v>48</v>
      </c>
      <c r="G122" s="16" t="s">
        <v>63</v>
      </c>
      <c r="H122" s="32"/>
    </row>
    <row r="123" spans="2:9">
      <c r="B123" s="12">
        <v>119</v>
      </c>
      <c r="C123" s="16" t="s">
        <v>63</v>
      </c>
      <c r="D123" s="16" t="s">
        <v>63</v>
      </c>
      <c r="E123" s="16" t="s">
        <v>61</v>
      </c>
      <c r="F123" s="16" t="s">
        <v>63</v>
      </c>
      <c r="G123" s="16" t="s">
        <v>63</v>
      </c>
      <c r="H123" s="32"/>
    </row>
    <row r="124" spans="2:9">
      <c r="B124" s="12">
        <v>120</v>
      </c>
      <c r="C124" s="16" t="s">
        <v>63</v>
      </c>
      <c r="D124" s="16" t="s">
        <v>63</v>
      </c>
      <c r="E124" s="16" t="s">
        <v>61</v>
      </c>
      <c r="F124" s="16" t="s">
        <v>63</v>
      </c>
      <c r="G124" s="16" t="s">
        <v>63</v>
      </c>
      <c r="H124" s="32"/>
    </row>
    <row r="125" spans="2:9">
      <c r="B125" s="12">
        <v>121</v>
      </c>
      <c r="C125" s="16" t="s">
        <v>63</v>
      </c>
      <c r="D125" s="16" t="s">
        <v>63</v>
      </c>
      <c r="E125" s="16" t="s">
        <v>63</v>
      </c>
      <c r="F125" s="16" t="s">
        <v>63</v>
      </c>
      <c r="G125" s="16" t="s">
        <v>63</v>
      </c>
      <c r="H125" s="32"/>
    </row>
    <row r="126" spans="2:9">
      <c r="B126" s="12">
        <v>122</v>
      </c>
      <c r="C126" s="16" t="s">
        <v>63</v>
      </c>
      <c r="D126" s="16" t="s">
        <v>63</v>
      </c>
      <c r="E126" s="16" t="s">
        <v>63</v>
      </c>
      <c r="F126" s="16" t="s">
        <v>63</v>
      </c>
      <c r="G126" s="16" t="s">
        <v>63</v>
      </c>
      <c r="H126" s="32"/>
    </row>
    <row r="127" spans="2:9">
      <c r="B127" s="12">
        <v>123</v>
      </c>
      <c r="C127" s="16" t="s">
        <v>63</v>
      </c>
      <c r="D127" s="16" t="s">
        <v>63</v>
      </c>
      <c r="E127" s="16" t="s">
        <v>63</v>
      </c>
      <c r="F127" s="16" t="s">
        <v>63</v>
      </c>
      <c r="G127" s="16" t="s">
        <v>63</v>
      </c>
      <c r="H127" s="32"/>
      <c r="I127" s="21">
        <f>C165</f>
        <v>3.2675898167164696</v>
      </c>
    </row>
    <row r="128" spans="2:9">
      <c r="B128" s="12">
        <v>124</v>
      </c>
      <c r="C128" s="16" t="s">
        <v>63</v>
      </c>
      <c r="D128" s="16" t="s">
        <v>48</v>
      </c>
      <c r="E128" s="16" t="s">
        <v>63</v>
      </c>
      <c r="F128" s="16" t="s">
        <v>63</v>
      </c>
      <c r="G128" s="16" t="s">
        <v>63</v>
      </c>
      <c r="H128" s="32"/>
    </row>
    <row r="129" spans="2:8">
      <c r="B129" s="12">
        <v>125</v>
      </c>
      <c r="C129" s="16" t="s">
        <v>63</v>
      </c>
      <c r="D129" s="16" t="s">
        <v>63</v>
      </c>
      <c r="E129" s="16" t="s">
        <v>63</v>
      </c>
      <c r="F129" s="16" t="s">
        <v>63</v>
      </c>
      <c r="G129" s="16" t="s">
        <v>63</v>
      </c>
      <c r="H129" s="32"/>
    </row>
    <row r="130" spans="2:8">
      <c r="B130" s="12">
        <v>126</v>
      </c>
      <c r="C130" s="16" t="s">
        <v>63</v>
      </c>
      <c r="D130" s="16" t="s">
        <v>63</v>
      </c>
      <c r="E130" s="16" t="s">
        <v>63</v>
      </c>
      <c r="F130" s="16" t="s">
        <v>63</v>
      </c>
      <c r="G130" s="16" t="s">
        <v>63</v>
      </c>
      <c r="H130" s="32"/>
    </row>
    <row r="131" spans="2:8">
      <c r="B131" s="12">
        <v>127</v>
      </c>
      <c r="C131" s="16" t="s">
        <v>63</v>
      </c>
      <c r="D131" s="16" t="s">
        <v>63</v>
      </c>
      <c r="E131" s="16" t="s">
        <v>63</v>
      </c>
      <c r="F131" s="16" t="s">
        <v>63</v>
      </c>
      <c r="G131" s="16" t="s">
        <v>63</v>
      </c>
      <c r="H131" s="32"/>
    </row>
    <row r="132" spans="2:8">
      <c r="B132" s="12">
        <v>128</v>
      </c>
      <c r="C132" s="16" t="s">
        <v>63</v>
      </c>
      <c r="D132" s="16" t="s">
        <v>63</v>
      </c>
      <c r="E132" s="16" t="s">
        <v>63</v>
      </c>
      <c r="F132" s="16" t="s">
        <v>63</v>
      </c>
      <c r="G132" s="16" t="s">
        <v>63</v>
      </c>
      <c r="H132" s="32"/>
    </row>
    <row r="133" spans="2:8">
      <c r="B133" s="12">
        <v>129</v>
      </c>
      <c r="C133" s="16" t="s">
        <v>63</v>
      </c>
      <c r="D133" s="16" t="s">
        <v>63</v>
      </c>
      <c r="E133" s="16" t="s">
        <v>63</v>
      </c>
      <c r="F133" s="16" t="s">
        <v>63</v>
      </c>
      <c r="G133" s="16" t="s">
        <v>63</v>
      </c>
      <c r="H133" s="32"/>
    </row>
    <row r="134" spans="2:8">
      <c r="B134" s="12">
        <v>130</v>
      </c>
      <c r="C134" s="16" t="s">
        <v>63</v>
      </c>
      <c r="D134" s="16" t="s">
        <v>63</v>
      </c>
      <c r="E134" s="16" t="s">
        <v>63</v>
      </c>
      <c r="F134" s="16" t="s">
        <v>63</v>
      </c>
      <c r="G134" s="16" t="s">
        <v>63</v>
      </c>
      <c r="H134" s="32"/>
    </row>
    <row r="135" spans="2:8">
      <c r="B135" s="12">
        <v>131</v>
      </c>
      <c r="C135" s="16" t="s">
        <v>63</v>
      </c>
      <c r="D135" s="16" t="s">
        <v>63</v>
      </c>
      <c r="E135" s="16" t="s">
        <v>63</v>
      </c>
      <c r="F135" s="16" t="s">
        <v>63</v>
      </c>
      <c r="G135" s="16" t="s">
        <v>63</v>
      </c>
      <c r="H135" s="32"/>
    </row>
    <row r="136" spans="2:8">
      <c r="B136" s="12">
        <v>132</v>
      </c>
      <c r="C136" s="16" t="s">
        <v>63</v>
      </c>
      <c r="D136" s="16" t="s">
        <v>63</v>
      </c>
      <c r="E136" s="16" t="s">
        <v>63</v>
      </c>
      <c r="F136" s="16" t="s">
        <v>63</v>
      </c>
      <c r="G136" s="16" t="s">
        <v>63</v>
      </c>
      <c r="H136" s="32"/>
    </row>
    <row r="137" spans="2:8">
      <c r="B137" s="12">
        <v>133</v>
      </c>
      <c r="C137" s="16" t="s">
        <v>63</v>
      </c>
      <c r="D137" s="16" t="s">
        <v>63</v>
      </c>
      <c r="E137" s="16" t="s">
        <v>63</v>
      </c>
      <c r="F137" s="16" t="s">
        <v>63</v>
      </c>
      <c r="G137" s="16" t="s">
        <v>63</v>
      </c>
      <c r="H137" s="32"/>
    </row>
    <row r="138" spans="2:8">
      <c r="B138" s="12">
        <v>134</v>
      </c>
      <c r="C138" s="16" t="s">
        <v>63</v>
      </c>
      <c r="D138" s="16" t="s">
        <v>63</v>
      </c>
      <c r="E138" s="16" t="s">
        <v>63</v>
      </c>
      <c r="F138" s="16" t="s">
        <v>63</v>
      </c>
      <c r="G138" s="16" t="s">
        <v>63</v>
      </c>
      <c r="H138" s="32"/>
    </row>
    <row r="139" spans="2:8">
      <c r="B139" s="12">
        <v>135</v>
      </c>
      <c r="C139" s="16" t="s">
        <v>63</v>
      </c>
      <c r="D139" s="16" t="s">
        <v>63</v>
      </c>
      <c r="E139" s="16" t="s">
        <v>63</v>
      </c>
      <c r="F139" s="16" t="s">
        <v>63</v>
      </c>
      <c r="G139" s="16" t="s">
        <v>63</v>
      </c>
      <c r="H139" s="46"/>
    </row>
    <row r="140" spans="2:8">
      <c r="B140" s="12">
        <v>136</v>
      </c>
      <c r="C140" s="16" t="s">
        <v>63</v>
      </c>
      <c r="D140" s="16" t="s">
        <v>63</v>
      </c>
      <c r="E140" s="16" t="s">
        <v>63</v>
      </c>
      <c r="F140" s="16" t="s">
        <v>63</v>
      </c>
      <c r="G140" s="16" t="s">
        <v>63</v>
      </c>
      <c r="H140" s="46"/>
    </row>
    <row r="141" spans="2:8">
      <c r="B141" s="12">
        <v>137</v>
      </c>
      <c r="C141" s="16" t="s">
        <v>63</v>
      </c>
      <c r="D141" s="16" t="s">
        <v>63</v>
      </c>
      <c r="E141" s="16" t="s">
        <v>63</v>
      </c>
      <c r="F141" s="16" t="s">
        <v>63</v>
      </c>
      <c r="G141" s="16" t="s">
        <v>63</v>
      </c>
      <c r="H141" s="46"/>
    </row>
    <row r="142" spans="2:8" ht="15" thickBot="1">
      <c r="B142" s="12">
        <v>138</v>
      </c>
      <c r="C142" s="16" t="s">
        <v>63</v>
      </c>
      <c r="D142" s="16" t="s">
        <v>63</v>
      </c>
      <c r="E142" s="16" t="s">
        <v>63</v>
      </c>
      <c r="F142" s="16" t="s">
        <v>63</v>
      </c>
      <c r="G142" s="16" t="s">
        <v>63</v>
      </c>
      <c r="H142" s="33"/>
    </row>
    <row r="143" spans="2:8">
      <c r="C143" s="50"/>
      <c r="D143" s="50"/>
      <c r="E143" s="50"/>
      <c r="F143" s="50"/>
      <c r="G143" s="50"/>
      <c r="H143" s="50"/>
    </row>
    <row r="145" spans="2:9">
      <c r="B145" s="75" t="s">
        <v>42</v>
      </c>
      <c r="C145" s="75"/>
      <c r="D145" s="75"/>
      <c r="E145" s="75"/>
      <c r="F145" s="75"/>
      <c r="G145" s="75"/>
      <c r="H145" s="75"/>
    </row>
    <row r="146" spans="2:9">
      <c r="B146" s="19" t="s">
        <v>6</v>
      </c>
      <c r="C146" s="19" t="s">
        <v>35</v>
      </c>
      <c r="D146" s="19" t="s">
        <v>36</v>
      </c>
      <c r="E146" s="19" t="s">
        <v>37</v>
      </c>
      <c r="F146" s="19" t="s">
        <v>38</v>
      </c>
      <c r="G146" s="19" t="s">
        <v>39</v>
      </c>
      <c r="H146" s="27" t="s">
        <v>44</v>
      </c>
    </row>
    <row r="147" spans="2:9">
      <c r="B147" s="19" t="s">
        <v>7</v>
      </c>
      <c r="C147" s="18">
        <f t="shared" ref="C147:H151" si="0">COUNTIF(C$4:C$142,$B147)</f>
        <v>12</v>
      </c>
      <c r="D147" s="18">
        <f t="shared" si="0"/>
        <v>9</v>
      </c>
      <c r="E147" s="18">
        <f t="shared" si="0"/>
        <v>9</v>
      </c>
      <c r="F147" s="18">
        <f t="shared" si="0"/>
        <v>15</v>
      </c>
      <c r="G147" s="18">
        <f t="shared" si="0"/>
        <v>12</v>
      </c>
      <c r="H147" s="18">
        <f t="shared" si="0"/>
        <v>0</v>
      </c>
      <c r="I147" s="27">
        <f>SUM(C147:G147)</f>
        <v>57</v>
      </c>
    </row>
    <row r="148" spans="2:9">
      <c r="B148" s="19" t="s">
        <v>8</v>
      </c>
      <c r="C148" s="18">
        <f t="shared" si="0"/>
        <v>8</v>
      </c>
      <c r="D148" s="18">
        <f t="shared" si="0"/>
        <v>14</v>
      </c>
      <c r="E148" s="18">
        <f t="shared" si="0"/>
        <v>8</v>
      </c>
      <c r="F148" s="18">
        <f t="shared" si="0"/>
        <v>8</v>
      </c>
      <c r="G148" s="18">
        <f t="shared" si="0"/>
        <v>8</v>
      </c>
      <c r="H148" s="18">
        <f t="shared" si="0"/>
        <v>0</v>
      </c>
      <c r="I148" s="27">
        <f t="shared" ref="I148:I152" si="1">SUM(C148:G148)</f>
        <v>46</v>
      </c>
    </row>
    <row r="149" spans="2:9">
      <c r="B149" s="19" t="s">
        <v>9</v>
      </c>
      <c r="C149" s="18">
        <f t="shared" si="0"/>
        <v>8</v>
      </c>
      <c r="D149" s="18">
        <f t="shared" si="0"/>
        <v>8</v>
      </c>
      <c r="E149" s="18">
        <f t="shared" si="0"/>
        <v>8</v>
      </c>
      <c r="F149" s="18">
        <f t="shared" si="0"/>
        <v>8</v>
      </c>
      <c r="G149" s="18">
        <f t="shared" si="0"/>
        <v>14</v>
      </c>
      <c r="H149" s="18">
        <f t="shared" si="0"/>
        <v>0</v>
      </c>
      <c r="I149" s="27">
        <f t="shared" si="1"/>
        <v>46</v>
      </c>
    </row>
    <row r="150" spans="2:9">
      <c r="B150" s="19" t="s">
        <v>10</v>
      </c>
      <c r="C150" s="18">
        <f t="shared" si="0"/>
        <v>16</v>
      </c>
      <c r="D150" s="18">
        <f t="shared" si="0"/>
        <v>8</v>
      </c>
      <c r="E150" s="18">
        <f t="shared" si="0"/>
        <v>8</v>
      </c>
      <c r="F150" s="18">
        <f t="shared" si="0"/>
        <v>8</v>
      </c>
      <c r="G150" s="18">
        <f t="shared" si="0"/>
        <v>8</v>
      </c>
      <c r="H150" s="18">
        <f t="shared" si="0"/>
        <v>0</v>
      </c>
      <c r="I150" s="27">
        <f t="shared" si="1"/>
        <v>48</v>
      </c>
    </row>
    <row r="151" spans="2:9">
      <c r="B151" s="19" t="s">
        <v>61</v>
      </c>
      <c r="C151" s="18">
        <f t="shared" si="0"/>
        <v>8</v>
      </c>
      <c r="D151" s="18">
        <f t="shared" si="0"/>
        <v>8</v>
      </c>
      <c r="E151" s="18">
        <f t="shared" si="0"/>
        <v>12</v>
      </c>
      <c r="F151" s="18">
        <f t="shared" si="0"/>
        <v>10</v>
      </c>
      <c r="G151" s="18">
        <f t="shared" si="0"/>
        <v>11</v>
      </c>
      <c r="H151" s="18">
        <f t="shared" si="0"/>
        <v>0</v>
      </c>
      <c r="I151" s="27">
        <f t="shared" si="1"/>
        <v>49</v>
      </c>
    </row>
    <row r="152" spans="2:9">
      <c r="B152" s="18" t="s">
        <v>48</v>
      </c>
      <c r="C152" s="18">
        <f t="shared" ref="C152:H153" si="2">COUNTIF(C$4:C$142,$B152)</f>
        <v>0</v>
      </c>
      <c r="D152" s="18">
        <f t="shared" si="2"/>
        <v>5</v>
      </c>
      <c r="E152" s="18">
        <f t="shared" si="2"/>
        <v>4</v>
      </c>
      <c r="F152" s="18">
        <f t="shared" si="2"/>
        <v>5</v>
      </c>
      <c r="G152" s="18">
        <f t="shared" si="2"/>
        <v>0</v>
      </c>
      <c r="H152" s="18">
        <f t="shared" si="2"/>
        <v>0</v>
      </c>
      <c r="I152" s="27">
        <f t="shared" si="1"/>
        <v>14</v>
      </c>
    </row>
    <row r="153" spans="2:9" ht="15" thickBot="1">
      <c r="B153" s="23" t="s">
        <v>63</v>
      </c>
      <c r="C153" s="18">
        <f t="shared" si="2"/>
        <v>87</v>
      </c>
      <c r="D153" s="18">
        <f>COUNTIF(D$4:D$142,$B153)</f>
        <v>87</v>
      </c>
      <c r="E153" s="18">
        <f t="shared" si="2"/>
        <v>90</v>
      </c>
      <c r="F153" s="18">
        <f t="shared" si="2"/>
        <v>85</v>
      </c>
      <c r="G153" s="18">
        <f t="shared" si="2"/>
        <v>86</v>
      </c>
      <c r="H153" s="23">
        <v>0</v>
      </c>
    </row>
    <row r="154" spans="2:9" ht="15" thickBot="1">
      <c r="B154" s="24" t="s">
        <v>41</v>
      </c>
      <c r="C154" s="25">
        <f>SUM(C147:C153)</f>
        <v>139</v>
      </c>
      <c r="D154" s="25">
        <f t="shared" ref="D154:G154" si="3">SUM(D147:D153)</f>
        <v>139</v>
      </c>
      <c r="E154" s="25">
        <f t="shared" si="3"/>
        <v>139</v>
      </c>
      <c r="F154" s="25">
        <f t="shared" si="3"/>
        <v>139</v>
      </c>
      <c r="G154" s="25">
        <f t="shared" si="3"/>
        <v>139</v>
      </c>
      <c r="H154" s="25">
        <f t="shared" ref="H154" si="4">SUM(H152:H153)</f>
        <v>0</v>
      </c>
    </row>
    <row r="156" spans="2:9">
      <c r="B156" s="75" t="s">
        <v>65</v>
      </c>
      <c r="C156" s="75"/>
      <c r="D156" s="75"/>
      <c r="E156" s="75"/>
      <c r="F156" s="75"/>
      <c r="G156" s="75"/>
      <c r="H156" s="75"/>
    </row>
    <row r="157" spans="2:9">
      <c r="B157" s="19" t="s">
        <v>6</v>
      </c>
      <c r="C157" s="19" t="s">
        <v>35</v>
      </c>
      <c r="D157" s="19" t="s">
        <v>36</v>
      </c>
      <c r="E157" s="19" t="s">
        <v>37</v>
      </c>
      <c r="F157" s="19" t="s">
        <v>38</v>
      </c>
      <c r="G157" s="19" t="s">
        <v>39</v>
      </c>
      <c r="H157" s="27" t="s">
        <v>44</v>
      </c>
    </row>
    <row r="158" spans="2:9">
      <c r="B158" s="18" t="s">
        <v>48</v>
      </c>
      <c r="C158" s="18">
        <f t="shared" ref="C158:G158" si="5">COUNTIF(C$4:C$142,$B158)</f>
        <v>0</v>
      </c>
      <c r="D158" s="18">
        <f>D152*4/D154</f>
        <v>0.14388489208633093</v>
      </c>
      <c r="E158" s="18">
        <f t="shared" ref="E158:F158" si="6">E152*4/E154</f>
        <v>0.11510791366906475</v>
      </c>
      <c r="F158" s="18">
        <f t="shared" si="6"/>
        <v>0.14388489208633093</v>
      </c>
      <c r="G158" s="18">
        <f t="shared" si="5"/>
        <v>0</v>
      </c>
      <c r="H158" s="18">
        <v>0</v>
      </c>
    </row>
    <row r="161" spans="2:14">
      <c r="C161" s="13">
        <f>1/C165</f>
        <v>0.30603596414830253</v>
      </c>
      <c r="D161" s="13">
        <f t="shared" ref="D161:E161" si="7">1/D165</f>
        <v>4.6678251829466499E-2</v>
      </c>
      <c r="E161" s="13">
        <f t="shared" si="7"/>
        <v>2.3830632714469174E-3</v>
      </c>
      <c r="F161" s="13">
        <f>1/SUM(C161:E161)</f>
        <v>2.8161297155368388</v>
      </c>
      <c r="H161" s="13" t="s">
        <v>66</v>
      </c>
      <c r="I161" s="13" t="s">
        <v>67</v>
      </c>
      <c r="J161" s="13" t="s">
        <v>68</v>
      </c>
    </row>
    <row r="162" spans="2:14">
      <c r="H162" s="13">
        <f>D158</f>
        <v>0.14388489208633093</v>
      </c>
      <c r="I162" s="13">
        <f>E158</f>
        <v>0.11510791366906475</v>
      </c>
      <c r="J162" s="13">
        <f>F158</f>
        <v>0.14388489208633093</v>
      </c>
    </row>
    <row r="163" spans="2:14">
      <c r="H163" s="13" t="s">
        <v>69</v>
      </c>
      <c r="I163" s="13" t="s">
        <v>70</v>
      </c>
      <c r="J163" s="13" t="s">
        <v>71</v>
      </c>
    </row>
    <row r="164" spans="2:14">
      <c r="C164" s="13">
        <v>1</v>
      </c>
      <c r="D164" s="13">
        <v>2</v>
      </c>
      <c r="E164" s="13">
        <v>3</v>
      </c>
      <c r="H164" s="13">
        <f>1-H162</f>
        <v>0.85611510791366907</v>
      </c>
      <c r="I164" s="13">
        <f t="shared" ref="I164:J164" si="8">1-I162</f>
        <v>0.8848920863309353</v>
      </c>
      <c r="J164" s="13">
        <f t="shared" si="8"/>
        <v>0.85611510791366907</v>
      </c>
    </row>
    <row r="165" spans="2:14">
      <c r="B165" s="20" t="s">
        <v>64</v>
      </c>
      <c r="C165" s="21">
        <f>1/SUM(N167:N169)</f>
        <v>3.2675898167164696</v>
      </c>
      <c r="D165" s="13">
        <f>1/SUM(N171:N173)</f>
        <v>21.423253031269944</v>
      </c>
      <c r="E165" s="13">
        <f>1/SUM(N175)</f>
        <v>419.62796875000009</v>
      </c>
    </row>
    <row r="166" spans="2:14">
      <c r="C166" s="13">
        <f>1/C165</f>
        <v>0.30603596414830253</v>
      </c>
      <c r="D166" s="13">
        <f t="shared" ref="D166:E166" si="9">1/D165</f>
        <v>4.6678251829466499E-2</v>
      </c>
      <c r="E166" s="13">
        <f t="shared" si="9"/>
        <v>2.3830632714469174E-3</v>
      </c>
    </row>
    <row r="167" spans="2:14">
      <c r="C167" s="13">
        <f>C170/C168</f>
        <v>6.1494313144339327E-2</v>
      </c>
      <c r="H167" s="13" t="s">
        <v>66</v>
      </c>
      <c r="I167" s="13" t="s">
        <v>70</v>
      </c>
      <c r="J167" s="13" t="s">
        <v>71</v>
      </c>
      <c r="K167" s="13">
        <f t="shared" ref="K167:K175" si="10">IF(H167=$H$161,$H$162,IF(H167=$H$163,$H$164,IF(H167=$I$161,$I$162,IF(H167=$I$163,$I$164,IF(H167=$J$161,$J$162,IF(H167=$J$163,$J$164,0))))))</f>
        <v>0.14388489208633093</v>
      </c>
      <c r="L167" s="13">
        <f t="shared" ref="L167:L175" si="11">IF(I167=$H$161,$H$162,IF(I167=$H$163,$H$164,IF(I167=$I$161,$I$162,IF(I167=$I$163,$I$164,IF(I167=$J$161,$J$162,IF(I167=$J$163,$J$164,0))))))</f>
        <v>0.8848920863309353</v>
      </c>
      <c r="M167" s="13">
        <f t="shared" ref="M167:M175" si="12">IF(J167=$H$161,$H$162,IF(J167=$H$163,$H$164,IF(J167=$I$161,$I$162,IF(J167=$I$163,$I$164,IF(J167=$J$161,$J$162,IF(J167=$J$163,$J$164,0))))))</f>
        <v>0.85611510791366907</v>
      </c>
      <c r="N167" s="13">
        <f>PRODUCT(K167:M167)</f>
        <v>0.10900280345052668</v>
      </c>
    </row>
    <row r="168" spans="2:14">
      <c r="B168" s="13" t="s">
        <v>79</v>
      </c>
      <c r="C168" s="13">
        <v>40</v>
      </c>
      <c r="H168" s="13" t="s">
        <v>69</v>
      </c>
      <c r="I168" s="13" t="s">
        <v>67</v>
      </c>
      <c r="J168" s="13" t="s">
        <v>71</v>
      </c>
      <c r="K168" s="13">
        <f t="shared" si="10"/>
        <v>0.85611510791366907</v>
      </c>
      <c r="L168" s="13">
        <f t="shared" si="11"/>
        <v>0.11510791366906475</v>
      </c>
      <c r="M168" s="13">
        <f t="shared" si="12"/>
        <v>0.85611510791366907</v>
      </c>
      <c r="N168" s="13">
        <f t="shared" ref="N168:N175" si="13">PRODUCT(K168:M168)</f>
        <v>8.4366397467399518E-2</v>
      </c>
    </row>
    <row r="169" spans="2:14">
      <c r="H169" s="13" t="s">
        <v>70</v>
      </c>
      <c r="I169" s="13" t="s">
        <v>70</v>
      </c>
      <c r="J169" s="13" t="s">
        <v>68</v>
      </c>
      <c r="K169" s="13">
        <f t="shared" si="10"/>
        <v>0.8848920863309353</v>
      </c>
      <c r="L169" s="13">
        <f t="shared" si="11"/>
        <v>0.8848920863309353</v>
      </c>
      <c r="M169" s="13">
        <f t="shared" si="12"/>
        <v>0.14388489208633093</v>
      </c>
      <c r="N169" s="13">
        <f t="shared" si="13"/>
        <v>0.11266676323037632</v>
      </c>
    </row>
    <row r="170" spans="2:14">
      <c r="C170" s="13">
        <f>1/(C166+D166*2+E166*3)</f>
        <v>2.4597725257735732</v>
      </c>
      <c r="D170" s="13">
        <v>2.4900000000000002</v>
      </c>
      <c r="E170" s="13">
        <f>D170/C170*40</f>
        <v>40.491549099109001</v>
      </c>
      <c r="K170" s="13">
        <f t="shared" si="10"/>
        <v>0</v>
      </c>
      <c r="L170" s="13">
        <f t="shared" si="11"/>
        <v>0</v>
      </c>
      <c r="M170" s="13">
        <f t="shared" si="12"/>
        <v>0</v>
      </c>
      <c r="N170" s="13">
        <f t="shared" si="13"/>
        <v>0</v>
      </c>
    </row>
    <row r="171" spans="2:14">
      <c r="H171" s="13" t="s">
        <v>66</v>
      </c>
      <c r="I171" s="13" t="s">
        <v>67</v>
      </c>
      <c r="J171" s="13" t="s">
        <v>71</v>
      </c>
      <c r="K171" s="13">
        <f t="shared" si="10"/>
        <v>0.14388489208633093</v>
      </c>
      <c r="L171" s="13">
        <f t="shared" si="11"/>
        <v>0.11510791366906475</v>
      </c>
      <c r="M171" s="13">
        <f t="shared" si="12"/>
        <v>0.85611510791366907</v>
      </c>
      <c r="N171" s="13">
        <f t="shared" si="13"/>
        <v>1.4179226465109159E-2</v>
      </c>
    </row>
    <row r="172" spans="2:14">
      <c r="H172" s="13" t="s">
        <v>66</v>
      </c>
      <c r="I172" s="13" t="s">
        <v>70</v>
      </c>
      <c r="J172" s="13" t="s">
        <v>68</v>
      </c>
      <c r="K172" s="13">
        <f t="shared" si="10"/>
        <v>0.14388489208633093</v>
      </c>
      <c r="L172" s="13">
        <f t="shared" si="11"/>
        <v>0.8848920863309353</v>
      </c>
      <c r="M172" s="13">
        <f t="shared" si="12"/>
        <v>0.14388489208633093</v>
      </c>
      <c r="N172" s="13">
        <f t="shared" si="13"/>
        <v>1.8319798899248181E-2</v>
      </c>
    </row>
    <row r="173" spans="2:14">
      <c r="H173" s="13" t="s">
        <v>69</v>
      </c>
      <c r="I173" s="13" t="s">
        <v>67</v>
      </c>
      <c r="J173" s="13" t="s">
        <v>68</v>
      </c>
      <c r="K173" s="13">
        <f t="shared" si="10"/>
        <v>0.85611510791366907</v>
      </c>
      <c r="L173" s="13">
        <f t="shared" si="11"/>
        <v>0.11510791366906475</v>
      </c>
      <c r="M173" s="13">
        <f t="shared" si="12"/>
        <v>0.14388489208633093</v>
      </c>
      <c r="N173" s="13">
        <f t="shared" si="13"/>
        <v>1.4179226465109163E-2</v>
      </c>
    </row>
    <row r="174" spans="2:14">
      <c r="K174" s="13">
        <f t="shared" si="10"/>
        <v>0</v>
      </c>
      <c r="L174" s="13">
        <f t="shared" si="11"/>
        <v>0</v>
      </c>
      <c r="M174" s="13">
        <f t="shared" si="12"/>
        <v>0</v>
      </c>
      <c r="N174" s="13">
        <f t="shared" si="13"/>
        <v>0</v>
      </c>
    </row>
    <row r="175" spans="2:14">
      <c r="H175" s="13" t="s">
        <v>66</v>
      </c>
      <c r="I175" s="13" t="s">
        <v>67</v>
      </c>
      <c r="J175" s="13" t="s">
        <v>68</v>
      </c>
      <c r="K175" s="13">
        <f t="shared" si="10"/>
        <v>0.14388489208633093</v>
      </c>
      <c r="L175" s="13">
        <f t="shared" si="11"/>
        <v>0.11510791366906475</v>
      </c>
      <c r="M175" s="13">
        <f t="shared" si="12"/>
        <v>0.14388489208633093</v>
      </c>
      <c r="N175" s="13">
        <f t="shared" si="13"/>
        <v>2.3830632714469174E-3</v>
      </c>
    </row>
  </sheetData>
  <mergeCells count="3">
    <mergeCell ref="B156:H156"/>
    <mergeCell ref="C2:H2"/>
    <mergeCell ref="B145:H145"/>
  </mergeCells>
  <conditionalFormatting sqref="B199:H1048576 B161:H183 B1:H159">
    <cfRule type="containsText" dxfId="201" priority="6" operator="containsText" text="Collector">
      <formula>NOT(ISERROR(SEARCH("Collector",B1)))</formula>
    </cfRule>
  </conditionalFormatting>
  <conditionalFormatting sqref="B199:K1048576 B161:K183 B1:K159">
    <cfRule type="containsText" dxfId="200" priority="1" operator="containsText" text="Leopard">
      <formula>NOT(ISERROR(SEARCH("Leopard",B1)))</formula>
    </cfRule>
    <cfRule type="containsText" dxfId="199" priority="5" operator="containsText" text="Lion">
      <formula>NOT(ISERROR(SEARCH("Lion",B1)))</formula>
    </cfRule>
  </conditionalFormatting>
  <conditionalFormatting sqref="B199:I1048576 B161:I183 B1:I159">
    <cfRule type="containsText" dxfId="198" priority="2" operator="containsText" text="WaterBuffalo">
      <formula>NOT(ISERROR(SEARCH("WaterBuffalo",B1)))</formula>
    </cfRule>
    <cfRule type="containsText" dxfId="197" priority="3" operator="containsText" text="Rhino">
      <formula>NOT(ISERROR(SEARCH("Rhino",B1)))</formula>
    </cfRule>
    <cfRule type="containsText" dxfId="196" priority="4" operator="containsText" text="Elephant">
      <formula>NOT(ISERROR(SEARCH("Elephant",B1)))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67964-F486-43D8-9E65-63372F03F592}">
  <dimension ref="B2:F12"/>
  <sheetViews>
    <sheetView workbookViewId="0">
      <selection activeCell="F6" sqref="F6"/>
    </sheetView>
  </sheetViews>
  <sheetFormatPr defaultRowHeight="14.4"/>
  <cols>
    <col min="2" max="2" width="38.44140625" bestFit="1" customWidth="1"/>
    <col min="3" max="3" width="8.33203125" bestFit="1" customWidth="1"/>
    <col min="4" max="4" width="8.88671875" customWidth="1"/>
  </cols>
  <sheetData>
    <row r="2" spans="2:6">
      <c r="B2" t="s">
        <v>88</v>
      </c>
      <c r="C2">
        <v>5</v>
      </c>
    </row>
    <row r="3" spans="2:6">
      <c r="B3" t="s">
        <v>113</v>
      </c>
      <c r="C3">
        <v>3</v>
      </c>
    </row>
    <row r="4" spans="2:6">
      <c r="B4" s="40" t="s">
        <v>90</v>
      </c>
      <c r="C4" s="55" t="s">
        <v>89</v>
      </c>
    </row>
    <row r="5" spans="2:6">
      <c r="B5" s="40" t="s">
        <v>7</v>
      </c>
      <c r="C5" s="4">
        <v>1200</v>
      </c>
    </row>
    <row r="6" spans="2:6">
      <c r="B6" s="40" t="s">
        <v>8</v>
      </c>
      <c r="C6" s="57">
        <v>1000</v>
      </c>
    </row>
    <row r="7" spans="2:6">
      <c r="B7" s="40" t="s">
        <v>9</v>
      </c>
      <c r="C7" s="57">
        <v>1000</v>
      </c>
    </row>
    <row r="8" spans="2:6">
      <c r="B8" s="40" t="s">
        <v>10</v>
      </c>
      <c r="C8" s="57">
        <v>900</v>
      </c>
    </row>
    <row r="9" spans="2:6">
      <c r="B9" s="40" t="s">
        <v>61</v>
      </c>
      <c r="C9" s="58">
        <v>900</v>
      </c>
    </row>
    <row r="11" spans="2:6">
      <c r="D11" t="s">
        <v>72</v>
      </c>
      <c r="E11" t="s">
        <v>73</v>
      </c>
      <c r="F11" t="s">
        <v>41</v>
      </c>
    </row>
    <row r="12" spans="2:6">
      <c r="B12" t="s">
        <v>118</v>
      </c>
      <c r="D12">
        <v>70</v>
      </c>
      <c r="E12">
        <f>F12-D12</f>
        <v>930</v>
      </c>
      <c r="F12">
        <v>1000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Z198"/>
  <sheetViews>
    <sheetView topLeftCell="A136" zoomScale="85" zoomScaleNormal="85" workbookViewId="0">
      <selection activeCell="F167" sqref="F167"/>
    </sheetView>
  </sheetViews>
  <sheetFormatPr defaultColWidth="9.109375" defaultRowHeight="14.4"/>
  <cols>
    <col min="1" max="1" width="9.109375" style="13"/>
    <col min="2" max="8" width="14.88671875" style="13" bestFit="1" customWidth="1"/>
    <col min="9" max="10" width="9.109375" style="13"/>
    <col min="11" max="11" width="14.88671875" style="13" bestFit="1" customWidth="1"/>
    <col min="12" max="16" width="9.109375" style="13"/>
    <col min="17" max="17" width="11" style="13" customWidth="1"/>
    <col min="18" max="19" width="9.109375" style="13"/>
    <col min="20" max="20" width="13.88671875" style="13" customWidth="1"/>
    <col min="21" max="23" width="9.109375" style="13"/>
    <col min="24" max="24" width="10" style="13" bestFit="1" customWidth="1"/>
    <col min="25" max="16384" width="9.109375" style="13"/>
  </cols>
  <sheetData>
    <row r="2" spans="2:8" ht="15" thickBot="1">
      <c r="B2" s="12"/>
      <c r="C2" s="68" t="s">
        <v>103</v>
      </c>
      <c r="D2" s="69"/>
      <c r="E2" s="69"/>
      <c r="F2" s="69"/>
      <c r="G2" s="69"/>
      <c r="H2" s="70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9</v>
      </c>
      <c r="D4" s="16" t="s">
        <v>12</v>
      </c>
      <c r="E4" s="16" t="s">
        <v>16</v>
      </c>
      <c r="F4" s="16" t="s">
        <v>7</v>
      </c>
      <c r="G4" s="16" t="s">
        <v>9</v>
      </c>
      <c r="H4" s="31" t="s">
        <v>7</v>
      </c>
    </row>
    <row r="5" spans="2:8">
      <c r="B5" s="12">
        <v>1</v>
      </c>
      <c r="C5" s="16" t="s">
        <v>61</v>
      </c>
      <c r="D5" s="16" t="s">
        <v>9</v>
      </c>
      <c r="E5" s="16" t="s">
        <v>13</v>
      </c>
      <c r="F5" s="16" t="s">
        <v>7</v>
      </c>
      <c r="G5" s="16" t="s">
        <v>61</v>
      </c>
      <c r="H5" s="31" t="s">
        <v>7</v>
      </c>
    </row>
    <row r="6" spans="2:8">
      <c r="B6" s="12">
        <v>2</v>
      </c>
      <c r="C6" s="16" t="s">
        <v>9</v>
      </c>
      <c r="D6" s="16" t="s">
        <v>9</v>
      </c>
      <c r="E6" s="16" t="s">
        <v>12</v>
      </c>
      <c r="F6" s="16" t="s">
        <v>7</v>
      </c>
      <c r="G6" s="16" t="s">
        <v>9</v>
      </c>
      <c r="H6" s="31" t="s">
        <v>8</v>
      </c>
    </row>
    <row r="7" spans="2:8">
      <c r="B7" s="12">
        <v>3</v>
      </c>
      <c r="C7" s="16" t="s">
        <v>16</v>
      </c>
      <c r="D7" s="16" t="s">
        <v>13</v>
      </c>
      <c r="E7" s="16" t="s">
        <v>12</v>
      </c>
      <c r="F7" s="16" t="s">
        <v>7</v>
      </c>
      <c r="G7" s="16" t="s">
        <v>9</v>
      </c>
      <c r="H7" s="31" t="s">
        <v>8</v>
      </c>
    </row>
    <row r="8" spans="2:8">
      <c r="B8" s="12">
        <v>4</v>
      </c>
      <c r="C8" s="16" t="s">
        <v>12</v>
      </c>
      <c r="D8" s="16" t="s">
        <v>8</v>
      </c>
      <c r="E8" s="16" t="s">
        <v>8</v>
      </c>
      <c r="F8" s="16" t="s">
        <v>8</v>
      </c>
      <c r="G8" s="16" t="s">
        <v>16</v>
      </c>
      <c r="H8" s="31" t="s">
        <v>9</v>
      </c>
    </row>
    <row r="9" spans="2:8">
      <c r="B9" s="12">
        <v>5</v>
      </c>
      <c r="C9" s="16" t="s">
        <v>11</v>
      </c>
      <c r="D9" s="16" t="s">
        <v>8</v>
      </c>
      <c r="E9" s="16" t="s">
        <v>8</v>
      </c>
      <c r="F9" s="16" t="s">
        <v>12</v>
      </c>
      <c r="G9" s="16" t="s">
        <v>13</v>
      </c>
      <c r="H9" s="31" t="s">
        <v>9</v>
      </c>
    </row>
    <row r="10" spans="2:8">
      <c r="B10" s="12">
        <v>6</v>
      </c>
      <c r="C10" s="16" t="s">
        <v>10</v>
      </c>
      <c r="D10" s="16" t="s">
        <v>8</v>
      </c>
      <c r="E10" s="16" t="s">
        <v>15</v>
      </c>
      <c r="F10" s="16" t="s">
        <v>8</v>
      </c>
      <c r="G10" s="16" t="s">
        <v>13</v>
      </c>
      <c r="H10" s="31" t="s">
        <v>10</v>
      </c>
    </row>
    <row r="11" spans="2:8">
      <c r="B11" s="12">
        <v>7</v>
      </c>
      <c r="C11" s="16" t="s">
        <v>11</v>
      </c>
      <c r="D11" s="16" t="s">
        <v>8</v>
      </c>
      <c r="E11" s="16" t="s">
        <v>12</v>
      </c>
      <c r="F11" s="16" t="s">
        <v>12</v>
      </c>
      <c r="G11" s="16" t="s">
        <v>12</v>
      </c>
      <c r="H11" s="31" t="s">
        <v>10</v>
      </c>
    </row>
    <row r="12" spans="2:8">
      <c r="B12" s="12">
        <v>8</v>
      </c>
      <c r="C12" s="16" t="s">
        <v>9</v>
      </c>
      <c r="D12" s="16" t="s">
        <v>7</v>
      </c>
      <c r="E12" s="16" t="s">
        <v>11</v>
      </c>
      <c r="F12" s="16" t="s">
        <v>11</v>
      </c>
      <c r="G12" s="16" t="s">
        <v>16</v>
      </c>
      <c r="H12" s="31" t="s">
        <v>10</v>
      </c>
    </row>
    <row r="13" spans="2:8">
      <c r="B13" s="12">
        <v>9</v>
      </c>
      <c r="C13" s="16" t="s">
        <v>9</v>
      </c>
      <c r="D13" s="16" t="s">
        <v>7</v>
      </c>
      <c r="E13" s="16" t="s">
        <v>7</v>
      </c>
      <c r="F13" s="16" t="s">
        <v>7</v>
      </c>
      <c r="G13" s="16" t="s">
        <v>8</v>
      </c>
      <c r="H13" s="31" t="s">
        <v>61</v>
      </c>
    </row>
    <row r="14" spans="2:8">
      <c r="B14" s="12">
        <v>10</v>
      </c>
      <c r="C14" s="16" t="s">
        <v>10</v>
      </c>
      <c r="D14" s="16" t="s">
        <v>7</v>
      </c>
      <c r="E14" s="16" t="s">
        <v>7</v>
      </c>
      <c r="F14" s="16" t="s">
        <v>7</v>
      </c>
      <c r="G14" s="16" t="s">
        <v>8</v>
      </c>
      <c r="H14" s="31" t="s">
        <v>61</v>
      </c>
    </row>
    <row r="15" spans="2:8">
      <c r="B15" s="12">
        <v>11</v>
      </c>
      <c r="C15" s="16" t="s">
        <v>16</v>
      </c>
      <c r="D15" s="16" t="s">
        <v>7</v>
      </c>
      <c r="E15" s="16" t="s">
        <v>7</v>
      </c>
      <c r="F15" s="16" t="s">
        <v>7</v>
      </c>
      <c r="G15" s="16" t="s">
        <v>11</v>
      </c>
      <c r="H15" s="31" t="s">
        <v>61</v>
      </c>
    </row>
    <row r="16" spans="2:8">
      <c r="B16" s="12">
        <v>12</v>
      </c>
      <c r="C16" s="16" t="s">
        <v>12</v>
      </c>
      <c r="D16" s="16" t="s">
        <v>11</v>
      </c>
      <c r="E16" s="16" t="s">
        <v>7</v>
      </c>
      <c r="F16" s="16" t="s">
        <v>7</v>
      </c>
      <c r="G16" s="16" t="s">
        <v>7</v>
      </c>
      <c r="H16" s="31"/>
    </row>
    <row r="17" spans="2:9">
      <c r="B17" s="12">
        <v>13</v>
      </c>
      <c r="C17" s="16" t="s">
        <v>11</v>
      </c>
      <c r="D17" s="16" t="s">
        <v>12</v>
      </c>
      <c r="E17" s="16" t="s">
        <v>16</v>
      </c>
      <c r="F17" s="16" t="s">
        <v>8</v>
      </c>
      <c r="G17" s="16" t="s">
        <v>7</v>
      </c>
      <c r="H17" s="31"/>
    </row>
    <row r="18" spans="2:9">
      <c r="B18" s="12">
        <v>14</v>
      </c>
      <c r="C18" s="16" t="s">
        <v>13</v>
      </c>
      <c r="D18" s="16" t="s">
        <v>10</v>
      </c>
      <c r="E18" s="16" t="s">
        <v>9</v>
      </c>
      <c r="F18" s="16" t="s">
        <v>10</v>
      </c>
      <c r="G18" s="16" t="s">
        <v>7</v>
      </c>
      <c r="H18" s="32"/>
    </row>
    <row r="19" spans="2:9">
      <c r="B19" s="12">
        <v>15</v>
      </c>
      <c r="C19" s="16" t="s">
        <v>13</v>
      </c>
      <c r="D19" s="16" t="s">
        <v>10</v>
      </c>
      <c r="E19" s="16" t="s">
        <v>10</v>
      </c>
      <c r="F19" s="16" t="s">
        <v>10</v>
      </c>
      <c r="G19" s="16" t="s">
        <v>7</v>
      </c>
      <c r="H19" s="32"/>
      <c r="I19" s="21">
        <f>I62</f>
        <v>1.2804743699788452</v>
      </c>
    </row>
    <row r="20" spans="2:9">
      <c r="B20" s="12">
        <v>16</v>
      </c>
      <c r="C20" s="16" t="s">
        <v>9</v>
      </c>
      <c r="D20" s="16" t="s">
        <v>10</v>
      </c>
      <c r="E20" s="16" t="s">
        <v>8</v>
      </c>
      <c r="F20" s="16" t="s">
        <v>10</v>
      </c>
      <c r="G20" s="16" t="s">
        <v>10</v>
      </c>
      <c r="H20" s="32"/>
    </row>
    <row r="21" spans="2:9">
      <c r="B21" s="12">
        <v>17</v>
      </c>
      <c r="C21" s="16" t="s">
        <v>7</v>
      </c>
      <c r="D21" s="16" t="s">
        <v>10</v>
      </c>
      <c r="E21" s="16" t="s">
        <v>61</v>
      </c>
      <c r="F21" s="16" t="s">
        <v>10</v>
      </c>
      <c r="G21" s="16" t="s">
        <v>61</v>
      </c>
      <c r="H21" s="32"/>
    </row>
    <row r="22" spans="2:9">
      <c r="B22" s="12">
        <v>18</v>
      </c>
      <c r="C22" s="16" t="s">
        <v>16</v>
      </c>
      <c r="D22" s="16" t="s">
        <v>11</v>
      </c>
      <c r="E22" s="16" t="s">
        <v>10</v>
      </c>
      <c r="F22" s="16" t="s">
        <v>61</v>
      </c>
      <c r="G22" s="16" t="s">
        <v>12</v>
      </c>
      <c r="H22" s="32"/>
    </row>
    <row r="23" spans="2:9">
      <c r="B23" s="12">
        <v>19</v>
      </c>
      <c r="C23" s="16" t="s">
        <v>9</v>
      </c>
      <c r="D23" s="16" t="s">
        <v>13</v>
      </c>
      <c r="E23" s="16" t="s">
        <v>10</v>
      </c>
      <c r="F23" s="16" t="s">
        <v>9</v>
      </c>
      <c r="G23" s="16" t="s">
        <v>10</v>
      </c>
      <c r="H23" s="32"/>
    </row>
    <row r="24" spans="2:9">
      <c r="B24" s="12">
        <v>20</v>
      </c>
      <c r="C24" s="16" t="s">
        <v>10</v>
      </c>
      <c r="D24" s="16" t="s">
        <v>10</v>
      </c>
      <c r="E24" s="16" t="s">
        <v>10</v>
      </c>
      <c r="F24" s="16" t="s">
        <v>10</v>
      </c>
      <c r="G24" s="16" t="s">
        <v>10</v>
      </c>
      <c r="H24" s="32"/>
    </row>
    <row r="25" spans="2:9">
      <c r="B25" s="12">
        <v>21</v>
      </c>
      <c r="C25" s="16" t="s">
        <v>8</v>
      </c>
      <c r="D25" s="16" t="s">
        <v>9</v>
      </c>
      <c r="E25" s="16" t="s">
        <v>10</v>
      </c>
      <c r="F25" s="16" t="s">
        <v>9</v>
      </c>
      <c r="G25" s="16" t="s">
        <v>10</v>
      </c>
      <c r="H25" s="32"/>
    </row>
    <row r="26" spans="2:9">
      <c r="B26" s="12">
        <v>22</v>
      </c>
      <c r="C26" s="16" t="s">
        <v>61</v>
      </c>
      <c r="D26" s="16" t="s">
        <v>13</v>
      </c>
      <c r="E26" s="16" t="s">
        <v>16</v>
      </c>
      <c r="F26" s="16" t="s">
        <v>9</v>
      </c>
      <c r="G26" s="16" t="s">
        <v>9</v>
      </c>
      <c r="H26" s="32"/>
    </row>
    <row r="27" spans="2:9">
      <c r="B27" s="12">
        <v>23</v>
      </c>
      <c r="C27" s="16" t="s">
        <v>15</v>
      </c>
      <c r="D27" s="16" t="s">
        <v>13</v>
      </c>
      <c r="E27" s="16" t="s">
        <v>13</v>
      </c>
      <c r="F27" s="16" t="s">
        <v>8</v>
      </c>
      <c r="G27" s="16" t="s">
        <v>8</v>
      </c>
      <c r="H27" s="32"/>
    </row>
    <row r="28" spans="2:9">
      <c r="B28" s="12">
        <v>24</v>
      </c>
      <c r="C28" s="16" t="s">
        <v>61</v>
      </c>
      <c r="D28" s="16" t="s">
        <v>11</v>
      </c>
      <c r="E28" s="16" t="s">
        <v>12</v>
      </c>
      <c r="F28" s="16" t="s">
        <v>8</v>
      </c>
      <c r="G28" s="16" t="s">
        <v>10</v>
      </c>
      <c r="H28" s="32"/>
    </row>
    <row r="29" spans="2:9">
      <c r="B29" s="12">
        <v>25</v>
      </c>
      <c r="C29" s="16" t="s">
        <v>16</v>
      </c>
      <c r="D29" s="16" t="s">
        <v>14</v>
      </c>
      <c r="E29" s="16" t="s">
        <v>12</v>
      </c>
      <c r="F29" s="16" t="s">
        <v>8</v>
      </c>
      <c r="G29" s="16" t="s">
        <v>16</v>
      </c>
      <c r="H29" s="32"/>
    </row>
    <row r="30" spans="2:9">
      <c r="B30" s="12">
        <v>26</v>
      </c>
      <c r="C30" s="16" t="s">
        <v>15</v>
      </c>
      <c r="D30" s="16" t="s">
        <v>10</v>
      </c>
      <c r="E30" s="16" t="s">
        <v>16</v>
      </c>
      <c r="F30" s="16" t="s">
        <v>10</v>
      </c>
      <c r="G30" s="16" t="s">
        <v>15</v>
      </c>
      <c r="H30" s="32"/>
    </row>
    <row r="31" spans="2:9">
      <c r="B31" s="12">
        <v>27</v>
      </c>
      <c r="C31" s="16" t="s">
        <v>9</v>
      </c>
      <c r="D31" s="16" t="s">
        <v>10</v>
      </c>
      <c r="E31" s="16" t="s">
        <v>61</v>
      </c>
      <c r="F31" s="16" t="s">
        <v>14</v>
      </c>
      <c r="G31" s="16" t="s">
        <v>10</v>
      </c>
      <c r="H31" s="32"/>
    </row>
    <row r="32" spans="2:9">
      <c r="B32" s="12">
        <v>28</v>
      </c>
      <c r="C32" s="16" t="s">
        <v>13</v>
      </c>
      <c r="D32" s="16" t="s">
        <v>10</v>
      </c>
      <c r="E32" s="16" t="s">
        <v>61</v>
      </c>
      <c r="F32" s="16" t="s">
        <v>14</v>
      </c>
      <c r="G32" s="16" t="s">
        <v>13</v>
      </c>
      <c r="H32" s="32"/>
    </row>
    <row r="33" spans="2:8">
      <c r="B33" s="12">
        <v>29</v>
      </c>
      <c r="C33" s="16" t="s">
        <v>8</v>
      </c>
      <c r="D33" s="16" t="s">
        <v>9</v>
      </c>
      <c r="E33" s="16" t="s">
        <v>61</v>
      </c>
      <c r="F33" s="16" t="s">
        <v>9</v>
      </c>
      <c r="G33" s="16" t="s">
        <v>11</v>
      </c>
      <c r="H33" s="32"/>
    </row>
    <row r="34" spans="2:8">
      <c r="B34" s="12">
        <v>30</v>
      </c>
      <c r="C34" s="16" t="s">
        <v>16</v>
      </c>
      <c r="D34" s="16" t="s">
        <v>14</v>
      </c>
      <c r="E34" s="16" t="s">
        <v>8</v>
      </c>
      <c r="F34" s="16" t="s">
        <v>14</v>
      </c>
      <c r="G34" s="16" t="s">
        <v>9</v>
      </c>
      <c r="H34" s="32"/>
    </row>
    <row r="35" spans="2:8">
      <c r="B35" s="12">
        <v>31</v>
      </c>
      <c r="C35" s="16" t="s">
        <v>9</v>
      </c>
      <c r="D35" s="16" t="s">
        <v>10</v>
      </c>
      <c r="E35" s="16" t="s">
        <v>8</v>
      </c>
      <c r="F35" s="16" t="s">
        <v>10</v>
      </c>
      <c r="G35" s="16" t="s">
        <v>9</v>
      </c>
      <c r="H35" s="32"/>
    </row>
    <row r="36" spans="2:8">
      <c r="B36" s="12">
        <v>32</v>
      </c>
      <c r="C36" s="16" t="s">
        <v>9</v>
      </c>
      <c r="D36" s="16" t="s">
        <v>10</v>
      </c>
      <c r="E36" s="16" t="s">
        <v>13</v>
      </c>
      <c r="F36" s="16" t="s">
        <v>10</v>
      </c>
      <c r="G36" s="16" t="s">
        <v>13</v>
      </c>
      <c r="H36" s="32"/>
    </row>
    <row r="37" spans="2:8">
      <c r="B37" s="12">
        <v>33</v>
      </c>
      <c r="C37" s="16" t="s">
        <v>9</v>
      </c>
      <c r="D37" s="16" t="s">
        <v>12</v>
      </c>
      <c r="E37" s="16" t="s">
        <v>11</v>
      </c>
      <c r="F37" s="16" t="s">
        <v>8</v>
      </c>
      <c r="G37" s="16" t="s">
        <v>9</v>
      </c>
      <c r="H37" s="32"/>
    </row>
    <row r="38" spans="2:8">
      <c r="B38" s="12">
        <v>34</v>
      </c>
      <c r="C38" s="16" t="s">
        <v>8</v>
      </c>
      <c r="D38" s="16" t="s">
        <v>7</v>
      </c>
      <c r="E38" s="16" t="s">
        <v>16</v>
      </c>
      <c r="F38" s="16" t="s">
        <v>8</v>
      </c>
      <c r="G38" s="16" t="s">
        <v>13</v>
      </c>
      <c r="H38" s="32"/>
    </row>
    <row r="39" spans="2:8">
      <c r="B39" s="12">
        <v>35</v>
      </c>
      <c r="C39" s="16" t="s">
        <v>7</v>
      </c>
      <c r="D39" s="16" t="s">
        <v>12</v>
      </c>
      <c r="E39" s="16" t="s">
        <v>8</v>
      </c>
      <c r="F39" s="16" t="s">
        <v>8</v>
      </c>
      <c r="G39" s="16" t="s">
        <v>7</v>
      </c>
      <c r="H39" s="32"/>
    </row>
    <row r="40" spans="2:8">
      <c r="B40" s="12">
        <v>36</v>
      </c>
      <c r="C40" s="16" t="s">
        <v>8</v>
      </c>
      <c r="D40" s="16" t="s">
        <v>8</v>
      </c>
      <c r="E40" s="16" t="s">
        <v>14</v>
      </c>
      <c r="F40" s="16" t="s">
        <v>8</v>
      </c>
      <c r="G40" s="16" t="s">
        <v>10</v>
      </c>
      <c r="H40" s="32"/>
    </row>
    <row r="41" spans="2:8">
      <c r="B41" s="12">
        <v>37</v>
      </c>
      <c r="C41" s="16" t="s">
        <v>15</v>
      </c>
      <c r="D41" s="16" t="s">
        <v>8</v>
      </c>
      <c r="E41" s="16" t="s">
        <v>8</v>
      </c>
      <c r="F41" s="16" t="s">
        <v>8</v>
      </c>
      <c r="G41" s="16" t="s">
        <v>16</v>
      </c>
      <c r="H41" s="32"/>
    </row>
    <row r="42" spans="2:8">
      <c r="B42" s="12">
        <v>38</v>
      </c>
      <c r="C42" s="16" t="s">
        <v>11</v>
      </c>
      <c r="D42" s="16" t="s">
        <v>9</v>
      </c>
      <c r="E42" s="16" t="s">
        <v>61</v>
      </c>
      <c r="F42" s="16" t="s">
        <v>9</v>
      </c>
      <c r="G42" s="16" t="s">
        <v>12</v>
      </c>
      <c r="H42" s="32"/>
    </row>
    <row r="43" spans="2:8">
      <c r="B43" s="12">
        <v>39</v>
      </c>
      <c r="C43" s="16" t="s">
        <v>9</v>
      </c>
      <c r="D43" s="16" t="s">
        <v>9</v>
      </c>
      <c r="E43" s="16" t="s">
        <v>8</v>
      </c>
      <c r="F43" s="16" t="s">
        <v>9</v>
      </c>
      <c r="G43" s="16" t="s">
        <v>9</v>
      </c>
      <c r="H43" s="32"/>
    </row>
    <row r="44" spans="2:8">
      <c r="B44" s="12">
        <v>40</v>
      </c>
      <c r="C44" s="16" t="s">
        <v>13</v>
      </c>
      <c r="D44" s="16" t="s">
        <v>11</v>
      </c>
      <c r="E44" s="16" t="s">
        <v>16</v>
      </c>
      <c r="F44" s="16" t="s">
        <v>11</v>
      </c>
      <c r="G44" s="16" t="s">
        <v>9</v>
      </c>
      <c r="H44" s="32"/>
    </row>
    <row r="45" spans="2:8">
      <c r="B45" s="12">
        <v>41</v>
      </c>
      <c r="C45" s="16" t="s">
        <v>13</v>
      </c>
      <c r="D45" s="16" t="s">
        <v>9</v>
      </c>
      <c r="E45" s="16" t="s">
        <v>14</v>
      </c>
      <c r="F45" s="16" t="s">
        <v>9</v>
      </c>
      <c r="G45" s="16" t="s">
        <v>12</v>
      </c>
      <c r="H45" s="32"/>
    </row>
    <row r="46" spans="2:8">
      <c r="B46" s="12">
        <v>42</v>
      </c>
      <c r="C46" s="16" t="s">
        <v>8</v>
      </c>
      <c r="D46" s="16" t="s">
        <v>15</v>
      </c>
      <c r="E46" s="16" t="s">
        <v>10</v>
      </c>
      <c r="F46" s="16" t="s">
        <v>61</v>
      </c>
      <c r="G46" s="16" t="s">
        <v>16</v>
      </c>
      <c r="H46" s="32"/>
    </row>
    <row r="47" spans="2:8">
      <c r="B47" s="12">
        <v>43</v>
      </c>
      <c r="C47" s="16" t="s">
        <v>16</v>
      </c>
      <c r="D47" s="16" t="s">
        <v>13</v>
      </c>
      <c r="E47" s="16" t="s">
        <v>15</v>
      </c>
      <c r="F47" s="16" t="s">
        <v>13</v>
      </c>
      <c r="G47" s="16" t="s">
        <v>8</v>
      </c>
      <c r="H47" s="32"/>
    </row>
    <row r="48" spans="2:8">
      <c r="B48" s="12">
        <v>44</v>
      </c>
      <c r="C48" s="16" t="s">
        <v>8</v>
      </c>
      <c r="D48" s="16" t="s">
        <v>10</v>
      </c>
      <c r="E48" s="16" t="s">
        <v>16</v>
      </c>
      <c r="F48" s="16" t="s">
        <v>10</v>
      </c>
      <c r="G48" s="16" t="s">
        <v>8</v>
      </c>
      <c r="H48" s="32"/>
    </row>
    <row r="49" spans="2:9">
      <c r="B49" s="12">
        <v>45</v>
      </c>
      <c r="C49" s="16" t="s">
        <v>14</v>
      </c>
      <c r="D49" s="16" t="s">
        <v>15</v>
      </c>
      <c r="E49" s="16" t="s">
        <v>61</v>
      </c>
      <c r="F49" s="16" t="s">
        <v>15</v>
      </c>
      <c r="G49" s="16" t="s">
        <v>14</v>
      </c>
      <c r="H49" s="32"/>
    </row>
    <row r="50" spans="2:9">
      <c r="B50" s="12">
        <v>46</v>
      </c>
      <c r="C50" s="16" t="s">
        <v>10</v>
      </c>
      <c r="D50" s="16" t="s">
        <v>61</v>
      </c>
      <c r="E50" s="16" t="s">
        <v>61</v>
      </c>
      <c r="F50" s="16" t="s">
        <v>61</v>
      </c>
      <c r="G50" s="16" t="s">
        <v>9</v>
      </c>
      <c r="H50" s="32"/>
    </row>
    <row r="51" spans="2:9">
      <c r="B51" s="12">
        <v>47</v>
      </c>
      <c r="C51" s="16" t="s">
        <v>16</v>
      </c>
      <c r="D51" s="16" t="s">
        <v>12</v>
      </c>
      <c r="E51" s="16" t="s">
        <v>61</v>
      </c>
      <c r="F51" s="16" t="s">
        <v>12</v>
      </c>
      <c r="G51" s="16" t="s">
        <v>9</v>
      </c>
      <c r="H51" s="32"/>
    </row>
    <row r="52" spans="2:9">
      <c r="B52" s="12">
        <v>48</v>
      </c>
      <c r="C52" s="16" t="s">
        <v>15</v>
      </c>
      <c r="D52" s="16" t="s">
        <v>10</v>
      </c>
      <c r="E52" s="16" t="s">
        <v>16</v>
      </c>
      <c r="F52" s="16" t="s">
        <v>10</v>
      </c>
      <c r="G52" s="16" t="s">
        <v>10</v>
      </c>
      <c r="H52" s="32"/>
    </row>
    <row r="53" spans="2:9">
      <c r="B53" s="12">
        <v>49</v>
      </c>
      <c r="C53" s="16" t="s">
        <v>15</v>
      </c>
      <c r="D53" s="16" t="s">
        <v>15</v>
      </c>
      <c r="E53" s="16" t="s">
        <v>13</v>
      </c>
      <c r="F53" s="16" t="s">
        <v>15</v>
      </c>
      <c r="G53" s="16" t="s">
        <v>61</v>
      </c>
      <c r="H53" s="32"/>
    </row>
    <row r="54" spans="2:9">
      <c r="B54" s="12">
        <v>50</v>
      </c>
      <c r="C54" s="16" t="s">
        <v>61</v>
      </c>
      <c r="D54" s="16" t="s">
        <v>9</v>
      </c>
      <c r="E54" s="16" t="s">
        <v>8</v>
      </c>
      <c r="F54" s="16" t="s">
        <v>9</v>
      </c>
      <c r="G54" s="16" t="s">
        <v>61</v>
      </c>
      <c r="H54" s="32"/>
    </row>
    <row r="55" spans="2:9">
      <c r="B55" s="12">
        <v>51</v>
      </c>
      <c r="C55" s="16" t="s">
        <v>15</v>
      </c>
      <c r="D55" s="16" t="s">
        <v>12</v>
      </c>
      <c r="E55" s="16" t="s">
        <v>12</v>
      </c>
      <c r="F55" s="16" t="s">
        <v>12</v>
      </c>
      <c r="G55" s="16" t="s">
        <v>61</v>
      </c>
      <c r="H55" s="32"/>
    </row>
    <row r="56" spans="2:9">
      <c r="B56" s="12">
        <v>52</v>
      </c>
      <c r="C56" s="16" t="s">
        <v>16</v>
      </c>
      <c r="D56" s="48" t="s">
        <v>9</v>
      </c>
      <c r="E56" s="16" t="s">
        <v>16</v>
      </c>
      <c r="F56" s="48" t="s">
        <v>9</v>
      </c>
      <c r="G56" s="16" t="s">
        <v>7</v>
      </c>
      <c r="H56" s="32"/>
    </row>
    <row r="57" spans="2:9">
      <c r="B57" s="12">
        <v>53</v>
      </c>
      <c r="C57" s="16" t="s">
        <v>13</v>
      </c>
      <c r="D57" s="16" t="s">
        <v>9</v>
      </c>
      <c r="E57" s="16" t="s">
        <v>15</v>
      </c>
      <c r="F57" s="16" t="s">
        <v>9</v>
      </c>
      <c r="G57" s="16" t="s">
        <v>13</v>
      </c>
      <c r="H57" s="32"/>
    </row>
    <row r="58" spans="2:9">
      <c r="B58" s="12">
        <v>54</v>
      </c>
      <c r="C58" s="16" t="s">
        <v>8</v>
      </c>
      <c r="D58" s="16" t="s">
        <v>11</v>
      </c>
      <c r="E58" s="16" t="s">
        <v>61</v>
      </c>
      <c r="F58" s="16" t="s">
        <v>7</v>
      </c>
      <c r="G58" s="16" t="s">
        <v>8</v>
      </c>
      <c r="H58" s="32"/>
    </row>
    <row r="59" spans="2:9">
      <c r="B59" s="12">
        <v>55</v>
      </c>
      <c r="C59" s="16" t="s">
        <v>61</v>
      </c>
      <c r="D59" s="16" t="s">
        <v>10</v>
      </c>
      <c r="E59" s="16" t="s">
        <v>61</v>
      </c>
      <c r="F59" s="16" t="s">
        <v>10</v>
      </c>
      <c r="G59" s="16" t="s">
        <v>14</v>
      </c>
      <c r="H59" s="32"/>
    </row>
    <row r="60" spans="2:9">
      <c r="B60" s="12">
        <v>56</v>
      </c>
      <c r="C60" s="16" t="s">
        <v>16</v>
      </c>
      <c r="D60" s="16" t="s">
        <v>15</v>
      </c>
      <c r="E60" s="16" t="s">
        <v>61</v>
      </c>
      <c r="F60" s="16" t="s">
        <v>15</v>
      </c>
      <c r="G60" s="16" t="s">
        <v>121</v>
      </c>
      <c r="H60" s="32"/>
    </row>
    <row r="61" spans="2:9">
      <c r="B61" s="12">
        <v>57</v>
      </c>
      <c r="C61" s="16" t="s">
        <v>15</v>
      </c>
      <c r="D61" s="16" t="s">
        <v>7</v>
      </c>
      <c r="E61" s="16" t="s">
        <v>61</v>
      </c>
      <c r="F61" s="16" t="s">
        <v>61</v>
      </c>
      <c r="G61" s="16" t="s">
        <v>10</v>
      </c>
      <c r="H61" s="32"/>
    </row>
    <row r="62" spans="2:9">
      <c r="B62" s="12">
        <v>58</v>
      </c>
      <c r="C62" s="16" t="s">
        <v>61</v>
      </c>
      <c r="D62" s="16" t="s">
        <v>7</v>
      </c>
      <c r="E62" s="16" t="s">
        <v>15</v>
      </c>
      <c r="F62" s="16" t="s">
        <v>61</v>
      </c>
      <c r="G62" s="16" t="s">
        <v>61</v>
      </c>
      <c r="H62" s="32"/>
      <c r="I62" s="21">
        <f>I127</f>
        <v>1.2804743699788452</v>
      </c>
    </row>
    <row r="63" spans="2:9">
      <c r="B63" s="12">
        <v>59</v>
      </c>
      <c r="C63" s="16" t="s">
        <v>61</v>
      </c>
      <c r="D63" s="16" t="s">
        <v>14</v>
      </c>
      <c r="E63" s="16" t="s">
        <v>7</v>
      </c>
      <c r="F63" s="16" t="s">
        <v>14</v>
      </c>
      <c r="G63" s="16" t="s">
        <v>61</v>
      </c>
      <c r="H63" s="32"/>
    </row>
    <row r="64" spans="2:9">
      <c r="B64" s="12">
        <v>60</v>
      </c>
      <c r="C64" s="16" t="s">
        <v>61</v>
      </c>
      <c r="D64" s="16" t="s">
        <v>61</v>
      </c>
      <c r="E64" s="16" t="s">
        <v>7</v>
      </c>
      <c r="F64" s="16" t="s">
        <v>61</v>
      </c>
      <c r="G64" s="16" t="s">
        <v>61</v>
      </c>
      <c r="H64" s="32"/>
    </row>
    <row r="65" spans="2:8">
      <c r="B65" s="12">
        <v>61</v>
      </c>
      <c r="C65" s="16" t="s">
        <v>10</v>
      </c>
      <c r="D65" s="16" t="s">
        <v>61</v>
      </c>
      <c r="E65" s="16" t="s">
        <v>11</v>
      </c>
      <c r="F65" s="16" t="s">
        <v>61</v>
      </c>
      <c r="G65" s="16" t="s">
        <v>61</v>
      </c>
      <c r="H65" s="32"/>
    </row>
    <row r="66" spans="2:8">
      <c r="B66" s="12">
        <v>62</v>
      </c>
      <c r="C66" s="16" t="s">
        <v>61</v>
      </c>
      <c r="D66" s="16" t="s">
        <v>15</v>
      </c>
      <c r="E66" s="16" t="s">
        <v>16</v>
      </c>
      <c r="F66" s="16" t="s">
        <v>61</v>
      </c>
      <c r="G66" s="16" t="s">
        <v>61</v>
      </c>
      <c r="H66" s="32"/>
    </row>
    <row r="67" spans="2:8">
      <c r="B67" s="12">
        <v>63</v>
      </c>
      <c r="C67" s="16" t="s">
        <v>16</v>
      </c>
      <c r="D67" s="16" t="s">
        <v>8</v>
      </c>
      <c r="E67" s="16" t="s">
        <v>11</v>
      </c>
      <c r="F67" s="16" t="s">
        <v>8</v>
      </c>
      <c r="G67" s="16" t="s">
        <v>16</v>
      </c>
      <c r="H67" s="32"/>
    </row>
    <row r="68" spans="2:8">
      <c r="B68" s="12">
        <v>64</v>
      </c>
      <c r="C68" s="16" t="s">
        <v>5</v>
      </c>
      <c r="D68" s="16" t="s">
        <v>14</v>
      </c>
      <c r="E68" s="16" t="s">
        <v>12</v>
      </c>
      <c r="F68" s="16" t="s">
        <v>10</v>
      </c>
      <c r="G68" s="16" t="s">
        <v>61</v>
      </c>
      <c r="H68" s="32"/>
    </row>
    <row r="69" spans="2:8">
      <c r="B69" s="12">
        <v>65</v>
      </c>
      <c r="C69" s="16" t="s">
        <v>7</v>
      </c>
      <c r="D69" s="16" t="s">
        <v>61</v>
      </c>
      <c r="E69" s="16" t="s">
        <v>13</v>
      </c>
      <c r="F69" s="16" t="s">
        <v>61</v>
      </c>
      <c r="G69" s="16" t="s">
        <v>10</v>
      </c>
      <c r="H69" s="32"/>
    </row>
    <row r="70" spans="2:8">
      <c r="B70" s="12">
        <v>66</v>
      </c>
      <c r="C70" s="16" t="s">
        <v>7</v>
      </c>
      <c r="D70" s="16" t="s">
        <v>7</v>
      </c>
      <c r="E70" s="16" t="s">
        <v>14</v>
      </c>
      <c r="F70" s="16" t="s">
        <v>7</v>
      </c>
      <c r="G70" s="16" t="s">
        <v>7</v>
      </c>
      <c r="H70" s="32"/>
    </row>
    <row r="71" spans="2:8">
      <c r="B71" s="12">
        <v>67</v>
      </c>
      <c r="C71" s="16" t="s">
        <v>8</v>
      </c>
      <c r="D71" s="16" t="s">
        <v>11</v>
      </c>
      <c r="E71" s="16" t="s">
        <v>9</v>
      </c>
      <c r="F71" s="16" t="s">
        <v>7</v>
      </c>
      <c r="G71" s="16" t="s">
        <v>7</v>
      </c>
      <c r="H71" s="32"/>
    </row>
    <row r="72" spans="2:8">
      <c r="B72" s="12">
        <v>68</v>
      </c>
      <c r="C72" s="16" t="s">
        <v>8</v>
      </c>
      <c r="D72" s="16" t="s">
        <v>10</v>
      </c>
      <c r="E72" s="16" t="s">
        <v>9</v>
      </c>
      <c r="F72" s="16" t="s">
        <v>8</v>
      </c>
      <c r="G72" s="16" t="s">
        <v>7</v>
      </c>
      <c r="H72" s="32"/>
    </row>
    <row r="73" spans="2:8">
      <c r="B73" s="12">
        <v>69</v>
      </c>
      <c r="C73" s="16" t="s">
        <v>9</v>
      </c>
      <c r="D73" s="16" t="s">
        <v>12</v>
      </c>
      <c r="E73" s="16" t="s">
        <v>9</v>
      </c>
      <c r="F73" s="16" t="s">
        <v>8</v>
      </c>
      <c r="G73" s="16" t="s">
        <v>10</v>
      </c>
      <c r="H73" s="32"/>
    </row>
    <row r="74" spans="2:8">
      <c r="B74" s="12">
        <v>70</v>
      </c>
      <c r="C74" s="16" t="s">
        <v>16</v>
      </c>
      <c r="D74" s="16" t="s">
        <v>7</v>
      </c>
      <c r="E74" s="16" t="s">
        <v>43</v>
      </c>
      <c r="F74" s="16" t="s">
        <v>7</v>
      </c>
      <c r="G74" s="16" t="s">
        <v>11</v>
      </c>
      <c r="H74" s="32"/>
    </row>
    <row r="75" spans="2:8">
      <c r="B75" s="12">
        <v>71</v>
      </c>
      <c r="C75" s="16" t="s">
        <v>13</v>
      </c>
      <c r="D75" s="16" t="s">
        <v>7</v>
      </c>
      <c r="E75" s="16" t="s">
        <v>43</v>
      </c>
      <c r="F75" s="16" t="s">
        <v>7</v>
      </c>
      <c r="G75" s="16" t="s">
        <v>16</v>
      </c>
      <c r="H75" s="32"/>
    </row>
    <row r="76" spans="2:8">
      <c r="B76" s="12">
        <v>72</v>
      </c>
      <c r="C76" s="16" t="s">
        <v>13</v>
      </c>
      <c r="D76" s="16" t="s">
        <v>12</v>
      </c>
      <c r="E76" s="16" t="s">
        <v>43</v>
      </c>
      <c r="F76" s="16" t="s">
        <v>8</v>
      </c>
      <c r="G76" s="16" t="s">
        <v>8</v>
      </c>
      <c r="H76" s="32"/>
    </row>
    <row r="77" spans="2:8">
      <c r="B77" s="12">
        <v>73</v>
      </c>
      <c r="C77" s="54" t="s">
        <v>7</v>
      </c>
      <c r="D77" s="16" t="s">
        <v>12</v>
      </c>
      <c r="E77" s="16" t="s">
        <v>43</v>
      </c>
      <c r="F77" s="16" t="s">
        <v>61</v>
      </c>
      <c r="G77" s="16" t="s">
        <v>8</v>
      </c>
      <c r="H77" s="32"/>
    </row>
    <row r="78" spans="2:8">
      <c r="B78" s="12">
        <v>74</v>
      </c>
      <c r="C78" s="47" t="s">
        <v>61</v>
      </c>
      <c r="D78" s="16" t="s">
        <v>5</v>
      </c>
      <c r="E78" s="16" t="s">
        <v>43</v>
      </c>
      <c r="F78" s="16" t="s">
        <v>61</v>
      </c>
      <c r="G78" s="16" t="s">
        <v>8</v>
      </c>
      <c r="H78" s="32"/>
    </row>
    <row r="79" spans="2:8">
      <c r="B79" s="12">
        <v>75</v>
      </c>
      <c r="C79" s="16" t="s">
        <v>61</v>
      </c>
      <c r="D79" s="16" t="s">
        <v>7</v>
      </c>
      <c r="E79" s="16" t="s">
        <v>43</v>
      </c>
      <c r="F79" s="16" t="s">
        <v>61</v>
      </c>
      <c r="G79" s="16" t="s">
        <v>8</v>
      </c>
      <c r="H79" s="32"/>
    </row>
    <row r="80" spans="2:8">
      <c r="B80" s="12">
        <v>76</v>
      </c>
      <c r="C80" s="16" t="s">
        <v>61</v>
      </c>
      <c r="D80" s="16" t="s">
        <v>7</v>
      </c>
      <c r="E80" s="16" t="s">
        <v>43</v>
      </c>
      <c r="F80" s="16" t="s">
        <v>61</v>
      </c>
      <c r="G80" s="16" t="s">
        <v>9</v>
      </c>
      <c r="H80" s="32"/>
    </row>
    <row r="81" spans="2:8">
      <c r="B81" s="12">
        <v>77</v>
      </c>
      <c r="C81" s="16" t="s">
        <v>61</v>
      </c>
      <c r="D81" s="16" t="s">
        <v>7</v>
      </c>
      <c r="E81" s="16" t="s">
        <v>43</v>
      </c>
      <c r="F81" s="16" t="s">
        <v>61</v>
      </c>
      <c r="G81" s="16" t="s">
        <v>9</v>
      </c>
      <c r="H81" s="32"/>
    </row>
    <row r="82" spans="2:8">
      <c r="B82" s="12">
        <v>78</v>
      </c>
      <c r="C82" s="16" t="s">
        <v>9</v>
      </c>
      <c r="D82" s="16" t="s">
        <v>7</v>
      </c>
      <c r="E82" s="16" t="s">
        <v>43</v>
      </c>
      <c r="F82" s="16" t="s">
        <v>7</v>
      </c>
      <c r="G82" s="16" t="s">
        <v>12</v>
      </c>
      <c r="H82" s="32"/>
    </row>
    <row r="83" spans="2:8">
      <c r="B83" s="12">
        <v>79</v>
      </c>
      <c r="C83" s="16" t="s">
        <v>16</v>
      </c>
      <c r="D83" s="16" t="s">
        <v>7</v>
      </c>
      <c r="E83" s="16" t="s">
        <v>43</v>
      </c>
      <c r="F83" s="16" t="s">
        <v>8</v>
      </c>
      <c r="G83" s="16" t="s">
        <v>15</v>
      </c>
      <c r="H83" s="32"/>
    </row>
    <row r="84" spans="2:8">
      <c r="B84" s="12">
        <v>80</v>
      </c>
      <c r="C84" s="16" t="s">
        <v>43</v>
      </c>
      <c r="D84" s="16" t="s">
        <v>8</v>
      </c>
      <c r="E84" s="16" t="s">
        <v>43</v>
      </c>
      <c r="F84" s="16" t="s">
        <v>9</v>
      </c>
      <c r="G84" s="16" t="s">
        <v>43</v>
      </c>
      <c r="H84" s="32"/>
    </row>
    <row r="85" spans="2:8">
      <c r="B85" s="12">
        <v>81</v>
      </c>
      <c r="C85" s="16" t="s">
        <v>43</v>
      </c>
      <c r="D85" s="16" t="s">
        <v>9</v>
      </c>
      <c r="E85" s="16" t="s">
        <v>43</v>
      </c>
      <c r="F85" s="16" t="s">
        <v>10</v>
      </c>
      <c r="G85" s="16" t="s">
        <v>43</v>
      </c>
      <c r="H85" s="32"/>
    </row>
    <row r="86" spans="2:8">
      <c r="B86" s="12">
        <v>82</v>
      </c>
      <c r="C86" s="16" t="s">
        <v>43</v>
      </c>
      <c r="D86" s="16" t="s">
        <v>10</v>
      </c>
      <c r="E86" s="16" t="s">
        <v>43</v>
      </c>
      <c r="F86" s="16" t="s">
        <v>61</v>
      </c>
      <c r="G86" s="16" t="s">
        <v>43</v>
      </c>
      <c r="H86" s="32"/>
    </row>
    <row r="87" spans="2:8">
      <c r="B87" s="12">
        <v>83</v>
      </c>
      <c r="C87" s="16" t="s">
        <v>43</v>
      </c>
      <c r="D87" s="16" t="s">
        <v>8</v>
      </c>
      <c r="E87" s="16" t="s">
        <v>43</v>
      </c>
      <c r="F87" s="16" t="s">
        <v>8</v>
      </c>
      <c r="G87" s="16" t="s">
        <v>43</v>
      </c>
      <c r="H87" s="32"/>
    </row>
    <row r="88" spans="2:8">
      <c r="B88" s="12">
        <v>84</v>
      </c>
      <c r="C88" s="16" t="s">
        <v>43</v>
      </c>
      <c r="D88" s="16" t="s">
        <v>61</v>
      </c>
      <c r="E88" s="16" t="s">
        <v>7</v>
      </c>
      <c r="F88" s="16" t="s">
        <v>11</v>
      </c>
      <c r="G88" s="16" t="s">
        <v>43</v>
      </c>
      <c r="H88" s="32"/>
    </row>
    <row r="89" spans="2:8">
      <c r="B89" s="12">
        <v>85</v>
      </c>
      <c r="C89" s="16" t="s">
        <v>43</v>
      </c>
      <c r="D89" s="16" t="s">
        <v>7</v>
      </c>
      <c r="E89" s="16" t="s">
        <v>7</v>
      </c>
      <c r="F89" s="16" t="s">
        <v>9</v>
      </c>
      <c r="G89" s="16" t="s">
        <v>43</v>
      </c>
      <c r="H89" s="32"/>
    </row>
    <row r="90" spans="2:8">
      <c r="B90" s="12">
        <v>86</v>
      </c>
      <c r="C90" s="16" t="s">
        <v>43</v>
      </c>
      <c r="D90" s="16" t="s">
        <v>14</v>
      </c>
      <c r="E90" s="16" t="s">
        <v>16</v>
      </c>
      <c r="F90" s="16" t="s">
        <v>14</v>
      </c>
      <c r="G90" s="16" t="s">
        <v>43</v>
      </c>
      <c r="H90" s="32"/>
    </row>
    <row r="91" spans="2:8">
      <c r="B91" s="12">
        <v>87</v>
      </c>
      <c r="C91" s="16" t="s">
        <v>43</v>
      </c>
      <c r="D91" s="16" t="s">
        <v>8</v>
      </c>
      <c r="E91" s="16" t="s">
        <v>15</v>
      </c>
      <c r="F91" s="16" t="s">
        <v>8</v>
      </c>
      <c r="G91" s="16" t="s">
        <v>43</v>
      </c>
      <c r="H91" s="32"/>
    </row>
    <row r="92" spans="2:8">
      <c r="B92" s="12">
        <v>88</v>
      </c>
      <c r="C92" s="16" t="s">
        <v>43</v>
      </c>
      <c r="D92" s="16" t="s">
        <v>13</v>
      </c>
      <c r="E92" s="16" t="s">
        <v>9</v>
      </c>
      <c r="F92" s="16" t="s">
        <v>13</v>
      </c>
      <c r="G92" s="16" t="s">
        <v>43</v>
      </c>
      <c r="H92" s="32"/>
    </row>
    <row r="93" spans="2:8">
      <c r="B93" s="12">
        <v>89</v>
      </c>
      <c r="C93" s="16" t="s">
        <v>43</v>
      </c>
      <c r="D93" s="16" t="s">
        <v>13</v>
      </c>
      <c r="E93" s="16" t="s">
        <v>15</v>
      </c>
      <c r="F93" s="16" t="s">
        <v>9</v>
      </c>
      <c r="G93" s="16" t="s">
        <v>43</v>
      </c>
      <c r="H93" s="32"/>
    </row>
    <row r="94" spans="2:8">
      <c r="B94" s="12">
        <v>90</v>
      </c>
      <c r="C94" s="16" t="s">
        <v>43</v>
      </c>
      <c r="D94" s="16" t="s">
        <v>15</v>
      </c>
      <c r="E94" s="16" t="s">
        <v>14</v>
      </c>
      <c r="F94" s="16" t="s">
        <v>61</v>
      </c>
      <c r="G94" s="16" t="s">
        <v>43</v>
      </c>
      <c r="H94" s="32"/>
    </row>
    <row r="95" spans="2:8">
      <c r="B95" s="12">
        <v>91</v>
      </c>
      <c r="C95" s="16" t="s">
        <v>43</v>
      </c>
      <c r="D95" s="16" t="s">
        <v>61</v>
      </c>
      <c r="E95" s="16" t="s">
        <v>9</v>
      </c>
      <c r="F95" s="16" t="s">
        <v>61</v>
      </c>
      <c r="G95" s="16" t="s">
        <v>43</v>
      </c>
      <c r="H95" s="32"/>
    </row>
    <row r="96" spans="2:8">
      <c r="B96" s="12">
        <v>92</v>
      </c>
      <c r="C96" s="16" t="s">
        <v>43</v>
      </c>
      <c r="D96" s="16" t="s">
        <v>10</v>
      </c>
      <c r="E96" s="16" t="s">
        <v>5</v>
      </c>
      <c r="F96" s="16" t="s">
        <v>61</v>
      </c>
      <c r="G96" s="16" t="s">
        <v>43</v>
      </c>
      <c r="H96" s="32"/>
    </row>
    <row r="97" spans="2:9">
      <c r="B97" s="12">
        <v>93</v>
      </c>
      <c r="C97" s="16" t="s">
        <v>9</v>
      </c>
      <c r="D97" s="16" t="s">
        <v>10</v>
      </c>
      <c r="E97" s="16" t="s">
        <v>12</v>
      </c>
      <c r="F97" s="16" t="s">
        <v>61</v>
      </c>
      <c r="G97" s="16" t="s">
        <v>43</v>
      </c>
      <c r="H97" s="32"/>
    </row>
    <row r="98" spans="2:9">
      <c r="B98" s="12">
        <v>94</v>
      </c>
      <c r="C98" s="16" t="s">
        <v>9</v>
      </c>
      <c r="D98" s="16" t="s">
        <v>10</v>
      </c>
      <c r="E98" s="16" t="s">
        <v>9</v>
      </c>
      <c r="F98" s="16" t="s">
        <v>9</v>
      </c>
      <c r="G98" s="16" t="s">
        <v>43</v>
      </c>
      <c r="H98" s="32"/>
    </row>
    <row r="99" spans="2:9">
      <c r="B99" s="12">
        <v>95</v>
      </c>
      <c r="C99" s="16" t="s">
        <v>13</v>
      </c>
      <c r="D99" s="16" t="s">
        <v>10</v>
      </c>
      <c r="E99" s="16" t="s">
        <v>9</v>
      </c>
      <c r="F99" s="16" t="s">
        <v>10</v>
      </c>
      <c r="G99" s="16" t="s">
        <v>43</v>
      </c>
      <c r="H99" s="32"/>
    </row>
    <row r="100" spans="2:9">
      <c r="B100" s="12">
        <v>96</v>
      </c>
      <c r="C100" s="16" t="s">
        <v>7</v>
      </c>
      <c r="D100" s="16" t="s">
        <v>61</v>
      </c>
      <c r="E100" s="16" t="s">
        <v>13</v>
      </c>
      <c r="F100" s="16" t="s">
        <v>10</v>
      </c>
      <c r="G100" s="16" t="s">
        <v>43</v>
      </c>
      <c r="H100" s="32"/>
      <c r="I100" s="21">
        <f>I127</f>
        <v>1.2804743699788452</v>
      </c>
    </row>
    <row r="101" spans="2:9">
      <c r="B101" s="12">
        <v>97</v>
      </c>
      <c r="C101" s="16" t="s">
        <v>11</v>
      </c>
      <c r="D101" s="16" t="s">
        <v>61</v>
      </c>
      <c r="E101" s="16" t="s">
        <v>15</v>
      </c>
      <c r="F101" s="16" t="s">
        <v>10</v>
      </c>
      <c r="G101" s="16" t="s">
        <v>43</v>
      </c>
      <c r="H101" s="32"/>
    </row>
    <row r="102" spans="2:9">
      <c r="B102" s="12">
        <v>98</v>
      </c>
      <c r="C102" s="16" t="s">
        <v>8</v>
      </c>
      <c r="D102" s="16" t="s">
        <v>15</v>
      </c>
      <c r="E102" s="16" t="s">
        <v>61</v>
      </c>
      <c r="F102" s="16" t="s">
        <v>10</v>
      </c>
      <c r="G102" s="16" t="s">
        <v>8</v>
      </c>
      <c r="H102" s="32"/>
    </row>
    <row r="103" spans="2:9">
      <c r="B103" s="12">
        <v>99</v>
      </c>
      <c r="C103" s="16" t="s">
        <v>9</v>
      </c>
      <c r="D103" s="16" t="s">
        <v>61</v>
      </c>
      <c r="E103" s="16" t="s">
        <v>61</v>
      </c>
      <c r="F103" s="16" t="s">
        <v>10</v>
      </c>
      <c r="G103" s="16" t="s">
        <v>8</v>
      </c>
      <c r="H103" s="32"/>
    </row>
    <row r="104" spans="2:9">
      <c r="B104" s="12">
        <v>100</v>
      </c>
      <c r="C104" s="16" t="s">
        <v>10</v>
      </c>
      <c r="D104" s="16" t="s">
        <v>10</v>
      </c>
      <c r="E104" s="16" t="s">
        <v>15</v>
      </c>
      <c r="F104" s="16" t="s">
        <v>15</v>
      </c>
      <c r="G104" s="16" t="s">
        <v>15</v>
      </c>
      <c r="H104" s="32"/>
    </row>
    <row r="105" spans="2:9">
      <c r="B105" s="12">
        <v>101</v>
      </c>
      <c r="C105" s="16" t="s">
        <v>61</v>
      </c>
      <c r="D105" s="16" t="s">
        <v>8</v>
      </c>
      <c r="E105" s="16" t="s">
        <v>9</v>
      </c>
      <c r="F105" s="16" t="s">
        <v>43</v>
      </c>
      <c r="G105" s="16" t="s">
        <v>61</v>
      </c>
      <c r="H105" s="32"/>
    </row>
    <row r="106" spans="2:9">
      <c r="B106" s="12">
        <v>102</v>
      </c>
      <c r="C106" s="16" t="s">
        <v>61</v>
      </c>
      <c r="D106" s="16" t="s">
        <v>12</v>
      </c>
      <c r="E106" s="47" t="s">
        <v>9</v>
      </c>
      <c r="F106" s="16" t="s">
        <v>43</v>
      </c>
      <c r="G106" s="16" t="s">
        <v>61</v>
      </c>
      <c r="H106" s="32"/>
    </row>
    <row r="107" spans="2:9">
      <c r="B107" s="12">
        <v>103</v>
      </c>
      <c r="C107" s="16" t="s">
        <v>61</v>
      </c>
      <c r="D107" s="16" t="s">
        <v>8</v>
      </c>
      <c r="E107" s="16" t="s">
        <v>9</v>
      </c>
      <c r="F107" s="16" t="s">
        <v>43</v>
      </c>
      <c r="G107" s="16" t="s">
        <v>61</v>
      </c>
      <c r="H107" s="32"/>
    </row>
    <row r="108" spans="2:9">
      <c r="B108" s="12">
        <v>104</v>
      </c>
      <c r="C108" s="16" t="s">
        <v>61</v>
      </c>
      <c r="D108" s="16" t="s">
        <v>12</v>
      </c>
      <c r="E108" s="16" t="s">
        <v>7</v>
      </c>
      <c r="F108" s="16" t="s">
        <v>43</v>
      </c>
      <c r="G108" s="16" t="s">
        <v>61</v>
      </c>
      <c r="H108" s="32"/>
    </row>
    <row r="109" spans="2:9">
      <c r="B109" s="12">
        <v>105</v>
      </c>
      <c r="C109" s="16" t="s">
        <v>10</v>
      </c>
      <c r="D109" s="16" t="s">
        <v>14</v>
      </c>
      <c r="E109" s="16" t="s">
        <v>7</v>
      </c>
      <c r="F109" s="16" t="s">
        <v>43</v>
      </c>
      <c r="G109" s="16" t="s">
        <v>61</v>
      </c>
      <c r="H109" s="32"/>
    </row>
    <row r="110" spans="2:9">
      <c r="B110" s="12">
        <v>106</v>
      </c>
      <c r="C110" s="16" t="s">
        <v>61</v>
      </c>
      <c r="D110" s="16" t="s">
        <v>8</v>
      </c>
      <c r="E110" s="16" t="s">
        <v>61</v>
      </c>
      <c r="F110" s="16" t="s">
        <v>43</v>
      </c>
      <c r="G110" s="16" t="s">
        <v>61</v>
      </c>
      <c r="H110" s="32"/>
    </row>
    <row r="111" spans="2:9">
      <c r="B111" s="12">
        <v>107</v>
      </c>
      <c r="C111" s="16" t="s">
        <v>13</v>
      </c>
      <c r="D111" s="16" t="s">
        <v>8</v>
      </c>
      <c r="E111" s="16" t="s">
        <v>61</v>
      </c>
      <c r="F111" s="16" t="s">
        <v>43</v>
      </c>
      <c r="G111" s="16" t="s">
        <v>15</v>
      </c>
      <c r="H111" s="32"/>
    </row>
    <row r="112" spans="2:9">
      <c r="B112" s="12">
        <v>108</v>
      </c>
      <c r="C112" s="16" t="s">
        <v>13</v>
      </c>
      <c r="D112" s="16" t="s">
        <v>8</v>
      </c>
      <c r="E112" s="16" t="s">
        <v>8</v>
      </c>
      <c r="F112" s="16" t="s">
        <v>43</v>
      </c>
      <c r="G112" s="16" t="s">
        <v>10</v>
      </c>
      <c r="H112" s="32"/>
    </row>
    <row r="113" spans="2:9">
      <c r="B113" s="12">
        <v>109</v>
      </c>
      <c r="C113" s="16" t="s">
        <v>9</v>
      </c>
      <c r="D113" s="16" t="s">
        <v>8</v>
      </c>
      <c r="E113" s="16" t="s">
        <v>8</v>
      </c>
      <c r="F113" s="16" t="s">
        <v>43</v>
      </c>
      <c r="G113" s="16" t="s">
        <v>14</v>
      </c>
      <c r="H113" s="32"/>
    </row>
    <row r="114" spans="2:9">
      <c r="B114" s="12">
        <v>110</v>
      </c>
      <c r="C114" s="16" t="s">
        <v>9</v>
      </c>
      <c r="D114" s="16" t="s">
        <v>10</v>
      </c>
      <c r="E114" s="16" t="s">
        <v>10</v>
      </c>
      <c r="F114" s="16" t="s">
        <v>43</v>
      </c>
      <c r="G114" s="16" t="s">
        <v>61</v>
      </c>
      <c r="H114" s="32"/>
    </row>
    <row r="115" spans="2:9">
      <c r="B115" s="12">
        <v>111</v>
      </c>
      <c r="C115" s="16" t="s">
        <v>9</v>
      </c>
      <c r="D115" s="16" t="s">
        <v>10</v>
      </c>
      <c r="E115" s="16" t="s">
        <v>14</v>
      </c>
      <c r="F115" s="16" t="s">
        <v>43</v>
      </c>
      <c r="G115" s="16" t="s">
        <v>61</v>
      </c>
      <c r="H115" s="32"/>
    </row>
    <row r="116" spans="2:9">
      <c r="B116" s="12">
        <v>112</v>
      </c>
      <c r="C116" s="16" t="s">
        <v>16</v>
      </c>
      <c r="D116" s="16" t="s">
        <v>10</v>
      </c>
      <c r="E116" s="16" t="s">
        <v>11</v>
      </c>
      <c r="F116" s="16" t="s">
        <v>43</v>
      </c>
      <c r="G116" s="16" t="s">
        <v>10</v>
      </c>
      <c r="H116" s="32"/>
    </row>
    <row r="117" spans="2:9">
      <c r="B117" s="12">
        <v>113</v>
      </c>
      <c r="C117" s="16" t="s">
        <v>14</v>
      </c>
      <c r="D117" s="16" t="s">
        <v>10</v>
      </c>
      <c r="E117" s="16" t="s">
        <v>10</v>
      </c>
      <c r="F117" s="16" t="s">
        <v>43</v>
      </c>
      <c r="G117" s="16" t="s">
        <v>10</v>
      </c>
      <c r="H117" s="32"/>
    </row>
    <row r="118" spans="2:9">
      <c r="B118" s="12">
        <v>114</v>
      </c>
      <c r="C118" s="16" t="s">
        <v>10</v>
      </c>
      <c r="D118" s="16" t="s">
        <v>10</v>
      </c>
      <c r="E118" s="16" t="s">
        <v>10</v>
      </c>
      <c r="F118" s="16" t="s">
        <v>43</v>
      </c>
      <c r="G118" s="16" t="s">
        <v>14</v>
      </c>
      <c r="H118" s="32"/>
    </row>
    <row r="119" spans="2:9">
      <c r="B119" s="12">
        <v>115</v>
      </c>
      <c r="C119" s="16" t="s">
        <v>14</v>
      </c>
      <c r="D119" s="16" t="s">
        <v>43</v>
      </c>
      <c r="E119" s="16" t="s">
        <v>10</v>
      </c>
      <c r="F119" s="16" t="s">
        <v>43</v>
      </c>
      <c r="G119" s="16" t="s">
        <v>8</v>
      </c>
      <c r="H119" s="32"/>
    </row>
    <row r="120" spans="2:9">
      <c r="B120" s="12">
        <v>116</v>
      </c>
      <c r="C120" s="16" t="s">
        <v>12</v>
      </c>
      <c r="D120" s="16" t="s">
        <v>43</v>
      </c>
      <c r="E120" s="16" t="s">
        <v>14</v>
      </c>
      <c r="F120" s="16" t="s">
        <v>43</v>
      </c>
      <c r="G120" s="16" t="s">
        <v>7</v>
      </c>
      <c r="H120" s="32"/>
    </row>
    <row r="121" spans="2:9">
      <c r="B121" s="12">
        <v>117</v>
      </c>
      <c r="C121" s="16" t="s">
        <v>10</v>
      </c>
      <c r="D121" s="16" t="s">
        <v>43</v>
      </c>
      <c r="E121" s="16" t="s">
        <v>9</v>
      </c>
      <c r="F121" s="16" t="s">
        <v>9</v>
      </c>
      <c r="G121" s="16" t="s">
        <v>61</v>
      </c>
      <c r="H121" s="32"/>
    </row>
    <row r="122" spans="2:9">
      <c r="B122" s="12">
        <v>118</v>
      </c>
      <c r="C122" s="16" t="s">
        <v>15</v>
      </c>
      <c r="D122" s="16" t="s">
        <v>43</v>
      </c>
      <c r="E122" s="16" t="s">
        <v>61</v>
      </c>
      <c r="F122" s="16" t="s">
        <v>13</v>
      </c>
      <c r="G122" s="16" t="s">
        <v>9</v>
      </c>
      <c r="H122" s="32"/>
    </row>
    <row r="123" spans="2:9">
      <c r="B123" s="12">
        <v>119</v>
      </c>
      <c r="C123" s="16" t="s">
        <v>14</v>
      </c>
      <c r="D123" s="16" t="s">
        <v>43</v>
      </c>
      <c r="E123" s="16" t="s">
        <v>12</v>
      </c>
      <c r="F123" s="16" t="s">
        <v>9</v>
      </c>
      <c r="G123" s="16" t="s">
        <v>61</v>
      </c>
      <c r="H123" s="32"/>
    </row>
    <row r="124" spans="2:9">
      <c r="B124" s="12">
        <v>120</v>
      </c>
      <c r="C124" s="16" t="s">
        <v>15</v>
      </c>
      <c r="D124" s="16" t="s">
        <v>43</v>
      </c>
      <c r="E124" s="16" t="s">
        <v>10</v>
      </c>
      <c r="F124" s="16" t="s">
        <v>61</v>
      </c>
      <c r="G124" s="16" t="s">
        <v>9</v>
      </c>
      <c r="H124" s="32"/>
    </row>
    <row r="125" spans="2:9">
      <c r="B125" s="12">
        <v>121</v>
      </c>
      <c r="C125" s="16" t="s">
        <v>9</v>
      </c>
      <c r="D125" s="16" t="s">
        <v>43</v>
      </c>
      <c r="E125" s="16" t="s">
        <v>10</v>
      </c>
      <c r="F125" s="16" t="s">
        <v>14</v>
      </c>
      <c r="G125" s="16" t="s">
        <v>9</v>
      </c>
      <c r="H125" s="32"/>
    </row>
    <row r="126" spans="2:9">
      <c r="B126" s="12">
        <v>122</v>
      </c>
      <c r="C126" s="16" t="s">
        <v>9</v>
      </c>
      <c r="D126" s="16" t="s">
        <v>43</v>
      </c>
      <c r="E126" s="16" t="s">
        <v>10</v>
      </c>
      <c r="F126" s="16" t="s">
        <v>9</v>
      </c>
      <c r="G126" s="16" t="s">
        <v>10</v>
      </c>
      <c r="H126" s="32"/>
    </row>
    <row r="127" spans="2:9">
      <c r="B127" s="12">
        <v>123</v>
      </c>
      <c r="C127" s="16" t="s">
        <v>14</v>
      </c>
      <c r="D127" s="16" t="s">
        <v>43</v>
      </c>
      <c r="E127" s="16" t="s">
        <v>14</v>
      </c>
      <c r="F127" s="16" t="s">
        <v>61</v>
      </c>
      <c r="G127" s="16" t="s">
        <v>16</v>
      </c>
      <c r="H127" s="32"/>
      <c r="I127" s="21">
        <f>J147</f>
        <v>1.2804743699788452</v>
      </c>
    </row>
    <row r="128" spans="2:9">
      <c r="B128" s="12">
        <v>124</v>
      </c>
      <c r="C128" s="16" t="s">
        <v>12</v>
      </c>
      <c r="D128" s="16" t="s">
        <v>43</v>
      </c>
      <c r="E128" s="16" t="s">
        <v>10</v>
      </c>
      <c r="F128" s="16" t="s">
        <v>10</v>
      </c>
      <c r="G128" s="16" t="s">
        <v>11</v>
      </c>
      <c r="H128" s="32"/>
    </row>
    <row r="129" spans="2:8">
      <c r="B129" s="12">
        <v>125</v>
      </c>
      <c r="C129" s="16" t="s">
        <v>9</v>
      </c>
      <c r="D129" s="16" t="s">
        <v>43</v>
      </c>
      <c r="E129" s="16" t="s">
        <v>11</v>
      </c>
      <c r="F129" s="16" t="s">
        <v>9</v>
      </c>
      <c r="G129" s="16" t="s">
        <v>7</v>
      </c>
      <c r="H129" s="32"/>
    </row>
    <row r="130" spans="2:8">
      <c r="B130" s="12">
        <v>126</v>
      </c>
      <c r="C130" s="16" t="s">
        <v>9</v>
      </c>
      <c r="D130" s="16" t="s">
        <v>43</v>
      </c>
      <c r="E130" s="16" t="s">
        <v>16</v>
      </c>
      <c r="F130" s="16" t="s">
        <v>9</v>
      </c>
      <c r="G130" s="16" t="s">
        <v>7</v>
      </c>
      <c r="H130" s="32"/>
    </row>
    <row r="131" spans="2:8">
      <c r="B131" s="12">
        <v>127</v>
      </c>
      <c r="C131" s="16" t="s">
        <v>9</v>
      </c>
      <c r="D131" s="16" t="s">
        <v>7</v>
      </c>
      <c r="E131" s="16" t="s">
        <v>9</v>
      </c>
      <c r="F131" s="16" t="s">
        <v>7</v>
      </c>
      <c r="G131" s="16" t="s">
        <v>7</v>
      </c>
      <c r="H131" s="32"/>
    </row>
    <row r="132" spans="2:8">
      <c r="B132" s="12">
        <v>128</v>
      </c>
      <c r="C132" s="16" t="s">
        <v>9</v>
      </c>
      <c r="D132" s="16" t="s">
        <v>7</v>
      </c>
      <c r="E132" s="16" t="s">
        <v>13</v>
      </c>
      <c r="F132" s="16" t="s">
        <v>7</v>
      </c>
      <c r="G132" s="16" t="s">
        <v>8</v>
      </c>
      <c r="H132" s="32"/>
    </row>
    <row r="133" spans="2:8">
      <c r="B133" s="12">
        <v>129</v>
      </c>
      <c r="C133" s="16" t="s">
        <v>61</v>
      </c>
      <c r="D133" s="16" t="s">
        <v>7</v>
      </c>
      <c r="E133" s="16" t="s">
        <v>9</v>
      </c>
      <c r="F133" s="49" t="s">
        <v>7</v>
      </c>
      <c r="G133" s="16" t="s">
        <v>16</v>
      </c>
      <c r="H133" s="32"/>
    </row>
    <row r="134" spans="2:8">
      <c r="B134" s="12">
        <v>130</v>
      </c>
      <c r="C134" s="16" t="s">
        <v>16</v>
      </c>
      <c r="D134" s="49" t="s">
        <v>11</v>
      </c>
      <c r="E134" s="16" t="s">
        <v>9</v>
      </c>
      <c r="F134" s="49" t="s">
        <v>7</v>
      </c>
      <c r="G134" s="16" t="s">
        <v>10</v>
      </c>
      <c r="H134" s="32"/>
    </row>
    <row r="135" spans="2:8">
      <c r="B135" s="12">
        <v>131</v>
      </c>
      <c r="C135" s="16" t="s">
        <v>10</v>
      </c>
      <c r="D135" s="49" t="s">
        <v>11</v>
      </c>
      <c r="E135" s="47" t="s">
        <v>9</v>
      </c>
      <c r="F135" s="49" t="s">
        <v>11</v>
      </c>
      <c r="G135" s="16" t="s">
        <v>9</v>
      </c>
      <c r="H135" s="32"/>
    </row>
    <row r="136" spans="2:8">
      <c r="B136" s="12">
        <v>132</v>
      </c>
      <c r="C136" s="16" t="s">
        <v>10</v>
      </c>
      <c r="D136" s="49" t="s">
        <v>12</v>
      </c>
      <c r="E136" s="49" t="s">
        <v>16</v>
      </c>
      <c r="F136" s="49" t="s">
        <v>12</v>
      </c>
      <c r="G136" s="16" t="s">
        <v>61</v>
      </c>
      <c r="H136" s="32"/>
    </row>
    <row r="137" spans="2:8">
      <c r="B137" s="12">
        <v>133</v>
      </c>
      <c r="C137" s="16" t="s">
        <v>12</v>
      </c>
      <c r="D137" s="49" t="s">
        <v>8</v>
      </c>
      <c r="E137" s="49" t="s">
        <v>14</v>
      </c>
      <c r="F137" s="49" t="s">
        <v>8</v>
      </c>
      <c r="G137" s="16" t="s">
        <v>7</v>
      </c>
      <c r="H137" s="32"/>
    </row>
    <row r="138" spans="2:8">
      <c r="B138" s="12">
        <v>134</v>
      </c>
      <c r="C138" s="16" t="s">
        <v>7</v>
      </c>
      <c r="D138" s="49" t="s">
        <v>8</v>
      </c>
      <c r="E138" s="49" t="s">
        <v>10</v>
      </c>
      <c r="F138" s="49" t="s">
        <v>8</v>
      </c>
      <c r="G138" s="16" t="s">
        <v>9</v>
      </c>
      <c r="H138" s="32"/>
    </row>
    <row r="139" spans="2:8">
      <c r="B139" s="12">
        <v>135</v>
      </c>
      <c r="C139" s="47" t="s">
        <v>7</v>
      </c>
      <c r="D139" s="49"/>
      <c r="E139" s="49" t="s">
        <v>10</v>
      </c>
      <c r="F139" s="49"/>
      <c r="G139" s="47" t="s">
        <v>15</v>
      </c>
      <c r="H139" s="46"/>
    </row>
    <row r="140" spans="2:8">
      <c r="B140" s="12">
        <v>136</v>
      </c>
      <c r="C140" s="16" t="s">
        <v>11</v>
      </c>
      <c r="D140" s="49"/>
      <c r="E140" s="49" t="s">
        <v>13</v>
      </c>
      <c r="F140" s="49"/>
      <c r="G140" s="29"/>
      <c r="H140" s="46"/>
    </row>
    <row r="141" spans="2:8">
      <c r="B141" s="12">
        <v>137</v>
      </c>
      <c r="C141" s="16" t="s">
        <v>10</v>
      </c>
      <c r="D141" s="49"/>
      <c r="E141" s="49" t="s">
        <v>14</v>
      </c>
      <c r="F141" s="17"/>
      <c r="G141" s="29"/>
      <c r="H141" s="46"/>
    </row>
    <row r="142" spans="2:8" ht="15" thickBot="1">
      <c r="B142" s="12">
        <v>138</v>
      </c>
      <c r="C142" s="16" t="s">
        <v>13</v>
      </c>
      <c r="D142" s="17"/>
      <c r="E142" s="17"/>
      <c r="F142" s="17"/>
      <c r="G142" s="29"/>
      <c r="H142" s="33"/>
    </row>
    <row r="143" spans="2:8">
      <c r="C143" s="50"/>
      <c r="D143" s="50"/>
      <c r="E143" s="50"/>
      <c r="F143" s="50"/>
      <c r="G143" s="50"/>
      <c r="H143" s="50"/>
    </row>
    <row r="145" spans="2:12">
      <c r="B145" s="75" t="s">
        <v>42</v>
      </c>
      <c r="C145" s="75"/>
      <c r="D145" s="75"/>
      <c r="E145" s="75"/>
      <c r="F145" s="75"/>
      <c r="G145" s="75"/>
      <c r="H145" s="75"/>
    </row>
    <row r="146" spans="2:12">
      <c r="B146" s="19" t="s">
        <v>6</v>
      </c>
      <c r="C146" s="19" t="s">
        <v>35</v>
      </c>
      <c r="D146" s="19" t="s">
        <v>36</v>
      </c>
      <c r="E146" s="19" t="s">
        <v>37</v>
      </c>
      <c r="F146" s="19" t="s">
        <v>38</v>
      </c>
      <c r="G146" s="19" t="s">
        <v>39</v>
      </c>
      <c r="H146" s="27" t="s">
        <v>44</v>
      </c>
    </row>
    <row r="147" spans="2:12">
      <c r="B147" s="18" t="s">
        <v>5</v>
      </c>
      <c r="C147" s="18">
        <f>COUNTIF(C$4:C$142,$B147)</f>
        <v>1</v>
      </c>
      <c r="D147" s="18">
        <f t="shared" ref="D147:H158" si="0">COUNTIF(D$4:D$142,$B147)</f>
        <v>1</v>
      </c>
      <c r="E147" s="18">
        <f t="shared" si="0"/>
        <v>1</v>
      </c>
      <c r="F147" s="18">
        <f t="shared" si="0"/>
        <v>0</v>
      </c>
      <c r="G147" s="18">
        <f t="shared" si="0"/>
        <v>0</v>
      </c>
      <c r="H147" s="18">
        <f t="shared" si="0"/>
        <v>0</v>
      </c>
      <c r="I147" s="13" t="s">
        <v>60</v>
      </c>
      <c r="J147" s="13">
        <f>Q181</f>
        <v>1.2804743699788452</v>
      </c>
    </row>
    <row r="148" spans="2:12">
      <c r="B148" s="18" t="s">
        <v>7</v>
      </c>
      <c r="C148" s="53">
        <f t="shared" ref="C148:G160" si="1">COUNTIF(C$4:C$142,$B148)</f>
        <v>8</v>
      </c>
      <c r="D148" s="51">
        <f t="shared" si="1"/>
        <v>19</v>
      </c>
      <c r="E148" s="53">
        <f t="shared" si="1"/>
        <v>10</v>
      </c>
      <c r="F148" s="51">
        <f t="shared" si="1"/>
        <v>18</v>
      </c>
      <c r="G148" s="18">
        <f t="shared" si="0"/>
        <v>14</v>
      </c>
      <c r="H148" s="18">
        <f t="shared" si="0"/>
        <v>2</v>
      </c>
      <c r="I148" s="27"/>
    </row>
    <row r="149" spans="2:12">
      <c r="B149" s="18" t="s">
        <v>8</v>
      </c>
      <c r="C149" s="51">
        <f t="shared" si="1"/>
        <v>10</v>
      </c>
      <c r="D149" s="53">
        <f t="shared" si="1"/>
        <v>18</v>
      </c>
      <c r="E149" s="51">
        <f t="shared" si="1"/>
        <v>11</v>
      </c>
      <c r="F149" s="53">
        <f t="shared" si="1"/>
        <v>20</v>
      </c>
      <c r="G149" s="18">
        <f t="shared" si="0"/>
        <v>14</v>
      </c>
      <c r="H149" s="18">
        <f t="shared" si="0"/>
        <v>2</v>
      </c>
      <c r="I149" s="27"/>
    </row>
    <row r="150" spans="2:12">
      <c r="B150" s="18" t="s">
        <v>9</v>
      </c>
      <c r="C150" s="53">
        <f t="shared" si="1"/>
        <v>25</v>
      </c>
      <c r="D150" s="51">
        <f t="shared" si="1"/>
        <v>11</v>
      </c>
      <c r="E150" s="53">
        <f t="shared" si="1"/>
        <v>16</v>
      </c>
      <c r="F150" s="51">
        <f t="shared" si="1"/>
        <v>19</v>
      </c>
      <c r="G150" s="18">
        <f t="shared" si="0"/>
        <v>18</v>
      </c>
      <c r="H150" s="18">
        <f t="shared" si="0"/>
        <v>2</v>
      </c>
      <c r="I150" s="27"/>
    </row>
    <row r="151" spans="2:12">
      <c r="B151" s="18" t="s">
        <v>10</v>
      </c>
      <c r="C151" s="51">
        <f t="shared" si="1"/>
        <v>12</v>
      </c>
      <c r="D151" s="53">
        <f t="shared" si="1"/>
        <v>25</v>
      </c>
      <c r="E151" s="51">
        <f t="shared" si="1"/>
        <v>16</v>
      </c>
      <c r="F151" s="53">
        <f t="shared" si="1"/>
        <v>19</v>
      </c>
      <c r="G151" s="18">
        <f t="shared" si="0"/>
        <v>16</v>
      </c>
      <c r="H151" s="18">
        <f t="shared" si="0"/>
        <v>3</v>
      </c>
      <c r="I151" s="27"/>
    </row>
    <row r="152" spans="2:12">
      <c r="B152" s="18" t="s">
        <v>61</v>
      </c>
      <c r="C152" s="53">
        <f t="shared" si="1"/>
        <v>19</v>
      </c>
      <c r="D152" s="51">
        <f t="shared" si="1"/>
        <v>9</v>
      </c>
      <c r="E152" s="53">
        <f t="shared" si="1"/>
        <v>17</v>
      </c>
      <c r="F152" s="51">
        <f t="shared" si="1"/>
        <v>21</v>
      </c>
      <c r="G152" s="18">
        <f t="shared" si="0"/>
        <v>22</v>
      </c>
      <c r="H152" s="18">
        <f>COUNTIF(H$4:H$142,$B152)</f>
        <v>3</v>
      </c>
      <c r="I152" s="27"/>
    </row>
    <row r="153" spans="2:12">
      <c r="B153" s="18" t="s">
        <v>11</v>
      </c>
      <c r="C153" s="53">
        <f t="shared" si="1"/>
        <v>6</v>
      </c>
      <c r="D153" s="51">
        <f t="shared" si="1"/>
        <v>8</v>
      </c>
      <c r="E153" s="53">
        <f t="shared" si="1"/>
        <v>6</v>
      </c>
      <c r="F153" s="51">
        <f t="shared" si="1"/>
        <v>4</v>
      </c>
      <c r="G153" s="18">
        <f t="shared" si="0"/>
        <v>4</v>
      </c>
      <c r="H153" s="18">
        <f t="shared" si="0"/>
        <v>0</v>
      </c>
      <c r="I153" s="27"/>
    </row>
    <row r="154" spans="2:12">
      <c r="B154" s="18" t="s">
        <v>12</v>
      </c>
      <c r="C154" s="51">
        <f t="shared" si="1"/>
        <v>5</v>
      </c>
      <c r="D154" s="53">
        <f t="shared" si="1"/>
        <v>12</v>
      </c>
      <c r="E154" s="51">
        <f t="shared" si="1"/>
        <v>9</v>
      </c>
      <c r="F154" s="53">
        <f t="shared" si="1"/>
        <v>5</v>
      </c>
      <c r="G154" s="18">
        <f t="shared" si="0"/>
        <v>5</v>
      </c>
      <c r="H154" s="18">
        <f t="shared" si="0"/>
        <v>0</v>
      </c>
      <c r="I154" s="27"/>
    </row>
    <row r="155" spans="2:12">
      <c r="B155" s="18" t="s">
        <v>13</v>
      </c>
      <c r="C155" s="53">
        <f t="shared" si="1"/>
        <v>12</v>
      </c>
      <c r="D155" s="51">
        <f t="shared" si="1"/>
        <v>7</v>
      </c>
      <c r="E155" s="53">
        <f t="shared" si="1"/>
        <v>8</v>
      </c>
      <c r="F155" s="51">
        <f t="shared" si="1"/>
        <v>3</v>
      </c>
      <c r="G155" s="18">
        <f t="shared" si="0"/>
        <v>6</v>
      </c>
      <c r="H155" s="18">
        <f t="shared" si="0"/>
        <v>0</v>
      </c>
      <c r="I155" s="27"/>
      <c r="K155" s="13" t="s">
        <v>112</v>
      </c>
      <c r="L155" s="13">
        <f>1/(C180*E180*G180*64)</f>
        <v>24.702094780219781</v>
      </c>
    </row>
    <row r="156" spans="2:12">
      <c r="B156" s="18" t="s">
        <v>14</v>
      </c>
      <c r="C156" s="51">
        <f t="shared" si="1"/>
        <v>5</v>
      </c>
      <c r="D156" s="53">
        <f t="shared" si="1"/>
        <v>6</v>
      </c>
      <c r="E156" s="51">
        <f t="shared" si="1"/>
        <v>9</v>
      </c>
      <c r="F156" s="53">
        <f t="shared" si="1"/>
        <v>6</v>
      </c>
      <c r="G156" s="18">
        <f t="shared" si="0"/>
        <v>4</v>
      </c>
      <c r="H156" s="18">
        <f t="shared" si="0"/>
        <v>0</v>
      </c>
      <c r="I156" s="27"/>
    </row>
    <row r="157" spans="2:12">
      <c r="B157" s="18" t="s">
        <v>15</v>
      </c>
      <c r="C157" s="53">
        <f t="shared" si="1"/>
        <v>9</v>
      </c>
      <c r="D157" s="51">
        <f t="shared" si="1"/>
        <v>7</v>
      </c>
      <c r="E157" s="53">
        <f t="shared" si="1"/>
        <v>8</v>
      </c>
      <c r="F157" s="51">
        <f t="shared" si="1"/>
        <v>4</v>
      </c>
      <c r="G157" s="18">
        <f t="shared" si="0"/>
        <v>5</v>
      </c>
      <c r="H157" s="18">
        <f t="shared" si="0"/>
        <v>0</v>
      </c>
      <c r="I157" s="27"/>
    </row>
    <row r="158" spans="2:12">
      <c r="B158" s="18" t="s">
        <v>48</v>
      </c>
      <c r="C158" s="53">
        <f t="shared" si="1"/>
        <v>0</v>
      </c>
      <c r="D158" s="53">
        <f t="shared" si="1"/>
        <v>0</v>
      </c>
      <c r="E158" s="53">
        <f t="shared" si="1"/>
        <v>0</v>
      </c>
      <c r="F158" s="18">
        <f t="shared" si="1"/>
        <v>0</v>
      </c>
      <c r="G158" s="18">
        <f t="shared" si="0"/>
        <v>0</v>
      </c>
      <c r="H158" s="18">
        <f t="shared" si="0"/>
        <v>0</v>
      </c>
    </row>
    <row r="159" spans="2:12">
      <c r="B159" s="22" t="s">
        <v>43</v>
      </c>
      <c r="C159" s="18">
        <f t="shared" si="1"/>
        <v>13</v>
      </c>
      <c r="D159" s="18">
        <f t="shared" si="1"/>
        <v>12</v>
      </c>
      <c r="E159" s="18">
        <f t="shared" si="1"/>
        <v>14</v>
      </c>
      <c r="F159" s="18">
        <f t="shared" si="1"/>
        <v>16</v>
      </c>
      <c r="G159" s="18">
        <f t="shared" si="1"/>
        <v>18</v>
      </c>
      <c r="H159" s="18">
        <v>0</v>
      </c>
    </row>
    <row r="160" spans="2:12" ht="15" thickBot="1">
      <c r="B160" s="23" t="s">
        <v>16</v>
      </c>
      <c r="C160" s="18">
        <f t="shared" si="1"/>
        <v>14</v>
      </c>
      <c r="D160" s="18">
        <f t="shared" si="1"/>
        <v>0</v>
      </c>
      <c r="E160" s="18">
        <f t="shared" si="1"/>
        <v>13</v>
      </c>
      <c r="F160" s="18">
        <f t="shared" si="1"/>
        <v>0</v>
      </c>
      <c r="G160" s="18">
        <f t="shared" si="1"/>
        <v>9</v>
      </c>
      <c r="H160" s="23">
        <v>0</v>
      </c>
    </row>
    <row r="161" spans="2:26" ht="15" thickBot="1">
      <c r="B161" s="24" t="s">
        <v>41</v>
      </c>
      <c r="C161" s="25">
        <f>SUM(C147:C160)</f>
        <v>139</v>
      </c>
      <c r="D161" s="25">
        <f t="shared" ref="D161:G161" si="2">SUM(D147:D160)</f>
        <v>135</v>
      </c>
      <c r="E161" s="25">
        <f t="shared" si="2"/>
        <v>138</v>
      </c>
      <c r="F161" s="25">
        <f t="shared" si="2"/>
        <v>135</v>
      </c>
      <c r="G161" s="25">
        <f t="shared" si="2"/>
        <v>135</v>
      </c>
      <c r="H161" s="25">
        <f>SUM(H147:H160)</f>
        <v>12</v>
      </c>
    </row>
    <row r="165" spans="2:26">
      <c r="B165" s="71" t="s">
        <v>45</v>
      </c>
      <c r="C165" s="71"/>
      <c r="D165" s="71"/>
      <c r="E165" s="71"/>
      <c r="F165" s="71"/>
      <c r="G165" s="71"/>
      <c r="H165" s="71"/>
      <c r="K165" s="71" t="s">
        <v>47</v>
      </c>
      <c r="L165" s="71"/>
      <c r="M165" s="71"/>
      <c r="N165" s="71"/>
      <c r="O165" s="71"/>
      <c r="P165" s="71"/>
      <c r="Q165" s="71"/>
      <c r="T165" s="71" t="s">
        <v>50</v>
      </c>
      <c r="U165" s="71"/>
      <c r="V165" s="71"/>
      <c r="W165" s="71"/>
      <c r="X165" s="71"/>
      <c r="Y165" s="71"/>
      <c r="Z165" s="71"/>
    </row>
    <row r="166" spans="2:26">
      <c r="B166" s="18" t="s">
        <v>6</v>
      </c>
      <c r="C166" s="18" t="s">
        <v>35</v>
      </c>
      <c r="D166" s="18" t="s">
        <v>36</v>
      </c>
      <c r="E166" s="18" t="s">
        <v>37</v>
      </c>
      <c r="F166" s="18" t="s">
        <v>38</v>
      </c>
      <c r="G166" s="18" t="s">
        <v>39</v>
      </c>
      <c r="H166" s="18" t="s">
        <v>44</v>
      </c>
      <c r="K166" s="18" t="s">
        <v>6</v>
      </c>
      <c r="L166" s="18">
        <v>1</v>
      </c>
      <c r="M166" s="18">
        <v>2</v>
      </c>
      <c r="N166" s="18">
        <v>3</v>
      </c>
      <c r="O166" s="18">
        <v>4</v>
      </c>
      <c r="P166" s="18">
        <v>5</v>
      </c>
      <c r="Q166" s="18" t="s">
        <v>44</v>
      </c>
      <c r="T166" s="18" t="s">
        <v>6</v>
      </c>
      <c r="U166" s="18">
        <v>1</v>
      </c>
      <c r="V166" s="18">
        <v>2</v>
      </c>
      <c r="W166" s="18">
        <v>3</v>
      </c>
      <c r="X166" s="18">
        <v>4</v>
      </c>
      <c r="Y166" s="18">
        <v>5</v>
      </c>
      <c r="Z166" s="18" t="s">
        <v>44</v>
      </c>
    </row>
    <row r="167" spans="2:26">
      <c r="B167" s="18" t="s">
        <v>5</v>
      </c>
      <c r="C167" s="18">
        <f>C147/C$161</f>
        <v>7.1942446043165471E-3</v>
      </c>
      <c r="D167" s="18">
        <f t="shared" ref="D167:H180" si="3">D147/D$161</f>
        <v>7.4074074074074077E-3</v>
      </c>
      <c r="E167" s="18">
        <f t="shared" si="3"/>
        <v>7.246376811594203E-3</v>
      </c>
      <c r="F167" s="18">
        <f t="shared" si="3"/>
        <v>0</v>
      </c>
      <c r="G167" s="18">
        <f t="shared" si="3"/>
        <v>0</v>
      </c>
      <c r="H167" s="18">
        <f t="shared" si="3"/>
        <v>0</v>
      </c>
      <c r="K167" s="18" t="s">
        <v>5</v>
      </c>
      <c r="L167" s="18">
        <v>0</v>
      </c>
      <c r="M167" s="18">
        <f>(C167*D167*(E180+E178))*D186</f>
        <v>0</v>
      </c>
      <c r="N167" s="18">
        <f>C167*D167*E167*(F173+F174+F175+F176+F177)*E186</f>
        <v>4.7197883132034374E-6</v>
      </c>
      <c r="O167" s="18">
        <f>C167*D167*E167*F167*(G178+G180+SUM(G173:G177)+G179*SUM(H173:H177))*F186</f>
        <v>0</v>
      </c>
      <c r="P167" s="18">
        <f>C167*D167*E167*F167*G167*G186</f>
        <v>0</v>
      </c>
      <c r="Q167" s="18"/>
      <c r="T167" s="18" t="s">
        <v>5</v>
      </c>
      <c r="U167" s="18"/>
      <c r="V167" s="18"/>
      <c r="W167" s="18"/>
      <c r="X167" s="18"/>
      <c r="Y167" s="18"/>
      <c r="Z167" s="18"/>
    </row>
    <row r="168" spans="2:26">
      <c r="B168" s="18" t="s">
        <v>7</v>
      </c>
      <c r="C168" s="18">
        <f t="shared" ref="C168:C180" si="4">C148/C$161</f>
        <v>5.7553956834532377E-2</v>
      </c>
      <c r="D168" s="18">
        <f t="shared" si="3"/>
        <v>0.14074074074074075</v>
      </c>
      <c r="E168" s="18">
        <f t="shared" si="3"/>
        <v>7.2463768115942032E-2</v>
      </c>
      <c r="F168" s="18">
        <f t="shared" si="3"/>
        <v>0.13333333333333333</v>
      </c>
      <c r="G168" s="18">
        <f t="shared" si="3"/>
        <v>0.1037037037037037</v>
      </c>
      <c r="H168" s="18">
        <f t="shared" si="3"/>
        <v>0.16666666666666666</v>
      </c>
      <c r="I168" s="27"/>
      <c r="K168" s="18" t="s">
        <v>7</v>
      </c>
      <c r="L168" s="18">
        <v>0</v>
      </c>
      <c r="M168" s="18">
        <v>0</v>
      </c>
      <c r="N168" s="18">
        <f>((1-$H168)*($C168+C$167)*($D168+D$167)*($E168+E$167)*(1-F$167-$F168)+H168*($C168+C$167+C$179)*($D168+D$167+D$179)*($E168+E$167+E$179)*(1-F$167-$F168-F$179))*$E187-(1-F$167-F168-$H168*F$179)*$E187*PRODUCT(C$167:E$167)</f>
        <v>0.10495142980265997</v>
      </c>
      <c r="O168" s="18">
        <f>((1-$H168)*($C168+C$167)*($D168+D$167)*($E168+E$167)*(F$167+$F168)*(1-G$167-G168)+H168*($C168+C$167+C$179)*($D168+D$167+D$179)*($E168+E$167+E$179)*(F$167+$F168+F$179)*(1-G$167-G168-G$179))*F187-(1-G$167-G168-$H168*G$179)*$F187*PRODUCT(C$167:F$167)</f>
        <v>8.8142338094031797E-2</v>
      </c>
      <c r="P168" s="18">
        <f>((1-$H168)*($C168+C$167)*($D168+D$167)*($E168+E$167)*(F$167+$F168)*(G$167+G168)+H168*($C168+C$167+C$179)*($D168+D$167+D$179)*($E168+E$167+E$179)*(F$167+$F168+F$179)*(+G$167+G168+G$179))*G187-PRODUCT(C$167:G$167)*G187</f>
        <v>0.11465006771677881</v>
      </c>
      <c r="Q168" s="18"/>
      <c r="T168" s="18" t="s">
        <v>7</v>
      </c>
      <c r="U168" s="18"/>
      <c r="V168" s="18" t="s">
        <v>51</v>
      </c>
      <c r="W168" s="18"/>
      <c r="X168" s="18"/>
      <c r="Y168" s="18"/>
      <c r="Z168" s="18"/>
    </row>
    <row r="169" spans="2:26">
      <c r="B169" s="18" t="s">
        <v>8</v>
      </c>
      <c r="C169" s="18">
        <f t="shared" si="4"/>
        <v>7.1942446043165464E-2</v>
      </c>
      <c r="D169" s="18">
        <f t="shared" si="3"/>
        <v>0.13333333333333333</v>
      </c>
      <c r="E169" s="18">
        <f t="shared" si="3"/>
        <v>7.9710144927536225E-2</v>
      </c>
      <c r="F169" s="18">
        <f t="shared" si="3"/>
        <v>0.14814814814814814</v>
      </c>
      <c r="G169" s="18">
        <f t="shared" si="3"/>
        <v>0.1037037037037037</v>
      </c>
      <c r="H169" s="18">
        <f t="shared" si="3"/>
        <v>0.16666666666666666</v>
      </c>
      <c r="K169" s="18" t="s">
        <v>8</v>
      </c>
      <c r="L169" s="18">
        <v>0</v>
      </c>
      <c r="M169" s="18">
        <v>0</v>
      </c>
      <c r="N169" s="18">
        <f t="shared" ref="N169:N177" si="5">((1-$H169)*($C169+C$167)*($D169+D$167)*($E169+E$167)*(1-F$167-$F169)+H169*($C169+C$167+C$179)*($D169+D$167+D$179)*($E169+E$167+E$179)*(1-F$167-$F169-F$179))*$E188-(1-F$167-F169-$H169*F$179)*$E188*PRODUCT(C$167:E$167)</f>
        <v>4.0004758881509325E-2</v>
      </c>
      <c r="O169" s="18">
        <f t="shared" ref="O169:O177" si="6">((1-$H169)*($C169+C$167)*($D169+D$167)*($E169+E$167)*(F$167+$F169)*(1-G$167-G169)+H169*($C169+C$167+C$179)*($D169+D$167+D$179)*($E169+E$167+E$179)*(F$167+$F169+F$179)*(1-G$167-G169-G$179))*F188-(1-G$167-G169-$H169*G$179)*$F188*PRODUCT(C$167:F$167)</f>
        <v>4.3256505826928277E-2</v>
      </c>
      <c r="P169" s="18">
        <f t="shared" ref="P169:P177" si="7">((1-$H169)*($C169+C$167)*($D169+D$167)*($E169+E$167)*(F$167+$F169)*(G$167+G169)+H169*($C169+C$167+C$179)*($D169+D$167+D$179)*($E169+E$167+E$179)*(F$167+$F169+F$179)*(+G$167+G169+G$179))*G188-PRODUCT(C$167:G$167)*G188</f>
        <v>4.099301104234998E-2</v>
      </c>
      <c r="Q169" s="18"/>
      <c r="T169" s="18" t="s">
        <v>8</v>
      </c>
      <c r="U169" s="18"/>
      <c r="V169" s="18"/>
      <c r="W169" s="18"/>
      <c r="X169" s="18"/>
      <c r="Y169" s="18"/>
      <c r="Z169" s="18"/>
    </row>
    <row r="170" spans="2:26">
      <c r="B170" s="18" t="s">
        <v>9</v>
      </c>
      <c r="C170" s="18">
        <f t="shared" si="4"/>
        <v>0.17985611510791366</v>
      </c>
      <c r="D170" s="18">
        <f t="shared" si="3"/>
        <v>8.1481481481481488E-2</v>
      </c>
      <c r="E170" s="18">
        <f t="shared" si="3"/>
        <v>0.11594202898550725</v>
      </c>
      <c r="F170" s="18">
        <f t="shared" si="3"/>
        <v>0.14074074074074075</v>
      </c>
      <c r="G170" s="18">
        <f t="shared" si="3"/>
        <v>0.13333333333333333</v>
      </c>
      <c r="H170" s="18">
        <f t="shared" si="3"/>
        <v>0.16666666666666666</v>
      </c>
      <c r="K170" s="18" t="s">
        <v>9</v>
      </c>
      <c r="L170" s="18">
        <v>0</v>
      </c>
      <c r="M170" s="18">
        <v>0</v>
      </c>
      <c r="N170" s="18">
        <f t="shared" si="5"/>
        <v>7.1240675498010386E-2</v>
      </c>
      <c r="O170" s="18">
        <f t="shared" si="6"/>
        <v>6.7589657027285671E-2</v>
      </c>
      <c r="P170" s="18">
        <f t="shared" si="7"/>
        <v>7.2513111357398255E-2</v>
      </c>
      <c r="Q170" s="18"/>
      <c r="T170" s="18" t="s">
        <v>9</v>
      </c>
      <c r="U170" s="18"/>
      <c r="V170" s="18"/>
      <c r="W170" s="18"/>
      <c r="X170" s="18"/>
      <c r="Y170" s="18"/>
      <c r="Z170" s="18"/>
    </row>
    <row r="171" spans="2:26">
      <c r="B171" s="18" t="s">
        <v>10</v>
      </c>
      <c r="C171" s="18">
        <f t="shared" si="4"/>
        <v>8.6330935251798566E-2</v>
      </c>
      <c r="D171" s="18">
        <f t="shared" si="3"/>
        <v>0.18518518518518517</v>
      </c>
      <c r="E171" s="18">
        <f t="shared" si="3"/>
        <v>0.11594202898550725</v>
      </c>
      <c r="F171" s="18">
        <f t="shared" si="3"/>
        <v>0.14074074074074075</v>
      </c>
      <c r="G171" s="18">
        <f t="shared" si="3"/>
        <v>0.11851851851851852</v>
      </c>
      <c r="H171" s="18">
        <f t="shared" si="3"/>
        <v>0.25</v>
      </c>
      <c r="K171" s="18" t="s">
        <v>10</v>
      </c>
      <c r="L171" s="18">
        <v>0</v>
      </c>
      <c r="M171" s="18">
        <v>0</v>
      </c>
      <c r="N171" s="18">
        <f t="shared" si="5"/>
        <v>9.0497650189027529E-2</v>
      </c>
      <c r="O171" s="18">
        <f t="shared" si="6"/>
        <v>9.3598073093184492E-2</v>
      </c>
      <c r="P171" s="18">
        <f t="shared" si="7"/>
        <v>9.9372215712251605E-2</v>
      </c>
      <c r="Q171" s="18"/>
      <c r="T171" s="18" t="s">
        <v>10</v>
      </c>
      <c r="U171" s="18"/>
      <c r="V171" s="18"/>
      <c r="W171" s="18"/>
      <c r="X171" s="18"/>
      <c r="Y171" s="18"/>
      <c r="Z171" s="18"/>
    </row>
    <row r="172" spans="2:26">
      <c r="B172" s="18" t="s">
        <v>61</v>
      </c>
      <c r="C172" s="18">
        <f t="shared" si="4"/>
        <v>0.1366906474820144</v>
      </c>
      <c r="D172" s="18">
        <f t="shared" si="3"/>
        <v>6.6666666666666666E-2</v>
      </c>
      <c r="E172" s="18">
        <f t="shared" si="3"/>
        <v>0.12318840579710146</v>
      </c>
      <c r="F172" s="18">
        <f>F152/F$161</f>
        <v>0.15555555555555556</v>
      </c>
      <c r="G172" s="18">
        <f t="shared" si="3"/>
        <v>0.16296296296296298</v>
      </c>
      <c r="H172" s="18">
        <f t="shared" si="3"/>
        <v>0.25</v>
      </c>
      <c r="K172" s="18" t="s">
        <v>61</v>
      </c>
      <c r="L172" s="18">
        <v>0</v>
      </c>
      <c r="M172" s="18">
        <v>0</v>
      </c>
      <c r="N172" s="18">
        <f t="shared" si="5"/>
        <v>6.2706964505332571E-2</v>
      </c>
      <c r="O172" s="18">
        <f t="shared" si="6"/>
        <v>6.819943460749979E-2</v>
      </c>
      <c r="P172" s="18">
        <f t="shared" si="7"/>
        <v>9.3854563870821389E-2</v>
      </c>
      <c r="Q172" s="18"/>
      <c r="T172" s="18" t="s">
        <v>61</v>
      </c>
      <c r="U172" s="18"/>
      <c r="V172" s="18"/>
      <c r="W172" s="18"/>
      <c r="X172" s="18"/>
      <c r="Y172" s="18"/>
      <c r="Z172" s="18"/>
    </row>
    <row r="173" spans="2:26">
      <c r="B173" s="18" t="s">
        <v>11</v>
      </c>
      <c r="C173" s="18">
        <f t="shared" si="4"/>
        <v>4.3165467625899283E-2</v>
      </c>
      <c r="D173" s="18">
        <f t="shared" si="3"/>
        <v>5.9259259259259262E-2</v>
      </c>
      <c r="E173" s="18">
        <f t="shared" si="3"/>
        <v>4.3478260869565216E-2</v>
      </c>
      <c r="F173" s="18">
        <f t="shared" si="3"/>
        <v>2.9629629629629631E-2</v>
      </c>
      <c r="G173" s="18">
        <f t="shared" si="3"/>
        <v>2.9629629629629631E-2</v>
      </c>
      <c r="H173" s="18">
        <f t="shared" si="3"/>
        <v>0</v>
      </c>
      <c r="K173" s="18" t="s">
        <v>11</v>
      </c>
      <c r="L173" s="18">
        <v>0</v>
      </c>
      <c r="M173" s="18">
        <v>0</v>
      </c>
      <c r="N173" s="18">
        <f t="shared" si="5"/>
        <v>8.2438969203953356E-4</v>
      </c>
      <c r="O173" s="18">
        <f t="shared" si="6"/>
        <v>1.9585500562393764E-4</v>
      </c>
      <c r="P173" s="18">
        <f t="shared" si="7"/>
        <v>1.345568740927816E-5</v>
      </c>
      <c r="Q173" s="18"/>
      <c r="T173" s="18" t="s">
        <v>11</v>
      </c>
      <c r="U173" s="18"/>
      <c r="V173" s="18"/>
      <c r="W173" s="18"/>
      <c r="X173" s="18"/>
      <c r="Y173" s="18"/>
      <c r="Z173" s="18"/>
    </row>
    <row r="174" spans="2:26">
      <c r="B174" s="18" t="s">
        <v>12</v>
      </c>
      <c r="C174" s="18">
        <f t="shared" si="4"/>
        <v>3.5971223021582732E-2</v>
      </c>
      <c r="D174" s="18">
        <f t="shared" si="3"/>
        <v>8.8888888888888892E-2</v>
      </c>
      <c r="E174" s="18">
        <f t="shared" si="3"/>
        <v>6.5217391304347824E-2</v>
      </c>
      <c r="F174" s="18">
        <f t="shared" si="3"/>
        <v>3.7037037037037035E-2</v>
      </c>
      <c r="G174" s="18">
        <f t="shared" si="3"/>
        <v>3.7037037037037035E-2</v>
      </c>
      <c r="H174" s="18">
        <f t="shared" si="3"/>
        <v>0</v>
      </c>
      <c r="K174" s="18" t="s">
        <v>12</v>
      </c>
      <c r="L174" s="18">
        <v>0</v>
      </c>
      <c r="M174" s="18">
        <v>0</v>
      </c>
      <c r="N174" s="18">
        <f t="shared" si="5"/>
        <v>1.4484029166003394E-3</v>
      </c>
      <c r="O174" s="18">
        <f t="shared" si="6"/>
        <v>4.2970732656235998E-4</v>
      </c>
      <c r="P174" s="18">
        <f t="shared" si="7"/>
        <v>3.7186210952511914E-5</v>
      </c>
      <c r="Q174" s="18"/>
      <c r="T174" s="18" t="s">
        <v>12</v>
      </c>
      <c r="U174" s="18"/>
      <c r="V174" s="18"/>
      <c r="W174" s="18"/>
      <c r="X174" s="18"/>
      <c r="Y174" s="18"/>
      <c r="Z174" s="18"/>
    </row>
    <row r="175" spans="2:26">
      <c r="B175" s="18" t="s">
        <v>13</v>
      </c>
      <c r="C175" s="18">
        <f t="shared" si="4"/>
        <v>8.6330935251798566E-2</v>
      </c>
      <c r="D175" s="18">
        <f t="shared" si="3"/>
        <v>5.185185185185185E-2</v>
      </c>
      <c r="E175" s="18">
        <f t="shared" si="3"/>
        <v>5.7971014492753624E-2</v>
      </c>
      <c r="F175" s="18">
        <f t="shared" si="3"/>
        <v>2.2222222222222223E-2</v>
      </c>
      <c r="G175" s="18">
        <f t="shared" si="3"/>
        <v>4.4444444444444446E-2</v>
      </c>
      <c r="H175" s="18">
        <f t="shared" si="3"/>
        <v>0</v>
      </c>
      <c r="K175" s="18" t="s">
        <v>13</v>
      </c>
      <c r="L175" s="18">
        <v>0</v>
      </c>
      <c r="M175" s="18">
        <v>0</v>
      </c>
      <c r="N175" s="18">
        <f t="shared" si="5"/>
        <v>1.7652008291380852E-3</v>
      </c>
      <c r="O175" s="18">
        <f t="shared" si="6"/>
        <v>1.9188084851496151E-4</v>
      </c>
      <c r="P175" s="18">
        <f t="shared" si="7"/>
        <v>2.1419257508646869E-5</v>
      </c>
      <c r="Q175" s="18"/>
      <c r="T175" s="18" t="s">
        <v>13</v>
      </c>
      <c r="U175" s="18"/>
      <c r="V175" s="18"/>
      <c r="W175" s="18"/>
      <c r="X175" s="18"/>
      <c r="Y175" s="18"/>
      <c r="Z175" s="18"/>
    </row>
    <row r="176" spans="2:26">
      <c r="B176" s="18" t="s">
        <v>14</v>
      </c>
      <c r="C176" s="18">
        <f t="shared" si="4"/>
        <v>3.5971223021582732E-2</v>
      </c>
      <c r="D176" s="18">
        <f>D156/D$161</f>
        <v>4.4444444444444446E-2</v>
      </c>
      <c r="E176" s="18">
        <f t="shared" si="3"/>
        <v>6.5217391304347824E-2</v>
      </c>
      <c r="F176" s="18">
        <f t="shared" si="3"/>
        <v>4.4444444444444446E-2</v>
      </c>
      <c r="G176" s="18">
        <f t="shared" si="3"/>
        <v>2.9629629629629631E-2</v>
      </c>
      <c r="H176" s="18">
        <f t="shared" si="3"/>
        <v>0</v>
      </c>
      <c r="K176" s="18" t="s">
        <v>14</v>
      </c>
      <c r="L176" s="18">
        <v>0</v>
      </c>
      <c r="M176" s="18">
        <v>0</v>
      </c>
      <c r="N176" s="18">
        <f t="shared" si="5"/>
        <v>7.7305841853623916E-4</v>
      </c>
      <c r="O176" s="18">
        <f t="shared" si="6"/>
        <v>1.7487054073565863E-4</v>
      </c>
      <c r="P176" s="18">
        <f t="shared" si="7"/>
        <v>1.2814940389788724E-5</v>
      </c>
      <c r="Q176" s="18"/>
      <c r="T176" s="18" t="s">
        <v>14</v>
      </c>
      <c r="U176" s="18"/>
      <c r="V176" s="18"/>
      <c r="W176" s="18"/>
      <c r="X176" s="18"/>
      <c r="Y176" s="18"/>
      <c r="Z176" s="18"/>
    </row>
    <row r="177" spans="2:26">
      <c r="B177" s="18" t="s">
        <v>15</v>
      </c>
      <c r="C177" s="18">
        <f t="shared" si="4"/>
        <v>6.4748201438848921E-2</v>
      </c>
      <c r="D177" s="18">
        <f>D157/D$161</f>
        <v>5.185185185185185E-2</v>
      </c>
      <c r="E177" s="18">
        <f t="shared" si="3"/>
        <v>5.7971014492753624E-2</v>
      </c>
      <c r="F177" s="18">
        <f t="shared" si="3"/>
        <v>2.9629629629629631E-2</v>
      </c>
      <c r="G177" s="18">
        <f t="shared" si="3"/>
        <v>3.7037037037037035E-2</v>
      </c>
      <c r="H177" s="18">
        <f t="shared" si="3"/>
        <v>0</v>
      </c>
      <c r="K177" s="18" t="s">
        <v>15</v>
      </c>
      <c r="L177" s="18">
        <v>0</v>
      </c>
      <c r="M177" s="18">
        <v>0</v>
      </c>
      <c r="N177" s="18">
        <f t="shared" si="5"/>
        <v>1.3471277013100559E-3</v>
      </c>
      <c r="O177" s="18">
        <f t="shared" si="6"/>
        <v>1.9832645841339689E-4</v>
      </c>
      <c r="P177" s="18">
        <f t="shared" si="7"/>
        <v>1.8307057699698172E-5</v>
      </c>
      <c r="Q177" s="18"/>
      <c r="T177" s="18" t="s">
        <v>15</v>
      </c>
      <c r="U177" s="18"/>
      <c r="V177" s="18"/>
      <c r="W177" s="18"/>
      <c r="X177" s="18"/>
      <c r="Y177" s="18"/>
      <c r="Z177" s="18"/>
    </row>
    <row r="178" spans="2:26">
      <c r="B178" s="18" t="s">
        <v>48</v>
      </c>
      <c r="C178" s="18">
        <f t="shared" si="4"/>
        <v>0</v>
      </c>
      <c r="D178" s="18">
        <f>D158/D$161</f>
        <v>0</v>
      </c>
      <c r="E178" s="18">
        <f t="shared" si="3"/>
        <v>0</v>
      </c>
      <c r="F178" s="18">
        <f t="shared" si="3"/>
        <v>0</v>
      </c>
      <c r="G178" s="18">
        <f t="shared" si="3"/>
        <v>0</v>
      </c>
      <c r="H178" s="18">
        <f t="shared" si="3"/>
        <v>0</v>
      </c>
      <c r="K178" s="18" t="s">
        <v>48</v>
      </c>
      <c r="L178" s="18">
        <v>0</v>
      </c>
      <c r="M178" s="18">
        <v>0</v>
      </c>
      <c r="N178" s="18"/>
      <c r="O178" s="18"/>
      <c r="P178" s="18"/>
      <c r="Q178" s="18"/>
      <c r="T178" s="18" t="s">
        <v>48</v>
      </c>
      <c r="U178" s="18"/>
      <c r="V178" s="18"/>
      <c r="W178" s="18"/>
      <c r="X178" s="18"/>
      <c r="Y178" s="18"/>
      <c r="Z178" s="18"/>
    </row>
    <row r="179" spans="2:26">
      <c r="B179" s="18" t="s">
        <v>43</v>
      </c>
      <c r="C179" s="18">
        <f t="shared" si="4"/>
        <v>9.3525179856115109E-2</v>
      </c>
      <c r="D179" s="18">
        <f t="shared" si="3"/>
        <v>8.8888888888888892E-2</v>
      </c>
      <c r="E179" s="18">
        <f t="shared" si="3"/>
        <v>0.10144927536231885</v>
      </c>
      <c r="F179" s="18">
        <f t="shared" si="3"/>
        <v>0.11851851851851852</v>
      </c>
      <c r="G179" s="18">
        <f t="shared" si="3"/>
        <v>0.13333333333333333</v>
      </c>
      <c r="H179" s="18">
        <f t="shared" si="3"/>
        <v>0</v>
      </c>
      <c r="K179" s="18" t="s">
        <v>43</v>
      </c>
      <c r="L179" s="18">
        <v>0</v>
      </c>
      <c r="M179" s="18">
        <v>0</v>
      </c>
      <c r="N179" s="18"/>
      <c r="O179" s="18"/>
      <c r="P179" s="18"/>
      <c r="Q179" s="18"/>
      <c r="T179" s="18" t="s">
        <v>43</v>
      </c>
      <c r="U179" s="18"/>
      <c r="V179" s="18"/>
      <c r="W179" s="18"/>
      <c r="X179" s="18"/>
      <c r="Y179" s="18"/>
      <c r="Z179" s="18"/>
    </row>
    <row r="180" spans="2:26" ht="15" thickBot="1">
      <c r="B180" s="23" t="s">
        <v>16</v>
      </c>
      <c r="C180" s="18">
        <f t="shared" si="4"/>
        <v>0.10071942446043165</v>
      </c>
      <c r="D180" s="18">
        <f t="shared" si="3"/>
        <v>0</v>
      </c>
      <c r="E180" s="18">
        <f t="shared" si="3"/>
        <v>9.420289855072464E-2</v>
      </c>
      <c r="F180" s="18">
        <f t="shared" si="3"/>
        <v>0</v>
      </c>
      <c r="G180" s="18">
        <f t="shared" si="3"/>
        <v>6.6666666666666666E-2</v>
      </c>
      <c r="H180" s="23">
        <f t="shared" ref="H180" si="8">H159/H$161</f>
        <v>0</v>
      </c>
      <c r="K180" s="23" t="s">
        <v>16</v>
      </c>
      <c r="L180" s="23">
        <v>0</v>
      </c>
      <c r="M180" s="23">
        <v>0</v>
      </c>
      <c r="N180" s="23">
        <f>64*C180*E180*G180*E198</f>
        <v>0.12144719007402774</v>
      </c>
      <c r="O180" s="23"/>
      <c r="P180" s="23"/>
      <c r="Q180" s="23"/>
      <c r="T180" s="23" t="s">
        <v>16</v>
      </c>
      <c r="U180" s="23"/>
      <c r="V180" s="23"/>
      <c r="W180" s="23"/>
      <c r="X180" s="23"/>
      <c r="Y180" s="23"/>
      <c r="Z180" s="23"/>
    </row>
    <row r="181" spans="2:26" ht="15" thickBot="1">
      <c r="B181" s="24" t="s">
        <v>41</v>
      </c>
      <c r="C181" s="25">
        <f t="shared" ref="C181:H181" si="9">SUM(C167:C180)</f>
        <v>1</v>
      </c>
      <c r="D181" s="25">
        <f t="shared" si="9"/>
        <v>0.99999999999999989</v>
      </c>
      <c r="E181" s="25">
        <f t="shared" si="9"/>
        <v>1</v>
      </c>
      <c r="F181" s="25">
        <f t="shared" si="9"/>
        <v>1</v>
      </c>
      <c r="G181" s="26">
        <f t="shared" si="9"/>
        <v>1</v>
      </c>
      <c r="H181" s="26">
        <f t="shared" si="9"/>
        <v>1</v>
      </c>
      <c r="K181" s="24" t="s">
        <v>41</v>
      </c>
      <c r="L181" s="25"/>
      <c r="M181" s="25"/>
      <c r="N181" s="25"/>
      <c r="O181" s="25"/>
      <c r="P181" s="26"/>
      <c r="Q181" s="26">
        <f>SUM(L167:P180)</f>
        <v>1.2804743699788452</v>
      </c>
      <c r="T181" s="24" t="s">
        <v>41</v>
      </c>
      <c r="U181" s="25"/>
      <c r="V181" s="25"/>
      <c r="W181" s="25"/>
      <c r="X181" s="25"/>
      <c r="Y181" s="26"/>
      <c r="Z181" s="26"/>
    </row>
    <row r="183" spans="2:26" ht="15" thickBot="1">
      <c r="X183" s="41"/>
    </row>
    <row r="184" spans="2:26">
      <c r="B184" s="72" t="s">
        <v>46</v>
      </c>
      <c r="C184" s="73"/>
      <c r="D184" s="73"/>
      <c r="E184" s="73"/>
      <c r="F184" s="73"/>
      <c r="G184" s="74"/>
      <c r="K184" s="20" t="s">
        <v>5</v>
      </c>
      <c r="L184" s="13" t="s">
        <v>5</v>
      </c>
      <c r="M184" s="13" t="s">
        <v>7</v>
      </c>
      <c r="N184" s="13" t="s">
        <v>52</v>
      </c>
      <c r="O184" s="13" t="s">
        <v>52</v>
      </c>
      <c r="P184" s="13" t="s">
        <v>52</v>
      </c>
      <c r="R184" s="13">
        <f>((1-H$168)*IF(K184="Wild",C$167,C$168)*IF(L184="Wild",D$167,D$168)*IF(M184="Wild",E$167,E$168)*(1-F$167-F$168)+H$168*IF(K184="Wild",C$167,C$168+C$179)*IF(L184="Wild",D$167,D$168+D$179)*IF(M184="Wild",E$167,E$168+E$179)*(1-F$167-F$168-F$179))*E$187</f>
        <v>2.9584491290488815E-4</v>
      </c>
      <c r="X184" s="41"/>
    </row>
    <row r="185" spans="2:26">
      <c r="B185" s="37" t="s">
        <v>6</v>
      </c>
      <c r="C185" s="38">
        <v>1</v>
      </c>
      <c r="D185" s="38">
        <v>2</v>
      </c>
      <c r="E185" s="38">
        <v>3</v>
      </c>
      <c r="F185" s="38">
        <v>4</v>
      </c>
      <c r="G185" s="39">
        <v>5</v>
      </c>
      <c r="K185" s="20" t="s">
        <v>5</v>
      </c>
      <c r="L185" s="13" t="s">
        <v>7</v>
      </c>
      <c r="M185" s="13" t="s">
        <v>5</v>
      </c>
      <c r="N185" s="13" t="s">
        <v>52</v>
      </c>
      <c r="O185" s="13" t="s">
        <v>52</v>
      </c>
      <c r="P185" s="13" t="s">
        <v>52</v>
      </c>
      <c r="R185" s="13">
        <f t="shared" ref="R185:R191" si="10">((1-H$168)*IF(K185="Wild",C$167,C$168)*IF(L185="Wild",D$167,D$168)*IF(M185="Wild",E$167,E$168)*(1-F$167-F$168)+H$168*IF(K185="Wild",C$167,C$168+C$179)*IF(L185="Wild",D$167,D$168+D$179)*IF(M185="Wild",E$167,E$168+E$179)*(1-F$167-F$168-F$179))*E$187</f>
        <v>5.0937957810527395E-4</v>
      </c>
    </row>
    <row r="186" spans="2:26">
      <c r="B186" s="34" t="s">
        <v>5</v>
      </c>
      <c r="C186" s="35">
        <f>Paytable!C4</f>
        <v>0</v>
      </c>
      <c r="D186" s="35">
        <f>Paytable!D4</f>
        <v>0</v>
      </c>
      <c r="E186" s="35">
        <f>Paytable!E4</f>
        <v>75</v>
      </c>
      <c r="F186" s="35">
        <f>Paytable!F4</f>
        <v>300</v>
      </c>
      <c r="G186" s="35">
        <f>Paytable!G4</f>
        <v>1500</v>
      </c>
      <c r="K186" s="20" t="s">
        <v>7</v>
      </c>
      <c r="L186" s="13" t="s">
        <v>5</v>
      </c>
      <c r="M186" s="13" t="s">
        <v>5</v>
      </c>
      <c r="N186" s="13" t="s">
        <v>52</v>
      </c>
      <c r="O186" s="13" t="s">
        <v>52</v>
      </c>
      <c r="P186" s="13" t="s">
        <v>52</v>
      </c>
      <c r="R186" s="13">
        <f t="shared" si="10"/>
        <v>2.4317636604618618E-4</v>
      </c>
    </row>
    <row r="187" spans="2:26">
      <c r="B187" s="34" t="s">
        <v>7</v>
      </c>
      <c r="C187" s="35">
        <f>Paytable!C5</f>
        <v>0</v>
      </c>
      <c r="D187" s="35">
        <f>Paytable!D5</f>
        <v>0</v>
      </c>
      <c r="E187" s="35">
        <f>Paytable!E5</f>
        <v>75</v>
      </c>
      <c r="F187" s="35">
        <f>Paytable!F5</f>
        <v>300</v>
      </c>
      <c r="G187" s="35">
        <f>Paytable!G5</f>
        <v>1500</v>
      </c>
      <c r="K187" s="20" t="s">
        <v>7</v>
      </c>
      <c r="L187" s="13" t="s">
        <v>7</v>
      </c>
      <c r="M187" s="13" t="s">
        <v>5</v>
      </c>
      <c r="N187" s="13" t="s">
        <v>52</v>
      </c>
      <c r="O187" s="13" t="s">
        <v>52</v>
      </c>
      <c r="P187" s="13" t="s">
        <v>52</v>
      </c>
      <c r="R187" s="13">
        <f t="shared" si="10"/>
        <v>5.5304119559961284E-3</v>
      </c>
    </row>
    <row r="188" spans="2:26">
      <c r="B188" s="34" t="s">
        <v>8</v>
      </c>
      <c r="C188" s="35">
        <f>Paytable!C6</f>
        <v>0</v>
      </c>
      <c r="D188" s="35">
        <f>Paytable!D6</f>
        <v>0</v>
      </c>
      <c r="E188" s="35">
        <f>Paytable!E6</f>
        <v>25</v>
      </c>
      <c r="F188" s="35">
        <f>Paytable!F6</f>
        <v>120</v>
      </c>
      <c r="G188" s="35">
        <f>Paytable!G6</f>
        <v>450</v>
      </c>
      <c r="K188" s="20" t="s">
        <v>7</v>
      </c>
      <c r="L188" s="13" t="s">
        <v>5</v>
      </c>
      <c r="M188" s="13" t="s">
        <v>7</v>
      </c>
      <c r="N188" s="13" t="s">
        <v>52</v>
      </c>
      <c r="O188" s="13" t="s">
        <v>52</v>
      </c>
      <c r="P188" s="13" t="s">
        <v>52</v>
      </c>
      <c r="R188" s="13">
        <f t="shared" si="10"/>
        <v>3.4935014951002169E-3</v>
      </c>
    </row>
    <row r="189" spans="2:26">
      <c r="B189" s="34" t="s">
        <v>9</v>
      </c>
      <c r="C189" s="35">
        <f>Paytable!C7</f>
        <v>0</v>
      </c>
      <c r="D189" s="35">
        <f>Paytable!D7</f>
        <v>0</v>
      </c>
      <c r="E189" s="35">
        <f>Paytable!E7</f>
        <v>25</v>
      </c>
      <c r="F189" s="35">
        <f>Paytable!F7</f>
        <v>120</v>
      </c>
      <c r="G189" s="35">
        <f>Paytable!G7</f>
        <v>450</v>
      </c>
      <c r="K189" s="20" t="s">
        <v>5</v>
      </c>
      <c r="L189" s="13" t="s">
        <v>7</v>
      </c>
      <c r="M189" s="13" t="s">
        <v>7</v>
      </c>
      <c r="N189" s="13" t="s">
        <v>52</v>
      </c>
      <c r="O189" s="13" t="s">
        <v>52</v>
      </c>
      <c r="P189" s="13" t="s">
        <v>52</v>
      </c>
      <c r="R189" s="13">
        <f t="shared" si="10"/>
        <v>6.6611230607569781E-3</v>
      </c>
    </row>
    <row r="190" spans="2:26">
      <c r="B190" s="34" t="s">
        <v>10</v>
      </c>
      <c r="C190" s="35">
        <f>Paytable!C8</f>
        <v>0</v>
      </c>
      <c r="D190" s="35">
        <f>Paytable!D8</f>
        <v>0</v>
      </c>
      <c r="E190" s="35">
        <f>Paytable!E8</f>
        <v>25</v>
      </c>
      <c r="F190" s="35">
        <f>Paytable!F8</f>
        <v>120</v>
      </c>
      <c r="G190" s="35">
        <f>Paytable!G8</f>
        <v>450</v>
      </c>
      <c r="K190" s="20" t="s">
        <v>7</v>
      </c>
      <c r="L190" s="13" t="s">
        <v>7</v>
      </c>
      <c r="M190" s="13" t="s">
        <v>7</v>
      </c>
      <c r="N190" s="13" t="s">
        <v>52</v>
      </c>
      <c r="O190" s="13" t="s">
        <v>52</v>
      </c>
      <c r="P190" s="13" t="s">
        <v>52</v>
      </c>
      <c r="R190" s="13">
        <f t="shared" si="10"/>
        <v>8.8217992433750281E-2</v>
      </c>
      <c r="S190" s="13">
        <f>SUM(R184:R190)</f>
        <v>0.10495142980265995</v>
      </c>
    </row>
    <row r="191" spans="2:26">
      <c r="B191" s="34" t="s">
        <v>61</v>
      </c>
      <c r="C191" s="35">
        <f>Paytable!C9</f>
        <v>0</v>
      </c>
      <c r="D191" s="35">
        <f>Paytable!D9</f>
        <v>0</v>
      </c>
      <c r="E191" s="35">
        <f>Paytable!E9</f>
        <v>25</v>
      </c>
      <c r="F191" s="35">
        <f>Paytable!F9</f>
        <v>120</v>
      </c>
      <c r="G191" s="35">
        <f>Paytable!G9</f>
        <v>450</v>
      </c>
      <c r="K191" s="20" t="s">
        <v>5</v>
      </c>
      <c r="L191" s="13" t="s">
        <v>5</v>
      </c>
      <c r="M191" s="13" t="s">
        <v>5</v>
      </c>
      <c r="R191" s="13">
        <f t="shared" si="10"/>
        <v>2.4528596839829982E-5</v>
      </c>
    </row>
    <row r="192" spans="2:26">
      <c r="B192" s="34" t="s">
        <v>11</v>
      </c>
      <c r="C192" s="35">
        <f>Paytable!C10</f>
        <v>0</v>
      </c>
      <c r="D192" s="35">
        <f>Paytable!D10</f>
        <v>0</v>
      </c>
      <c r="E192" s="35">
        <f>Paytable!E10</f>
        <v>5</v>
      </c>
      <c r="F192" s="35">
        <f>Paytable!F10</f>
        <v>40</v>
      </c>
      <c r="G192" s="35">
        <f>Paytable!G10</f>
        <v>90</v>
      </c>
      <c r="R192" s="13">
        <f>(1-F167-F168-F179*0.1)*50*C167*D167*E167</f>
        <v>1.6504956707384138E-5</v>
      </c>
    </row>
    <row r="193" spans="2:7">
      <c r="B193" s="34" t="s">
        <v>12</v>
      </c>
      <c r="C193" s="35">
        <f>Paytable!C11</f>
        <v>0</v>
      </c>
      <c r="D193" s="35">
        <f>Paytable!D11</f>
        <v>0</v>
      </c>
      <c r="E193" s="35">
        <f>Paytable!E11</f>
        <v>5</v>
      </c>
      <c r="F193" s="35">
        <f>Paytable!F11</f>
        <v>40</v>
      </c>
      <c r="G193" s="35">
        <f>Paytable!G11</f>
        <v>90</v>
      </c>
    </row>
    <row r="194" spans="2:7">
      <c r="B194" s="34" t="s">
        <v>13</v>
      </c>
      <c r="C194" s="35">
        <f>Paytable!C12</f>
        <v>0</v>
      </c>
      <c r="D194" s="35">
        <f>Paytable!D12</f>
        <v>0</v>
      </c>
      <c r="E194" s="35">
        <f>Paytable!E12</f>
        <v>5</v>
      </c>
      <c r="F194" s="35">
        <f>Paytable!F12</f>
        <v>25</v>
      </c>
      <c r="G194" s="35">
        <f>Paytable!G12</f>
        <v>60</v>
      </c>
    </row>
    <row r="195" spans="2:7">
      <c r="B195" s="34" t="s">
        <v>14</v>
      </c>
      <c r="C195" s="35">
        <f>Paytable!C13</f>
        <v>0</v>
      </c>
      <c r="D195" s="35">
        <f>Paytable!D13</f>
        <v>0</v>
      </c>
      <c r="E195" s="35">
        <f>Paytable!E13</f>
        <v>5</v>
      </c>
      <c r="F195" s="35">
        <f>Paytable!F13</f>
        <v>25</v>
      </c>
      <c r="G195" s="35">
        <f>Paytable!G13</f>
        <v>60</v>
      </c>
    </row>
    <row r="196" spans="2:7">
      <c r="B196" s="34" t="s">
        <v>15</v>
      </c>
      <c r="C196" s="35">
        <f>Paytable!C14</f>
        <v>0</v>
      </c>
      <c r="D196" s="35">
        <f>Paytable!D14</f>
        <v>0</v>
      </c>
      <c r="E196" s="35">
        <f>Paytable!E14</f>
        <v>5</v>
      </c>
      <c r="F196" s="35">
        <f>Paytable!F14</f>
        <v>25</v>
      </c>
      <c r="G196" s="35">
        <f>Paytable!G14</f>
        <v>60</v>
      </c>
    </row>
    <row r="197" spans="2:7">
      <c r="B197" s="34" t="s">
        <v>48</v>
      </c>
      <c r="C197" s="35">
        <v>0</v>
      </c>
      <c r="D197" s="35">
        <v>0</v>
      </c>
      <c r="E197" s="35">
        <v>0</v>
      </c>
      <c r="F197" s="43">
        <v>0</v>
      </c>
      <c r="G197" s="36">
        <v>0</v>
      </c>
    </row>
    <row r="198" spans="2:7">
      <c r="B198" s="9" t="s">
        <v>16</v>
      </c>
      <c r="C198" s="10"/>
      <c r="D198" s="10"/>
      <c r="E198" s="10">
        <v>3</v>
      </c>
      <c r="F198" s="10"/>
      <c r="G198" s="11"/>
    </row>
  </sheetData>
  <mergeCells count="6">
    <mergeCell ref="T165:Z165"/>
    <mergeCell ref="B184:G184"/>
    <mergeCell ref="C2:H2"/>
    <mergeCell ref="B145:H145"/>
    <mergeCell ref="B165:H165"/>
    <mergeCell ref="K165:Q165"/>
  </mergeCells>
  <conditionalFormatting sqref="A156:Z1048576 A155:J155 M155:Z155 A1:Z154">
    <cfRule type="containsText" dxfId="195" priority="15" operator="containsText" text="Inner">
      <formula>NOT(ISERROR(SEARCH("Inner",A1)))</formula>
    </cfRule>
    <cfRule type="containsText" dxfId="194" priority="25" operator="containsText" text="King">
      <formula>NOT(ISERROR(SEARCH("King",A1)))</formula>
    </cfRule>
    <cfRule type="containsText" dxfId="193" priority="26" operator="containsText" text="Ace">
      <formula>NOT(ISERROR(SEARCH("Ace",A1)))</formula>
    </cfRule>
    <cfRule type="containsText" dxfId="192" priority="27" operator="containsText" text="Elephant">
      <formula>NOT(ISERROR(SEARCH("Elephant",A1)))</formula>
    </cfRule>
    <cfRule type="containsText" dxfId="191" priority="28" operator="containsText" text="Lion">
      <formula>NOT(ISERROR(SEARCH("Lion",A1)))</formula>
    </cfRule>
  </conditionalFormatting>
  <conditionalFormatting sqref="A156:XFD1048576 A155:J155 M155:XFD155 A1:XFD154">
    <cfRule type="containsText" dxfId="190" priority="24" operator="containsText" text="Rhino">
      <formula>NOT(ISERROR(SEARCH("Rhino",A1)))</formula>
    </cfRule>
  </conditionalFormatting>
  <conditionalFormatting sqref="A156:U1048576 A155:J155 M155:U155 A1:U154">
    <cfRule type="containsText" dxfId="189" priority="16" operator="containsText" text="Scatter">
      <formula>NOT(ISERROR(SEARCH("Scatter",A1)))</formula>
    </cfRule>
    <cfRule type="containsText" dxfId="188" priority="17" operator="containsText" text="Collector">
      <formula>NOT(ISERROR(SEARCH("Collector",A1)))</formula>
    </cfRule>
    <cfRule type="containsText" dxfId="187" priority="18" operator="containsText" text="Ten">
      <formula>NOT(ISERROR(SEARCH("Ten",A1)))</formula>
    </cfRule>
    <cfRule type="containsText" dxfId="186" priority="19" operator="containsText" text="WaterBuffalo">
      <formula>NOT(ISERROR(SEARCH("WaterBuffalo",A1)))</formula>
    </cfRule>
    <cfRule type="containsText" dxfId="185" priority="20" operator="containsText" text="Jack">
      <formula>NOT(ISERROR(SEARCH("Jack",A1)))</formula>
    </cfRule>
    <cfRule type="containsText" dxfId="184" priority="21" operator="containsText" text="Queen">
      <formula>NOT(ISERROR(SEARCH("Queen",A1)))</formula>
    </cfRule>
    <cfRule type="containsText" dxfId="183" priority="22" operator="containsText" text="Leopard">
      <formula>NOT(ISERROR(SEARCH("Leopard",A1)))</formula>
    </cfRule>
    <cfRule type="containsText" dxfId="182" priority="23" operator="containsText" text="Wild">
      <formula>NOT(ISERROR(SEARCH("Wild",A1)))</formula>
    </cfRule>
  </conditionalFormatting>
  <conditionalFormatting sqref="K155:L155">
    <cfRule type="containsText" dxfId="181" priority="1" operator="containsText" text="Inner">
      <formula>NOT(ISERROR(SEARCH("Inner",K155)))</formula>
    </cfRule>
    <cfRule type="containsText" dxfId="180" priority="11" operator="containsText" text="King">
      <formula>NOT(ISERROR(SEARCH("King",K155)))</formula>
    </cfRule>
    <cfRule type="containsText" dxfId="179" priority="12" operator="containsText" text="Ace">
      <formula>NOT(ISERROR(SEARCH("Ace",K155)))</formula>
    </cfRule>
    <cfRule type="containsText" dxfId="178" priority="13" operator="containsText" text="Elephant">
      <formula>NOT(ISERROR(SEARCH("Elephant",K155)))</formula>
    </cfRule>
    <cfRule type="containsText" dxfId="177" priority="14" operator="containsText" text="Lion">
      <formula>NOT(ISERROR(SEARCH("Lion",K155)))</formula>
    </cfRule>
  </conditionalFormatting>
  <conditionalFormatting sqref="K155:L155">
    <cfRule type="containsText" dxfId="176" priority="10" operator="containsText" text="Rhino">
      <formula>NOT(ISERROR(SEARCH("Rhino",K155)))</formula>
    </cfRule>
  </conditionalFormatting>
  <conditionalFormatting sqref="K155:L155">
    <cfRule type="containsText" dxfId="175" priority="2" operator="containsText" text="Scatter">
      <formula>NOT(ISERROR(SEARCH("Scatter",K155)))</formula>
    </cfRule>
    <cfRule type="containsText" dxfId="174" priority="3" operator="containsText" text="Collector">
      <formula>NOT(ISERROR(SEARCH("Collector",K155)))</formula>
    </cfRule>
    <cfRule type="containsText" dxfId="173" priority="4" operator="containsText" text="Ten">
      <formula>NOT(ISERROR(SEARCH("Ten",K155)))</formula>
    </cfRule>
    <cfRule type="containsText" dxfId="172" priority="5" operator="containsText" text="WaterBuffalo">
      <formula>NOT(ISERROR(SEARCH("WaterBuffalo",K155)))</formula>
    </cfRule>
    <cfRule type="containsText" dxfId="171" priority="6" operator="containsText" text="Jack">
      <formula>NOT(ISERROR(SEARCH("Jack",K155)))</formula>
    </cfRule>
    <cfRule type="containsText" dxfId="170" priority="7" operator="containsText" text="Queen">
      <formula>NOT(ISERROR(SEARCH("Queen",K155)))</formula>
    </cfRule>
    <cfRule type="containsText" dxfId="169" priority="8" operator="containsText" text="Leopard">
      <formula>NOT(ISERROR(SEARCH("Leopard",K155)))</formula>
    </cfRule>
    <cfRule type="containsText" dxfId="168" priority="9" operator="containsText" text="Wild">
      <formula>NOT(ISERROR(SEARCH("Wild",K155)))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354EF-4FB1-412E-9FDD-A823F4080C9A}">
  <dimension ref="B1:E14"/>
  <sheetViews>
    <sheetView workbookViewId="0">
      <selection activeCell="C13" sqref="C13"/>
    </sheetView>
  </sheetViews>
  <sheetFormatPr defaultRowHeight="14.4"/>
  <cols>
    <col min="2" max="2" width="22.6640625" bestFit="1" customWidth="1"/>
  </cols>
  <sheetData>
    <row r="1" spans="2:5">
      <c r="B1" t="s">
        <v>117</v>
      </c>
      <c r="C1">
        <v>3</v>
      </c>
    </row>
    <row r="2" spans="2:5">
      <c r="B2" t="s">
        <v>108</v>
      </c>
      <c r="C2">
        <v>7</v>
      </c>
    </row>
    <row r="3" spans="2:5">
      <c r="B3" t="s">
        <v>109</v>
      </c>
    </row>
    <row r="4" spans="2:5">
      <c r="B4">
        <v>1</v>
      </c>
    </row>
    <row r="5" spans="2:5">
      <c r="B5">
        <v>2</v>
      </c>
    </row>
    <row r="6" spans="2:5">
      <c r="B6">
        <v>5</v>
      </c>
    </row>
    <row r="7" spans="2:5">
      <c r="B7">
        <v>10</v>
      </c>
    </row>
    <row r="11" spans="2:5">
      <c r="C11" t="s">
        <v>72</v>
      </c>
      <c r="D11" t="s">
        <v>73</v>
      </c>
      <c r="E11" t="s">
        <v>41</v>
      </c>
    </row>
    <row r="12" spans="2:5">
      <c r="B12" t="s">
        <v>74</v>
      </c>
      <c r="C12">
        <v>7250</v>
      </c>
      <c r="D12">
        <f>E12-C12</f>
        <v>2750</v>
      </c>
      <c r="E12">
        <v>10000</v>
      </c>
    </row>
    <row r="14" spans="2:5">
      <c r="B14" t="s">
        <v>111</v>
      </c>
      <c r="C14">
        <f>E12/C12*'Outer Collector Reels'!C165</f>
        <v>4.5070204368503033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Z198"/>
  <sheetViews>
    <sheetView topLeftCell="A59" zoomScale="77" zoomScaleNormal="100" workbookViewId="0">
      <selection activeCell="D59" sqref="D59"/>
    </sheetView>
  </sheetViews>
  <sheetFormatPr defaultColWidth="9.109375" defaultRowHeight="14.4"/>
  <cols>
    <col min="1" max="1" width="9.109375" style="13"/>
    <col min="2" max="8" width="14.88671875" style="13" bestFit="1" customWidth="1"/>
    <col min="9" max="10" width="9.109375" style="13"/>
    <col min="11" max="11" width="14.88671875" style="13" bestFit="1" customWidth="1"/>
    <col min="12" max="16" width="9.109375" style="13"/>
    <col min="17" max="17" width="11" style="13" customWidth="1"/>
    <col min="18" max="23" width="9.109375" style="13"/>
    <col min="24" max="24" width="10" style="13" bestFit="1" customWidth="1"/>
    <col min="25" max="16384" width="9.109375" style="13"/>
  </cols>
  <sheetData>
    <row r="2" spans="2:8" ht="15" thickBot="1">
      <c r="B2" s="12"/>
      <c r="C2" s="68" t="s">
        <v>110</v>
      </c>
      <c r="D2" s="69"/>
      <c r="E2" s="69"/>
      <c r="F2" s="69"/>
      <c r="G2" s="69"/>
      <c r="H2" s="70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9</v>
      </c>
      <c r="D4" s="16" t="s">
        <v>12</v>
      </c>
      <c r="E4" s="16" t="s">
        <v>11</v>
      </c>
      <c r="F4" s="16" t="s">
        <v>11</v>
      </c>
      <c r="G4" s="16" t="s">
        <v>9</v>
      </c>
      <c r="H4" s="31" t="s">
        <v>7</v>
      </c>
    </row>
    <row r="5" spans="2:8">
      <c r="B5" s="12">
        <v>1</v>
      </c>
      <c r="C5" s="16" t="s">
        <v>61</v>
      </c>
      <c r="D5" s="16" t="s">
        <v>13</v>
      </c>
      <c r="E5" s="16" t="s">
        <v>13</v>
      </c>
      <c r="F5" s="16" t="s">
        <v>13</v>
      </c>
      <c r="G5" s="16" t="s">
        <v>61</v>
      </c>
      <c r="H5" s="31" t="s">
        <v>7</v>
      </c>
    </row>
    <row r="6" spans="2:8">
      <c r="B6" s="12">
        <v>2</v>
      </c>
      <c r="C6" s="16" t="s">
        <v>9</v>
      </c>
      <c r="D6" s="16" t="s">
        <v>13</v>
      </c>
      <c r="E6" s="16" t="s">
        <v>16</v>
      </c>
      <c r="F6" s="16" t="s">
        <v>13</v>
      </c>
      <c r="G6" s="16" t="s">
        <v>9</v>
      </c>
      <c r="H6" s="31" t="s">
        <v>8</v>
      </c>
    </row>
    <row r="7" spans="2:8">
      <c r="B7" s="12">
        <v>3</v>
      </c>
      <c r="C7" s="16" t="s">
        <v>13</v>
      </c>
      <c r="D7" s="16" t="s">
        <v>5</v>
      </c>
      <c r="E7" s="16" t="s">
        <v>8</v>
      </c>
      <c r="F7" s="16" t="s">
        <v>8</v>
      </c>
      <c r="G7" s="16" t="s">
        <v>9</v>
      </c>
      <c r="H7" s="31" t="s">
        <v>8</v>
      </c>
    </row>
    <row r="8" spans="2:8">
      <c r="B8" s="12">
        <v>4</v>
      </c>
      <c r="C8" s="16" t="s">
        <v>12</v>
      </c>
      <c r="D8" s="16" t="s">
        <v>8</v>
      </c>
      <c r="E8" s="16" t="s">
        <v>8</v>
      </c>
      <c r="F8" s="16" t="s">
        <v>8</v>
      </c>
      <c r="G8" s="16" t="s">
        <v>11</v>
      </c>
      <c r="H8" s="31" t="s">
        <v>9</v>
      </c>
    </row>
    <row r="9" spans="2:8">
      <c r="B9" s="12">
        <v>5</v>
      </c>
      <c r="C9" s="16" t="s">
        <v>13</v>
      </c>
      <c r="D9" s="16" t="s">
        <v>8</v>
      </c>
      <c r="E9" s="16" t="s">
        <v>15</v>
      </c>
      <c r="F9" s="16" t="s">
        <v>8</v>
      </c>
      <c r="G9" s="16" t="s">
        <v>13</v>
      </c>
      <c r="H9" s="31" t="s">
        <v>9</v>
      </c>
    </row>
    <row r="10" spans="2:8">
      <c r="B10" s="12">
        <v>6</v>
      </c>
      <c r="C10" s="16" t="s">
        <v>16</v>
      </c>
      <c r="D10" s="16" t="s">
        <v>8</v>
      </c>
      <c r="E10" s="16" t="s">
        <v>61</v>
      </c>
      <c r="F10" s="16" t="s">
        <v>8</v>
      </c>
      <c r="G10" s="16" t="s">
        <v>16</v>
      </c>
      <c r="H10" s="31" t="s">
        <v>10</v>
      </c>
    </row>
    <row r="11" spans="2:8">
      <c r="B11" s="12">
        <v>7</v>
      </c>
      <c r="C11" s="16" t="s">
        <v>11</v>
      </c>
      <c r="D11" s="16" t="s">
        <v>12</v>
      </c>
      <c r="E11" s="16" t="s">
        <v>12</v>
      </c>
      <c r="F11" s="16" t="s">
        <v>12</v>
      </c>
      <c r="G11" s="16" t="s">
        <v>12</v>
      </c>
      <c r="H11" s="31" t="s">
        <v>10</v>
      </c>
    </row>
    <row r="12" spans="2:8">
      <c r="B12" s="12">
        <v>8</v>
      </c>
      <c r="C12" s="16" t="s">
        <v>9</v>
      </c>
      <c r="D12" s="16" t="s">
        <v>12</v>
      </c>
      <c r="E12" s="16" t="s">
        <v>7</v>
      </c>
      <c r="F12" s="16" t="s">
        <v>8</v>
      </c>
      <c r="G12" s="16" t="s">
        <v>8</v>
      </c>
      <c r="H12" s="31" t="s">
        <v>10</v>
      </c>
    </row>
    <row r="13" spans="2:8">
      <c r="B13" s="12">
        <v>9</v>
      </c>
      <c r="C13" s="16" t="s">
        <v>9</v>
      </c>
      <c r="D13" s="16" t="s">
        <v>7</v>
      </c>
      <c r="E13" s="16" t="s">
        <v>7</v>
      </c>
      <c r="F13" s="16" t="s">
        <v>7</v>
      </c>
      <c r="G13" s="16" t="s">
        <v>8</v>
      </c>
      <c r="H13" s="31" t="s">
        <v>61</v>
      </c>
    </row>
    <row r="14" spans="2:8">
      <c r="B14" s="12">
        <v>10</v>
      </c>
      <c r="C14" s="16" t="s">
        <v>16</v>
      </c>
      <c r="D14" s="16" t="s">
        <v>7</v>
      </c>
      <c r="E14" s="16" t="s">
        <v>7</v>
      </c>
      <c r="F14" s="16" t="s">
        <v>7</v>
      </c>
      <c r="G14" s="16" t="s">
        <v>8</v>
      </c>
      <c r="H14" s="31" t="s">
        <v>61</v>
      </c>
    </row>
    <row r="15" spans="2:8">
      <c r="B15" s="12">
        <v>11</v>
      </c>
      <c r="C15" s="16" t="s">
        <v>11</v>
      </c>
      <c r="D15" s="16" t="s">
        <v>7</v>
      </c>
      <c r="E15" s="16" t="s">
        <v>7</v>
      </c>
      <c r="F15" s="16" t="s">
        <v>7</v>
      </c>
      <c r="G15" s="16" t="s">
        <v>7</v>
      </c>
      <c r="H15" s="31" t="s">
        <v>61</v>
      </c>
    </row>
    <row r="16" spans="2:8">
      <c r="B16" s="12">
        <v>12</v>
      </c>
      <c r="C16" s="16" t="s">
        <v>12</v>
      </c>
      <c r="D16" s="16" t="s">
        <v>11</v>
      </c>
      <c r="E16" s="16" t="s">
        <v>7</v>
      </c>
      <c r="F16" s="16" t="s">
        <v>10</v>
      </c>
      <c r="G16" s="16" t="s">
        <v>7</v>
      </c>
      <c r="H16" s="31"/>
    </row>
    <row r="17" spans="2:9">
      <c r="B17" s="12">
        <v>13</v>
      </c>
      <c r="C17" s="16" t="s">
        <v>7</v>
      </c>
      <c r="D17" s="16" t="s">
        <v>12</v>
      </c>
      <c r="E17" s="16" t="s">
        <v>61</v>
      </c>
      <c r="F17" s="16" t="s">
        <v>14</v>
      </c>
      <c r="G17" s="16" t="s">
        <v>7</v>
      </c>
      <c r="H17" s="31"/>
    </row>
    <row r="18" spans="2:9">
      <c r="B18" s="12">
        <v>14</v>
      </c>
      <c r="C18" s="16" t="s">
        <v>7</v>
      </c>
      <c r="D18" s="16" t="s">
        <v>14</v>
      </c>
      <c r="E18" s="16" t="s">
        <v>5</v>
      </c>
      <c r="F18" s="16" t="s">
        <v>15</v>
      </c>
      <c r="G18" s="16" t="s">
        <v>7</v>
      </c>
      <c r="H18" s="32"/>
    </row>
    <row r="19" spans="2:9">
      <c r="B19" s="12">
        <v>15</v>
      </c>
      <c r="C19" s="16" t="s">
        <v>7</v>
      </c>
      <c r="D19" s="16" t="s">
        <v>10</v>
      </c>
      <c r="E19" s="16" t="s">
        <v>15</v>
      </c>
      <c r="F19" s="16" t="s">
        <v>10</v>
      </c>
      <c r="G19" s="16" t="s">
        <v>7</v>
      </c>
      <c r="H19" s="32"/>
      <c r="I19" s="21">
        <f>I62</f>
        <v>0.78194799565769146</v>
      </c>
    </row>
    <row r="20" spans="2:9">
      <c r="B20" s="12">
        <v>16</v>
      </c>
      <c r="C20" s="16" t="s">
        <v>9</v>
      </c>
      <c r="D20" s="16" t="s">
        <v>10</v>
      </c>
      <c r="E20" s="16" t="s">
        <v>14</v>
      </c>
      <c r="F20" s="16" t="s">
        <v>10</v>
      </c>
      <c r="G20" s="16" t="s">
        <v>10</v>
      </c>
      <c r="H20" s="32"/>
    </row>
    <row r="21" spans="2:9">
      <c r="B21" s="12">
        <v>17</v>
      </c>
      <c r="C21" s="16" t="s">
        <v>61</v>
      </c>
      <c r="D21" s="16" t="s">
        <v>10</v>
      </c>
      <c r="E21" s="16" t="s">
        <v>14</v>
      </c>
      <c r="F21" s="16" t="s">
        <v>10</v>
      </c>
      <c r="G21" s="16" t="s">
        <v>61</v>
      </c>
      <c r="H21" s="32"/>
    </row>
    <row r="22" spans="2:9">
      <c r="B22" s="12">
        <v>18</v>
      </c>
      <c r="C22" s="16" t="s">
        <v>10</v>
      </c>
      <c r="D22" s="16" t="s">
        <v>11</v>
      </c>
      <c r="E22" s="16" t="s">
        <v>10</v>
      </c>
      <c r="F22" s="16" t="s">
        <v>14</v>
      </c>
      <c r="G22" s="16" t="s">
        <v>12</v>
      </c>
      <c r="H22" s="32"/>
    </row>
    <row r="23" spans="2:9">
      <c r="B23" s="12">
        <v>19</v>
      </c>
      <c r="C23" s="16" t="s">
        <v>10</v>
      </c>
      <c r="D23" s="16" t="s">
        <v>5</v>
      </c>
      <c r="E23" s="16" t="s">
        <v>10</v>
      </c>
      <c r="F23" s="16" t="s">
        <v>14</v>
      </c>
      <c r="G23" s="16" t="s">
        <v>10</v>
      </c>
      <c r="H23" s="32"/>
    </row>
    <row r="24" spans="2:9">
      <c r="B24" s="12">
        <v>20</v>
      </c>
      <c r="C24" s="16" t="s">
        <v>10</v>
      </c>
      <c r="D24" s="16" t="s">
        <v>10</v>
      </c>
      <c r="E24" s="16" t="s">
        <v>9</v>
      </c>
      <c r="F24" s="16" t="s">
        <v>12</v>
      </c>
      <c r="G24" s="16" t="s">
        <v>10</v>
      </c>
      <c r="H24" s="32"/>
    </row>
    <row r="25" spans="2:9">
      <c r="B25" s="12">
        <v>21</v>
      </c>
      <c r="C25" s="16" t="s">
        <v>9</v>
      </c>
      <c r="D25" s="16" t="s">
        <v>9</v>
      </c>
      <c r="E25" s="16" t="s">
        <v>9</v>
      </c>
      <c r="F25" s="16" t="s">
        <v>8</v>
      </c>
      <c r="G25" s="16" t="s">
        <v>10</v>
      </c>
      <c r="H25" s="32"/>
    </row>
    <row r="26" spans="2:9">
      <c r="B26" s="12">
        <v>22</v>
      </c>
      <c r="C26" s="16" t="s">
        <v>5</v>
      </c>
      <c r="D26" s="16" t="s">
        <v>9</v>
      </c>
      <c r="E26" s="16" t="s">
        <v>9</v>
      </c>
      <c r="F26" s="16" t="s">
        <v>12</v>
      </c>
      <c r="G26" s="16" t="s">
        <v>9</v>
      </c>
      <c r="H26" s="32"/>
    </row>
    <row r="27" spans="2:9">
      <c r="B27" s="12">
        <v>23</v>
      </c>
      <c r="C27" s="16" t="s">
        <v>15</v>
      </c>
      <c r="D27" s="16" t="s">
        <v>9</v>
      </c>
      <c r="E27" s="16" t="s">
        <v>9</v>
      </c>
      <c r="F27" s="16" t="s">
        <v>10</v>
      </c>
      <c r="G27" s="16" t="s">
        <v>8</v>
      </c>
      <c r="H27" s="32"/>
    </row>
    <row r="28" spans="2:9">
      <c r="B28" s="12">
        <v>24</v>
      </c>
      <c r="C28" s="16" t="s">
        <v>61</v>
      </c>
      <c r="D28" s="16" t="s">
        <v>9</v>
      </c>
      <c r="E28" s="16" t="s">
        <v>14</v>
      </c>
      <c r="F28" s="16" t="s">
        <v>10</v>
      </c>
      <c r="G28" s="16" t="s">
        <v>10</v>
      </c>
      <c r="H28" s="32"/>
    </row>
    <row r="29" spans="2:9">
      <c r="B29" s="12">
        <v>25</v>
      </c>
      <c r="C29" s="16" t="s">
        <v>8</v>
      </c>
      <c r="D29" s="16" t="s">
        <v>9</v>
      </c>
      <c r="E29" s="16" t="s">
        <v>16</v>
      </c>
      <c r="F29" s="16" t="s">
        <v>14</v>
      </c>
      <c r="G29" s="16" t="s">
        <v>14</v>
      </c>
      <c r="H29" s="32"/>
    </row>
    <row r="30" spans="2:9">
      <c r="B30" s="12">
        <v>26</v>
      </c>
      <c r="C30" s="16" t="s">
        <v>8</v>
      </c>
      <c r="D30" s="16" t="s">
        <v>10</v>
      </c>
      <c r="E30" s="16" t="s">
        <v>61</v>
      </c>
      <c r="F30" s="16" t="s">
        <v>12</v>
      </c>
      <c r="G30" s="16" t="s">
        <v>15</v>
      </c>
      <c r="H30" s="32"/>
    </row>
    <row r="31" spans="2:9">
      <c r="B31" s="12">
        <v>27</v>
      </c>
      <c r="C31" s="16" t="s">
        <v>9</v>
      </c>
      <c r="D31" s="16" t="s">
        <v>14</v>
      </c>
      <c r="E31" s="16" t="s">
        <v>61</v>
      </c>
      <c r="F31" s="16" t="s">
        <v>13</v>
      </c>
      <c r="G31" s="16" t="s">
        <v>10</v>
      </c>
      <c r="H31" s="32"/>
    </row>
    <row r="32" spans="2:9">
      <c r="B32" s="12">
        <v>28</v>
      </c>
      <c r="C32" s="16" t="s">
        <v>13</v>
      </c>
      <c r="D32" s="16" t="s">
        <v>14</v>
      </c>
      <c r="E32" s="16" t="s">
        <v>13</v>
      </c>
      <c r="F32" s="16" t="s">
        <v>13</v>
      </c>
      <c r="G32" s="16" t="s">
        <v>14</v>
      </c>
      <c r="H32" s="32"/>
    </row>
    <row r="33" spans="2:8">
      <c r="B33" s="12">
        <v>29</v>
      </c>
      <c r="C33" s="16" t="s">
        <v>16</v>
      </c>
      <c r="D33" s="16" t="s">
        <v>9</v>
      </c>
      <c r="E33" s="16" t="s">
        <v>13</v>
      </c>
      <c r="F33" s="16" t="s">
        <v>9</v>
      </c>
      <c r="G33" s="16" t="s">
        <v>11</v>
      </c>
      <c r="H33" s="32"/>
    </row>
    <row r="34" spans="2:8">
      <c r="B34" s="12">
        <v>30</v>
      </c>
      <c r="C34" s="16" t="s">
        <v>9</v>
      </c>
      <c r="D34" s="16" t="s">
        <v>14</v>
      </c>
      <c r="E34" s="16" t="s">
        <v>13</v>
      </c>
      <c r="F34" s="16" t="s">
        <v>13</v>
      </c>
      <c r="G34" s="16" t="s">
        <v>9</v>
      </c>
      <c r="H34" s="32"/>
    </row>
    <row r="35" spans="2:8">
      <c r="B35" s="12">
        <v>31</v>
      </c>
      <c r="C35" s="16" t="s">
        <v>9</v>
      </c>
      <c r="D35" s="16" t="s">
        <v>10</v>
      </c>
      <c r="E35" s="16" t="s">
        <v>16</v>
      </c>
      <c r="F35" s="16" t="s">
        <v>13</v>
      </c>
      <c r="G35" s="16" t="s">
        <v>9</v>
      </c>
      <c r="H35" s="32"/>
    </row>
    <row r="36" spans="2:8">
      <c r="B36" s="12">
        <v>32</v>
      </c>
      <c r="C36" s="16" t="s">
        <v>13</v>
      </c>
      <c r="D36" s="16" t="s">
        <v>10</v>
      </c>
      <c r="E36" s="16" t="s">
        <v>13</v>
      </c>
      <c r="F36" s="16" t="s">
        <v>10</v>
      </c>
      <c r="G36" s="16" t="s">
        <v>13</v>
      </c>
      <c r="H36" s="32"/>
    </row>
    <row r="37" spans="2:8">
      <c r="B37" s="12">
        <v>33</v>
      </c>
      <c r="C37" s="16" t="s">
        <v>9</v>
      </c>
      <c r="D37" s="16" t="s">
        <v>7</v>
      </c>
      <c r="E37" s="16" t="s">
        <v>11</v>
      </c>
      <c r="F37" s="16" t="s">
        <v>11</v>
      </c>
      <c r="G37" s="16" t="s">
        <v>9</v>
      </c>
      <c r="H37" s="32"/>
    </row>
    <row r="38" spans="2:8">
      <c r="B38" s="12">
        <v>34</v>
      </c>
      <c r="C38" s="16" t="s">
        <v>13</v>
      </c>
      <c r="D38" s="16" t="s">
        <v>7</v>
      </c>
      <c r="E38" s="16" t="s">
        <v>12</v>
      </c>
      <c r="F38" s="16" t="s">
        <v>12</v>
      </c>
      <c r="G38" s="16" t="s">
        <v>13</v>
      </c>
      <c r="H38" s="32"/>
    </row>
    <row r="39" spans="2:8">
      <c r="B39" s="12">
        <v>35</v>
      </c>
      <c r="C39" s="16" t="s">
        <v>11</v>
      </c>
      <c r="D39" s="16" t="s">
        <v>8</v>
      </c>
      <c r="E39" s="16" t="s">
        <v>9</v>
      </c>
      <c r="F39" s="16" t="s">
        <v>8</v>
      </c>
      <c r="G39" s="16" t="s">
        <v>16</v>
      </c>
      <c r="H39" s="32"/>
    </row>
    <row r="40" spans="2:8">
      <c r="B40" s="12">
        <v>36</v>
      </c>
      <c r="C40" s="16" t="s">
        <v>16</v>
      </c>
      <c r="D40" s="16" t="s">
        <v>8</v>
      </c>
      <c r="E40" s="16" t="s">
        <v>9</v>
      </c>
      <c r="F40" s="16" t="s">
        <v>8</v>
      </c>
      <c r="G40" s="16" t="s">
        <v>10</v>
      </c>
      <c r="H40" s="32"/>
    </row>
    <row r="41" spans="2:8">
      <c r="B41" s="12">
        <v>37</v>
      </c>
      <c r="C41" s="16" t="s">
        <v>15</v>
      </c>
      <c r="D41" s="16" t="s">
        <v>8</v>
      </c>
      <c r="E41" s="16" t="s">
        <v>7</v>
      </c>
      <c r="F41" s="16" t="s">
        <v>8</v>
      </c>
      <c r="G41" s="16" t="s">
        <v>11</v>
      </c>
      <c r="H41" s="32"/>
    </row>
    <row r="42" spans="2:8">
      <c r="B42" s="12">
        <v>38</v>
      </c>
      <c r="C42" s="16" t="s">
        <v>11</v>
      </c>
      <c r="D42" s="16" t="s">
        <v>8</v>
      </c>
      <c r="E42" s="16" t="s">
        <v>61</v>
      </c>
      <c r="F42" s="16" t="s">
        <v>12</v>
      </c>
      <c r="G42" s="16" t="s">
        <v>12</v>
      </c>
      <c r="H42" s="32"/>
    </row>
    <row r="43" spans="2:8">
      <c r="B43" s="12">
        <v>39</v>
      </c>
      <c r="C43" s="16" t="s">
        <v>9</v>
      </c>
      <c r="D43" s="16" t="s">
        <v>8</v>
      </c>
      <c r="E43" s="16" t="s">
        <v>7</v>
      </c>
      <c r="F43" s="16" t="s">
        <v>8</v>
      </c>
      <c r="G43" s="16" t="s">
        <v>9</v>
      </c>
      <c r="H43" s="32"/>
    </row>
    <row r="44" spans="2:8">
      <c r="B44" s="12">
        <v>40</v>
      </c>
      <c r="C44" s="16" t="s">
        <v>9</v>
      </c>
      <c r="D44" s="16" t="s">
        <v>5</v>
      </c>
      <c r="E44" s="16" t="s">
        <v>12</v>
      </c>
      <c r="F44" s="16" t="s">
        <v>12</v>
      </c>
      <c r="G44" s="16" t="s">
        <v>9</v>
      </c>
      <c r="H44" s="32"/>
    </row>
    <row r="45" spans="2:8">
      <c r="B45" s="12">
        <v>41</v>
      </c>
      <c r="C45" s="16" t="s">
        <v>13</v>
      </c>
      <c r="D45" s="16" t="s">
        <v>10</v>
      </c>
      <c r="E45" s="16" t="s">
        <v>14</v>
      </c>
      <c r="F45" s="16" t="s">
        <v>10</v>
      </c>
      <c r="G45" s="16" t="s">
        <v>8</v>
      </c>
      <c r="H45" s="32"/>
    </row>
    <row r="46" spans="2:8">
      <c r="B46" s="12">
        <v>42</v>
      </c>
      <c r="C46" s="16" t="s">
        <v>8</v>
      </c>
      <c r="D46" s="16" t="s">
        <v>10</v>
      </c>
      <c r="E46" s="16" t="s">
        <v>16</v>
      </c>
      <c r="F46" s="16" t="s">
        <v>15</v>
      </c>
      <c r="G46" s="16" t="s">
        <v>12</v>
      </c>
      <c r="H46" s="32"/>
    </row>
    <row r="47" spans="2:8">
      <c r="B47" s="12">
        <v>43</v>
      </c>
      <c r="C47" s="16" t="s">
        <v>8</v>
      </c>
      <c r="D47" s="16" t="s">
        <v>10</v>
      </c>
      <c r="E47" s="16" t="s">
        <v>15</v>
      </c>
      <c r="F47" s="16" t="s">
        <v>9</v>
      </c>
      <c r="G47" s="16" t="s">
        <v>8</v>
      </c>
      <c r="H47" s="32"/>
    </row>
    <row r="48" spans="2:8">
      <c r="B48" s="12">
        <v>44</v>
      </c>
      <c r="C48" s="16" t="s">
        <v>8</v>
      </c>
      <c r="D48" s="16" t="s">
        <v>10</v>
      </c>
      <c r="E48" s="16" t="s">
        <v>10</v>
      </c>
      <c r="F48" s="16" t="s">
        <v>10</v>
      </c>
      <c r="G48" s="16" t="s">
        <v>8</v>
      </c>
      <c r="H48" s="32"/>
    </row>
    <row r="49" spans="2:9">
      <c r="B49" s="12">
        <v>45</v>
      </c>
      <c r="C49" s="16" t="s">
        <v>14</v>
      </c>
      <c r="D49" s="16" t="s">
        <v>15</v>
      </c>
      <c r="E49" s="16" t="s">
        <v>61</v>
      </c>
      <c r="F49" s="16" t="s">
        <v>61</v>
      </c>
      <c r="G49" s="16" t="s">
        <v>14</v>
      </c>
      <c r="H49" s="32"/>
    </row>
    <row r="50" spans="2:9">
      <c r="B50" s="12">
        <v>46</v>
      </c>
      <c r="C50" s="16" t="s">
        <v>16</v>
      </c>
      <c r="D50" s="16" t="s">
        <v>61</v>
      </c>
      <c r="E50" s="16" t="s">
        <v>61</v>
      </c>
      <c r="F50" s="16" t="s">
        <v>61</v>
      </c>
      <c r="G50" s="16" t="s">
        <v>16</v>
      </c>
      <c r="H50" s="32"/>
    </row>
    <row r="51" spans="2:9">
      <c r="B51" s="12">
        <v>47</v>
      </c>
      <c r="C51" s="16" t="s">
        <v>9</v>
      </c>
      <c r="D51" s="16" t="s">
        <v>12</v>
      </c>
      <c r="E51" s="16" t="s">
        <v>61</v>
      </c>
      <c r="F51" s="16" t="s">
        <v>61</v>
      </c>
      <c r="G51" s="16" t="s">
        <v>9</v>
      </c>
      <c r="H51" s="32"/>
    </row>
    <row r="52" spans="2:9">
      <c r="B52" s="12">
        <v>48</v>
      </c>
      <c r="C52" s="16" t="s">
        <v>61</v>
      </c>
      <c r="D52" s="16" t="s">
        <v>10</v>
      </c>
      <c r="E52" s="16" t="s">
        <v>15</v>
      </c>
      <c r="F52" s="16" t="s">
        <v>13</v>
      </c>
      <c r="G52" s="16" t="s">
        <v>10</v>
      </c>
      <c r="H52" s="32"/>
    </row>
    <row r="53" spans="2:9">
      <c r="B53" s="12">
        <v>49</v>
      </c>
      <c r="C53" s="16" t="s">
        <v>61</v>
      </c>
      <c r="D53" s="16" t="s">
        <v>15</v>
      </c>
      <c r="E53" s="16" t="s">
        <v>13</v>
      </c>
      <c r="F53" s="16" t="s">
        <v>9</v>
      </c>
      <c r="G53" s="16" t="s">
        <v>61</v>
      </c>
      <c r="H53" s="32"/>
    </row>
    <row r="54" spans="2:9">
      <c r="B54" s="12">
        <v>50</v>
      </c>
      <c r="C54" s="16" t="s">
        <v>61</v>
      </c>
      <c r="D54" s="16" t="s">
        <v>15</v>
      </c>
      <c r="E54" s="16" t="s">
        <v>5</v>
      </c>
      <c r="F54" s="16" t="s">
        <v>11</v>
      </c>
      <c r="G54" s="16" t="s">
        <v>61</v>
      </c>
      <c r="H54" s="32"/>
    </row>
    <row r="55" spans="2:9">
      <c r="B55" s="12">
        <v>51</v>
      </c>
      <c r="C55" s="16" t="s">
        <v>15</v>
      </c>
      <c r="D55" s="16" t="s">
        <v>12</v>
      </c>
      <c r="E55" s="16" t="s">
        <v>14</v>
      </c>
      <c r="F55" s="16" t="s">
        <v>11</v>
      </c>
      <c r="G55" s="16" t="s">
        <v>61</v>
      </c>
      <c r="H55" s="32"/>
    </row>
    <row r="56" spans="2:9">
      <c r="B56" s="12">
        <v>52</v>
      </c>
      <c r="C56" s="16" t="s">
        <v>5</v>
      </c>
      <c r="D56" s="48" t="s">
        <v>14</v>
      </c>
      <c r="E56" s="16" t="s">
        <v>15</v>
      </c>
      <c r="F56" s="48" t="s">
        <v>14</v>
      </c>
      <c r="G56" s="16" t="s">
        <v>15</v>
      </c>
      <c r="H56" s="32"/>
    </row>
    <row r="57" spans="2:9">
      <c r="B57" s="12">
        <v>53</v>
      </c>
      <c r="C57" s="16" t="s">
        <v>13</v>
      </c>
      <c r="D57" s="16" t="s">
        <v>8</v>
      </c>
      <c r="E57" s="16" t="s">
        <v>15</v>
      </c>
      <c r="F57" s="16" t="s">
        <v>8</v>
      </c>
      <c r="G57" s="16" t="s">
        <v>13</v>
      </c>
      <c r="H57" s="32"/>
    </row>
    <row r="58" spans="2:9">
      <c r="B58" s="12">
        <v>54</v>
      </c>
      <c r="C58" s="16" t="s">
        <v>16</v>
      </c>
      <c r="D58" s="16" t="s">
        <v>11</v>
      </c>
      <c r="E58" s="16" t="s">
        <v>61</v>
      </c>
      <c r="F58" s="16" t="s">
        <v>8</v>
      </c>
      <c r="G58" s="16" t="s">
        <v>16</v>
      </c>
      <c r="H58" s="32"/>
    </row>
    <row r="59" spans="2:9">
      <c r="B59" s="12">
        <v>55</v>
      </c>
      <c r="C59" s="16" t="s">
        <v>61</v>
      </c>
      <c r="D59" s="16" t="s">
        <v>14</v>
      </c>
      <c r="E59" s="16" t="s">
        <v>61</v>
      </c>
      <c r="F59" s="16" t="s">
        <v>8</v>
      </c>
      <c r="G59" s="16" t="s">
        <v>14</v>
      </c>
      <c r="H59" s="32"/>
    </row>
    <row r="60" spans="2:9">
      <c r="B60" s="12">
        <v>56</v>
      </c>
      <c r="C60" s="16" t="s">
        <v>61</v>
      </c>
      <c r="D60" s="16" t="s">
        <v>15</v>
      </c>
      <c r="E60" s="16" t="s">
        <v>61</v>
      </c>
      <c r="F60" s="16" t="s">
        <v>15</v>
      </c>
      <c r="G60" s="16" t="s">
        <v>10</v>
      </c>
      <c r="H60" s="32"/>
    </row>
    <row r="61" spans="2:9">
      <c r="B61" s="12">
        <v>57</v>
      </c>
      <c r="C61" s="16" t="s">
        <v>15</v>
      </c>
      <c r="D61" s="16" t="s">
        <v>61</v>
      </c>
      <c r="E61" s="16" t="s">
        <v>61</v>
      </c>
      <c r="F61" s="16" t="s">
        <v>12</v>
      </c>
      <c r="G61" s="16" t="s">
        <v>10</v>
      </c>
      <c r="H61" s="32"/>
    </row>
    <row r="62" spans="2:9">
      <c r="B62" s="12">
        <v>58</v>
      </c>
      <c r="C62" s="16" t="s">
        <v>61</v>
      </c>
      <c r="D62" s="16" t="s">
        <v>61</v>
      </c>
      <c r="E62" s="16" t="s">
        <v>61</v>
      </c>
      <c r="F62" s="16" t="s">
        <v>12</v>
      </c>
      <c r="G62" s="16" t="s">
        <v>61</v>
      </c>
      <c r="H62" s="32"/>
      <c r="I62" s="21">
        <f>I127</f>
        <v>0.78194799565769146</v>
      </c>
    </row>
    <row r="63" spans="2:9">
      <c r="B63" s="12">
        <v>59</v>
      </c>
      <c r="C63" s="16" t="s">
        <v>61</v>
      </c>
      <c r="D63" s="16" t="s">
        <v>14</v>
      </c>
      <c r="E63" s="16" t="s">
        <v>7</v>
      </c>
      <c r="F63" s="16" t="s">
        <v>8</v>
      </c>
      <c r="G63" s="16" t="s">
        <v>61</v>
      </c>
      <c r="H63" s="32"/>
    </row>
    <row r="64" spans="2:9">
      <c r="B64" s="12">
        <v>60</v>
      </c>
      <c r="C64" s="16" t="s">
        <v>61</v>
      </c>
      <c r="D64" s="16" t="s">
        <v>10</v>
      </c>
      <c r="E64" s="16" t="s">
        <v>5</v>
      </c>
      <c r="F64" s="16" t="s">
        <v>5</v>
      </c>
      <c r="G64" s="16" t="s">
        <v>15</v>
      </c>
      <c r="H64" s="32"/>
    </row>
    <row r="65" spans="2:8">
      <c r="B65" s="12">
        <v>61</v>
      </c>
      <c r="C65" s="16" t="s">
        <v>14</v>
      </c>
      <c r="D65" s="16" t="s">
        <v>10</v>
      </c>
      <c r="E65" s="16" t="s">
        <v>13</v>
      </c>
      <c r="F65" s="16" t="s">
        <v>10</v>
      </c>
      <c r="G65" s="16" t="s">
        <v>61</v>
      </c>
      <c r="H65" s="32"/>
    </row>
    <row r="66" spans="2:8">
      <c r="B66" s="12">
        <v>62</v>
      </c>
      <c r="C66" s="16" t="s">
        <v>15</v>
      </c>
      <c r="D66" s="16" t="s">
        <v>15</v>
      </c>
      <c r="E66" s="16" t="s">
        <v>15</v>
      </c>
      <c r="F66" s="16" t="s">
        <v>15</v>
      </c>
      <c r="G66" s="16" t="s">
        <v>15</v>
      </c>
      <c r="H66" s="32"/>
    </row>
    <row r="67" spans="2:8">
      <c r="B67" s="12">
        <v>63</v>
      </c>
      <c r="C67" s="16" t="s">
        <v>14</v>
      </c>
      <c r="D67" s="16" t="s">
        <v>12</v>
      </c>
      <c r="E67" s="16" t="s">
        <v>11</v>
      </c>
      <c r="F67" s="16" t="s">
        <v>11</v>
      </c>
      <c r="G67" s="16" t="s">
        <v>12</v>
      </c>
      <c r="H67" s="32"/>
    </row>
    <row r="68" spans="2:8">
      <c r="B68" s="12">
        <v>64</v>
      </c>
      <c r="C68" s="16" t="s">
        <v>5</v>
      </c>
      <c r="D68" s="16" t="s">
        <v>14</v>
      </c>
      <c r="E68" s="16" t="s">
        <v>11</v>
      </c>
      <c r="F68" s="16" t="s">
        <v>11</v>
      </c>
      <c r="G68" s="16" t="s">
        <v>5</v>
      </c>
      <c r="H68" s="32"/>
    </row>
    <row r="69" spans="2:8">
      <c r="B69" s="12">
        <v>65</v>
      </c>
      <c r="C69" s="16" t="s">
        <v>7</v>
      </c>
      <c r="D69" s="16" t="s">
        <v>10</v>
      </c>
      <c r="E69" s="16" t="s">
        <v>11</v>
      </c>
      <c r="F69" s="16" t="s">
        <v>10</v>
      </c>
      <c r="G69" s="16" t="s">
        <v>10</v>
      </c>
      <c r="H69" s="32"/>
    </row>
    <row r="70" spans="2:8">
      <c r="B70" s="12">
        <v>66</v>
      </c>
      <c r="C70" s="16" t="s">
        <v>7</v>
      </c>
      <c r="D70" s="16" t="s">
        <v>8</v>
      </c>
      <c r="E70" s="16" t="s">
        <v>11</v>
      </c>
      <c r="F70" s="16" t="s">
        <v>11</v>
      </c>
      <c r="G70" s="16" t="s">
        <v>7</v>
      </c>
      <c r="H70" s="32"/>
    </row>
    <row r="71" spans="2:8">
      <c r="B71" s="12">
        <v>67</v>
      </c>
      <c r="C71" s="16" t="s">
        <v>12</v>
      </c>
      <c r="D71" s="16" t="s">
        <v>11</v>
      </c>
      <c r="E71" s="16" t="s">
        <v>8</v>
      </c>
      <c r="F71" s="16" t="s">
        <v>12</v>
      </c>
      <c r="G71" s="16" t="s">
        <v>11</v>
      </c>
      <c r="H71" s="32"/>
    </row>
    <row r="72" spans="2:8">
      <c r="B72" s="12">
        <v>68</v>
      </c>
      <c r="C72" s="16" t="s">
        <v>12</v>
      </c>
      <c r="D72" s="16" t="s">
        <v>5</v>
      </c>
      <c r="E72" s="16" t="s">
        <v>5</v>
      </c>
      <c r="F72" s="16" t="s">
        <v>5</v>
      </c>
      <c r="G72" s="16" t="s">
        <v>11</v>
      </c>
      <c r="H72" s="32"/>
    </row>
    <row r="73" spans="2:8">
      <c r="B73" s="12">
        <v>69</v>
      </c>
      <c r="C73" s="16" t="s">
        <v>9</v>
      </c>
      <c r="D73" s="16" t="s">
        <v>12</v>
      </c>
      <c r="E73" s="16" t="s">
        <v>12</v>
      </c>
      <c r="F73" s="16" t="s">
        <v>12</v>
      </c>
      <c r="G73" s="16" t="s">
        <v>10</v>
      </c>
      <c r="H73" s="32"/>
    </row>
    <row r="74" spans="2:8">
      <c r="B74" s="12">
        <v>70</v>
      </c>
      <c r="C74" s="16" t="s">
        <v>12</v>
      </c>
      <c r="D74" s="16" t="s">
        <v>8</v>
      </c>
      <c r="E74" s="16" t="s">
        <v>12</v>
      </c>
      <c r="F74" s="16" t="s">
        <v>8</v>
      </c>
      <c r="G74" s="16" t="s">
        <v>11</v>
      </c>
      <c r="H74" s="32"/>
    </row>
    <row r="75" spans="2:8">
      <c r="B75" s="12">
        <v>71</v>
      </c>
      <c r="C75" s="16" t="s">
        <v>13</v>
      </c>
      <c r="D75" s="16" t="s">
        <v>8</v>
      </c>
      <c r="E75" s="16" t="s">
        <v>13</v>
      </c>
      <c r="F75" s="16" t="s">
        <v>8</v>
      </c>
      <c r="G75" s="16" t="s">
        <v>12</v>
      </c>
      <c r="H75" s="32"/>
    </row>
    <row r="76" spans="2:8">
      <c r="B76" s="12">
        <v>72</v>
      </c>
      <c r="C76" s="16" t="s">
        <v>5</v>
      </c>
      <c r="D76" s="16" t="s">
        <v>12</v>
      </c>
      <c r="E76" s="16" t="s">
        <v>5</v>
      </c>
      <c r="F76" s="16" t="s">
        <v>13</v>
      </c>
      <c r="G76" s="16" t="s">
        <v>5</v>
      </c>
      <c r="H76" s="32"/>
    </row>
    <row r="77" spans="2:8">
      <c r="B77" s="12">
        <v>73</v>
      </c>
      <c r="C77" s="54" t="s">
        <v>7</v>
      </c>
      <c r="D77" s="16" t="s">
        <v>5</v>
      </c>
      <c r="E77" s="16" t="s">
        <v>9</v>
      </c>
      <c r="F77" s="16" t="s">
        <v>5</v>
      </c>
      <c r="G77" s="16" t="s">
        <v>12</v>
      </c>
      <c r="H77" s="32"/>
    </row>
    <row r="78" spans="2:8">
      <c r="B78" s="12">
        <v>74</v>
      </c>
      <c r="C78" s="47" t="s">
        <v>61</v>
      </c>
      <c r="D78" s="16" t="s">
        <v>8</v>
      </c>
      <c r="E78" s="16" t="s">
        <v>12</v>
      </c>
      <c r="F78" s="16" t="s">
        <v>8</v>
      </c>
      <c r="G78" s="16" t="s">
        <v>8</v>
      </c>
      <c r="H78" s="32"/>
    </row>
    <row r="79" spans="2:8">
      <c r="B79" s="12">
        <v>75</v>
      </c>
      <c r="C79" s="16" t="s">
        <v>61</v>
      </c>
      <c r="D79" s="16" t="s">
        <v>11</v>
      </c>
      <c r="E79" s="16" t="s">
        <v>11</v>
      </c>
      <c r="F79" s="16" t="s">
        <v>12</v>
      </c>
      <c r="G79" s="16" t="s">
        <v>8</v>
      </c>
      <c r="H79" s="32"/>
    </row>
    <row r="80" spans="2:8">
      <c r="B80" s="12">
        <v>76</v>
      </c>
      <c r="C80" s="16" t="s">
        <v>5</v>
      </c>
      <c r="D80" s="16" t="s">
        <v>11</v>
      </c>
      <c r="E80" s="16" t="s">
        <v>43</v>
      </c>
      <c r="F80" s="16" t="s">
        <v>13</v>
      </c>
      <c r="G80" s="16" t="s">
        <v>5</v>
      </c>
      <c r="H80" s="32"/>
    </row>
    <row r="81" spans="2:8">
      <c r="B81" s="12">
        <v>77</v>
      </c>
      <c r="C81" s="16" t="s">
        <v>61</v>
      </c>
      <c r="D81" s="16" t="s">
        <v>8</v>
      </c>
      <c r="E81" s="16" t="s">
        <v>43</v>
      </c>
      <c r="F81" s="16" t="s">
        <v>12</v>
      </c>
      <c r="G81" s="16" t="s">
        <v>9</v>
      </c>
      <c r="H81" s="32"/>
    </row>
    <row r="82" spans="2:8">
      <c r="B82" s="12">
        <v>78</v>
      </c>
      <c r="C82" s="16" t="s">
        <v>7</v>
      </c>
      <c r="D82" s="16" t="s">
        <v>12</v>
      </c>
      <c r="E82" s="16" t="s">
        <v>43</v>
      </c>
      <c r="F82" s="16" t="s">
        <v>8</v>
      </c>
      <c r="G82" s="16" t="s">
        <v>12</v>
      </c>
      <c r="H82" s="32"/>
    </row>
    <row r="83" spans="2:8">
      <c r="B83" s="12">
        <v>79</v>
      </c>
      <c r="C83" s="16" t="s">
        <v>14</v>
      </c>
      <c r="D83" s="16" t="s">
        <v>12</v>
      </c>
      <c r="E83" s="16" t="s">
        <v>43</v>
      </c>
      <c r="F83" s="16" t="s">
        <v>8</v>
      </c>
      <c r="G83" s="16" t="s">
        <v>16</v>
      </c>
      <c r="H83" s="32"/>
    </row>
    <row r="84" spans="2:8">
      <c r="B84" s="12">
        <v>80</v>
      </c>
      <c r="C84" s="16" t="s">
        <v>43</v>
      </c>
      <c r="D84" s="16" t="s">
        <v>13</v>
      </c>
      <c r="E84" s="16" t="s">
        <v>43</v>
      </c>
      <c r="F84" s="16" t="s">
        <v>10</v>
      </c>
      <c r="G84" s="16" t="s">
        <v>43</v>
      </c>
      <c r="H84" s="32"/>
    </row>
    <row r="85" spans="2:8">
      <c r="B85" s="12">
        <v>81</v>
      </c>
      <c r="C85" s="16" t="s">
        <v>43</v>
      </c>
      <c r="D85" s="16" t="s">
        <v>14</v>
      </c>
      <c r="E85" s="16" t="s">
        <v>43</v>
      </c>
      <c r="F85" s="16" t="s">
        <v>10</v>
      </c>
      <c r="G85" s="16" t="s">
        <v>43</v>
      </c>
      <c r="H85" s="32"/>
    </row>
    <row r="86" spans="2:8">
      <c r="B86" s="12">
        <v>82</v>
      </c>
      <c r="C86" s="16" t="s">
        <v>43</v>
      </c>
      <c r="D86" s="16" t="s">
        <v>14</v>
      </c>
      <c r="E86" s="16" t="s">
        <v>43</v>
      </c>
      <c r="F86" s="16" t="s">
        <v>10</v>
      </c>
      <c r="G86" s="16" t="s">
        <v>43</v>
      </c>
      <c r="H86" s="32"/>
    </row>
    <row r="87" spans="2:8">
      <c r="B87" s="12">
        <v>83</v>
      </c>
      <c r="C87" s="16" t="s">
        <v>43</v>
      </c>
      <c r="D87" s="16" t="s">
        <v>8</v>
      </c>
      <c r="E87" s="16" t="s">
        <v>43</v>
      </c>
      <c r="F87" s="16" t="s">
        <v>14</v>
      </c>
      <c r="G87" s="16" t="s">
        <v>43</v>
      </c>
      <c r="H87" s="32"/>
    </row>
    <row r="88" spans="2:8">
      <c r="B88" s="12">
        <v>84</v>
      </c>
      <c r="C88" s="16" t="s">
        <v>43</v>
      </c>
      <c r="D88" s="16" t="s">
        <v>12</v>
      </c>
      <c r="E88" s="16" t="s">
        <v>7</v>
      </c>
      <c r="F88" s="16" t="s">
        <v>14</v>
      </c>
      <c r="G88" s="16" t="s">
        <v>43</v>
      </c>
      <c r="H88" s="32"/>
    </row>
    <row r="89" spans="2:8">
      <c r="B89" s="12">
        <v>85</v>
      </c>
      <c r="C89" s="16" t="s">
        <v>43</v>
      </c>
      <c r="D89" s="16" t="s">
        <v>12</v>
      </c>
      <c r="E89" s="16" t="s">
        <v>7</v>
      </c>
      <c r="F89" s="16" t="s">
        <v>61</v>
      </c>
      <c r="G89" s="16" t="s">
        <v>43</v>
      </c>
      <c r="H89" s="32"/>
    </row>
    <row r="90" spans="2:8">
      <c r="B90" s="12">
        <v>86</v>
      </c>
      <c r="C90" s="16" t="s">
        <v>43</v>
      </c>
      <c r="D90" s="16" t="s">
        <v>14</v>
      </c>
      <c r="E90" s="16" t="s">
        <v>16</v>
      </c>
      <c r="F90" s="16" t="s">
        <v>61</v>
      </c>
      <c r="G90" s="16" t="s">
        <v>43</v>
      </c>
      <c r="H90" s="32"/>
    </row>
    <row r="91" spans="2:8">
      <c r="B91" s="12">
        <v>87</v>
      </c>
      <c r="C91" s="16" t="s">
        <v>43</v>
      </c>
      <c r="D91" s="16" t="s">
        <v>8</v>
      </c>
      <c r="E91" s="16" t="s">
        <v>15</v>
      </c>
      <c r="F91" s="16" t="s">
        <v>61</v>
      </c>
      <c r="G91" s="16" t="s">
        <v>43</v>
      </c>
      <c r="H91" s="32"/>
    </row>
    <row r="92" spans="2:8">
      <c r="B92" s="12">
        <v>88</v>
      </c>
      <c r="C92" s="16" t="s">
        <v>61</v>
      </c>
      <c r="D92" s="16" t="s">
        <v>13</v>
      </c>
      <c r="E92" s="16" t="s">
        <v>9</v>
      </c>
      <c r="F92" s="16" t="s">
        <v>15</v>
      </c>
      <c r="G92" s="16" t="s">
        <v>43</v>
      </c>
      <c r="H92" s="32"/>
    </row>
    <row r="93" spans="2:8">
      <c r="B93" s="12">
        <v>89</v>
      </c>
      <c r="C93" s="16" t="s">
        <v>61</v>
      </c>
      <c r="D93" s="16" t="s">
        <v>13</v>
      </c>
      <c r="E93" s="16" t="s">
        <v>15</v>
      </c>
      <c r="F93" s="16" t="s">
        <v>14</v>
      </c>
      <c r="G93" s="16" t="s">
        <v>61</v>
      </c>
      <c r="H93" s="32"/>
    </row>
    <row r="94" spans="2:8">
      <c r="B94" s="12">
        <v>90</v>
      </c>
      <c r="C94" s="16" t="s">
        <v>16</v>
      </c>
      <c r="D94" s="16" t="s">
        <v>10</v>
      </c>
      <c r="E94" s="16" t="s">
        <v>14</v>
      </c>
      <c r="F94" s="16" t="s">
        <v>10</v>
      </c>
      <c r="G94" s="16" t="s">
        <v>16</v>
      </c>
      <c r="H94" s="32"/>
    </row>
    <row r="95" spans="2:8">
      <c r="B95" s="12">
        <v>91</v>
      </c>
      <c r="C95" s="16" t="s">
        <v>15</v>
      </c>
      <c r="D95" s="16" t="s">
        <v>10</v>
      </c>
      <c r="E95" s="16" t="s">
        <v>9</v>
      </c>
      <c r="F95" s="16" t="s">
        <v>10</v>
      </c>
      <c r="G95" s="16" t="s">
        <v>14</v>
      </c>
      <c r="H95" s="32"/>
    </row>
    <row r="96" spans="2:8">
      <c r="B96" s="12">
        <v>92</v>
      </c>
      <c r="C96" s="16" t="s">
        <v>15</v>
      </c>
      <c r="D96" s="16" t="s">
        <v>10</v>
      </c>
      <c r="E96" s="16" t="s">
        <v>9</v>
      </c>
      <c r="F96" s="16" t="s">
        <v>10</v>
      </c>
      <c r="G96" s="16" t="s">
        <v>7</v>
      </c>
      <c r="H96" s="32"/>
    </row>
    <row r="97" spans="2:9">
      <c r="B97" s="12">
        <v>93</v>
      </c>
      <c r="C97" s="16" t="s">
        <v>7</v>
      </c>
      <c r="D97" s="16" t="s">
        <v>10</v>
      </c>
      <c r="E97" s="16" t="s">
        <v>12</v>
      </c>
      <c r="F97" s="16" t="s">
        <v>10</v>
      </c>
      <c r="G97" s="16" t="s">
        <v>14</v>
      </c>
      <c r="H97" s="32"/>
    </row>
    <row r="98" spans="2:9">
      <c r="B98" s="12">
        <v>94</v>
      </c>
      <c r="C98" s="16" t="s">
        <v>7</v>
      </c>
      <c r="D98" s="16" t="s">
        <v>14</v>
      </c>
      <c r="E98" s="16" t="s">
        <v>9</v>
      </c>
      <c r="F98" s="16" t="s">
        <v>14</v>
      </c>
      <c r="G98" s="16" t="s">
        <v>14</v>
      </c>
      <c r="H98" s="32"/>
    </row>
    <row r="99" spans="2:9">
      <c r="B99" s="12">
        <v>95</v>
      </c>
      <c r="C99" s="16" t="s">
        <v>7</v>
      </c>
      <c r="D99" s="16" t="s">
        <v>10</v>
      </c>
      <c r="E99" s="16" t="s">
        <v>9</v>
      </c>
      <c r="F99" s="16" t="s">
        <v>11</v>
      </c>
      <c r="G99" s="16" t="s">
        <v>10</v>
      </c>
      <c r="H99" s="32"/>
    </row>
    <row r="100" spans="2:9">
      <c r="B100" s="12">
        <v>96</v>
      </c>
      <c r="C100" s="16" t="s">
        <v>7</v>
      </c>
      <c r="D100" s="16" t="s">
        <v>12</v>
      </c>
      <c r="E100" s="16" t="s">
        <v>15</v>
      </c>
      <c r="F100" s="16" t="s">
        <v>8</v>
      </c>
      <c r="G100" s="16" t="s">
        <v>14</v>
      </c>
      <c r="H100" s="32"/>
      <c r="I100" s="21">
        <f>I127</f>
        <v>0.78194799565769146</v>
      </c>
    </row>
    <row r="101" spans="2:9">
      <c r="B101" s="12">
        <v>97</v>
      </c>
      <c r="C101" s="16" t="s">
        <v>11</v>
      </c>
      <c r="D101" s="16" t="s">
        <v>12</v>
      </c>
      <c r="E101" s="16" t="s">
        <v>61</v>
      </c>
      <c r="F101" s="16" t="s">
        <v>10</v>
      </c>
      <c r="G101" s="16" t="s">
        <v>10</v>
      </c>
      <c r="H101" s="32"/>
    </row>
    <row r="102" spans="2:9">
      <c r="B102" s="12">
        <v>98</v>
      </c>
      <c r="C102" s="16" t="s">
        <v>9</v>
      </c>
      <c r="D102" s="16" t="s">
        <v>15</v>
      </c>
      <c r="E102" s="16" t="s">
        <v>61</v>
      </c>
      <c r="F102" s="16" t="s">
        <v>8</v>
      </c>
      <c r="G102" s="16" t="s">
        <v>8</v>
      </c>
      <c r="H102" s="32"/>
    </row>
    <row r="103" spans="2:9">
      <c r="B103" s="12">
        <v>99</v>
      </c>
      <c r="C103" s="16" t="s">
        <v>9</v>
      </c>
      <c r="D103" s="16" t="s">
        <v>10</v>
      </c>
      <c r="E103" s="16" t="s">
        <v>15</v>
      </c>
      <c r="F103" s="16" t="s">
        <v>15</v>
      </c>
      <c r="G103" s="16" t="s">
        <v>8</v>
      </c>
      <c r="H103" s="32"/>
    </row>
    <row r="104" spans="2:9">
      <c r="B104" s="12">
        <v>100</v>
      </c>
      <c r="C104" s="16" t="s">
        <v>13</v>
      </c>
      <c r="D104" s="16" t="s">
        <v>12</v>
      </c>
      <c r="E104" s="16" t="s">
        <v>61</v>
      </c>
      <c r="F104" s="16" t="s">
        <v>15</v>
      </c>
      <c r="G104" s="16" t="s">
        <v>15</v>
      </c>
      <c r="H104" s="32"/>
    </row>
    <row r="105" spans="2:9">
      <c r="B105" s="12">
        <v>101</v>
      </c>
      <c r="C105" s="16" t="s">
        <v>15</v>
      </c>
      <c r="D105" s="16" t="s">
        <v>8</v>
      </c>
      <c r="E105" s="16" t="s">
        <v>9</v>
      </c>
      <c r="F105" s="16" t="s">
        <v>14</v>
      </c>
      <c r="G105" s="16" t="s">
        <v>61</v>
      </c>
      <c r="H105" s="32"/>
    </row>
    <row r="106" spans="2:9">
      <c r="B106" s="12">
        <v>102</v>
      </c>
      <c r="C106" s="16" t="s">
        <v>61</v>
      </c>
      <c r="D106" s="16" t="s">
        <v>12</v>
      </c>
      <c r="E106" s="47" t="s">
        <v>9</v>
      </c>
      <c r="F106" s="16" t="s">
        <v>10</v>
      </c>
      <c r="G106" s="16" t="s">
        <v>61</v>
      </c>
      <c r="H106" s="32"/>
    </row>
    <row r="107" spans="2:9">
      <c r="B107" s="12">
        <v>103</v>
      </c>
      <c r="C107" s="16" t="s">
        <v>15</v>
      </c>
      <c r="D107" s="16" t="s">
        <v>8</v>
      </c>
      <c r="E107" s="16" t="s">
        <v>9</v>
      </c>
      <c r="F107" s="16" t="s">
        <v>14</v>
      </c>
      <c r="G107" s="16" t="s">
        <v>61</v>
      </c>
      <c r="H107" s="32"/>
    </row>
    <row r="108" spans="2:9">
      <c r="B108" s="12">
        <v>104</v>
      </c>
      <c r="C108" s="16" t="s">
        <v>11</v>
      </c>
      <c r="D108" s="16" t="s">
        <v>12</v>
      </c>
      <c r="E108" s="16" t="s">
        <v>11</v>
      </c>
      <c r="F108" s="16" t="s">
        <v>10</v>
      </c>
      <c r="G108" s="16" t="s">
        <v>61</v>
      </c>
      <c r="H108" s="32"/>
    </row>
    <row r="109" spans="2:9">
      <c r="B109" s="12">
        <v>105</v>
      </c>
      <c r="C109" s="16" t="s">
        <v>11</v>
      </c>
      <c r="D109" s="16" t="s">
        <v>14</v>
      </c>
      <c r="E109" s="16" t="s">
        <v>11</v>
      </c>
      <c r="F109" s="16" t="s">
        <v>14</v>
      </c>
      <c r="G109" s="16" t="s">
        <v>15</v>
      </c>
      <c r="H109" s="32"/>
    </row>
    <row r="110" spans="2:9">
      <c r="B110" s="12">
        <v>106</v>
      </c>
      <c r="C110" s="16" t="s">
        <v>9</v>
      </c>
      <c r="D110" s="16" t="s">
        <v>8</v>
      </c>
      <c r="E110" s="16" t="s">
        <v>61</v>
      </c>
      <c r="F110" s="16" t="s">
        <v>10</v>
      </c>
      <c r="G110" s="16" t="s">
        <v>61</v>
      </c>
      <c r="H110" s="32"/>
    </row>
    <row r="111" spans="2:9">
      <c r="B111" s="12">
        <v>107</v>
      </c>
      <c r="C111" s="16" t="s">
        <v>13</v>
      </c>
      <c r="D111" s="16" t="s">
        <v>8</v>
      </c>
      <c r="E111" s="16" t="s">
        <v>61</v>
      </c>
      <c r="F111" s="16" t="s">
        <v>10</v>
      </c>
      <c r="G111" s="16" t="s">
        <v>15</v>
      </c>
      <c r="H111" s="32"/>
    </row>
    <row r="112" spans="2:9">
      <c r="B112" s="12">
        <v>108</v>
      </c>
      <c r="C112" s="16" t="s">
        <v>13</v>
      </c>
      <c r="D112" s="16" t="s">
        <v>8</v>
      </c>
      <c r="E112" s="16" t="s">
        <v>61</v>
      </c>
      <c r="F112" s="16" t="s">
        <v>10</v>
      </c>
      <c r="G112" s="16" t="s">
        <v>10</v>
      </c>
      <c r="H112" s="32"/>
    </row>
    <row r="113" spans="2:9">
      <c r="B113" s="12">
        <v>109</v>
      </c>
      <c r="C113" s="16" t="s">
        <v>14</v>
      </c>
      <c r="D113" s="16" t="s">
        <v>14</v>
      </c>
      <c r="E113" s="16" t="s">
        <v>61</v>
      </c>
      <c r="F113" s="16" t="s">
        <v>8</v>
      </c>
      <c r="G113" s="16" t="s">
        <v>14</v>
      </c>
      <c r="H113" s="32"/>
    </row>
    <row r="114" spans="2:9">
      <c r="B114" s="12">
        <v>110</v>
      </c>
      <c r="C114" s="16" t="s">
        <v>61</v>
      </c>
      <c r="D114" s="16" t="s">
        <v>14</v>
      </c>
      <c r="E114" s="16" t="s">
        <v>15</v>
      </c>
      <c r="F114" s="16" t="s">
        <v>8</v>
      </c>
      <c r="G114" s="16" t="s">
        <v>61</v>
      </c>
      <c r="H114" s="32"/>
    </row>
    <row r="115" spans="2:9">
      <c r="B115" s="12">
        <v>111</v>
      </c>
      <c r="C115" s="16" t="s">
        <v>61</v>
      </c>
      <c r="D115" s="16" t="s">
        <v>10</v>
      </c>
      <c r="E115" s="16" t="s">
        <v>61</v>
      </c>
      <c r="F115" s="16" t="s">
        <v>8</v>
      </c>
      <c r="G115" s="16" t="s">
        <v>61</v>
      </c>
      <c r="H115" s="32"/>
    </row>
    <row r="116" spans="2:9">
      <c r="B116" s="12">
        <v>112</v>
      </c>
      <c r="C116" s="16" t="s">
        <v>61</v>
      </c>
      <c r="D116" s="16" t="s">
        <v>43</v>
      </c>
      <c r="E116" s="16" t="s">
        <v>7</v>
      </c>
      <c r="F116" s="16" t="s">
        <v>13</v>
      </c>
      <c r="G116" s="16" t="s">
        <v>61</v>
      </c>
      <c r="H116" s="32"/>
    </row>
    <row r="117" spans="2:9">
      <c r="B117" s="12">
        <v>113</v>
      </c>
      <c r="C117" s="16" t="s">
        <v>9</v>
      </c>
      <c r="D117" s="16" t="s">
        <v>43</v>
      </c>
      <c r="E117" s="16" t="s">
        <v>7</v>
      </c>
      <c r="F117" s="16" t="s">
        <v>43</v>
      </c>
      <c r="G117" s="16" t="s">
        <v>61</v>
      </c>
      <c r="H117" s="32"/>
    </row>
    <row r="118" spans="2:9">
      <c r="B118" s="12">
        <v>114</v>
      </c>
      <c r="C118" s="16" t="s">
        <v>13</v>
      </c>
      <c r="D118" s="16" t="s">
        <v>43</v>
      </c>
      <c r="E118" s="16" t="s">
        <v>7</v>
      </c>
      <c r="F118" s="16" t="s">
        <v>43</v>
      </c>
      <c r="G118" s="16" t="s">
        <v>61</v>
      </c>
      <c r="H118" s="32"/>
    </row>
    <row r="119" spans="2:9">
      <c r="B119" s="12">
        <v>115</v>
      </c>
      <c r="C119" s="16" t="s">
        <v>9</v>
      </c>
      <c r="D119" s="16" t="s">
        <v>43</v>
      </c>
      <c r="E119" s="16" t="s">
        <v>14</v>
      </c>
      <c r="F119" s="16" t="s">
        <v>43</v>
      </c>
      <c r="G119" s="16" t="s">
        <v>8</v>
      </c>
      <c r="H119" s="32"/>
    </row>
    <row r="120" spans="2:9">
      <c r="B120" s="12">
        <v>116</v>
      </c>
      <c r="C120" s="16" t="s">
        <v>12</v>
      </c>
      <c r="D120" s="16" t="s">
        <v>43</v>
      </c>
      <c r="E120" s="16" t="s">
        <v>12</v>
      </c>
      <c r="F120" s="16" t="s">
        <v>43</v>
      </c>
      <c r="G120" s="16" t="s">
        <v>7</v>
      </c>
      <c r="H120" s="32"/>
    </row>
    <row r="121" spans="2:9">
      <c r="B121" s="12">
        <v>117</v>
      </c>
      <c r="C121" s="16" t="s">
        <v>61</v>
      </c>
      <c r="D121" s="16" t="s">
        <v>43</v>
      </c>
      <c r="E121" s="16" t="s">
        <v>13</v>
      </c>
      <c r="F121" s="16" t="s">
        <v>43</v>
      </c>
      <c r="G121" s="16" t="s">
        <v>61</v>
      </c>
      <c r="H121" s="32"/>
    </row>
    <row r="122" spans="2:9">
      <c r="B122" s="12">
        <v>118</v>
      </c>
      <c r="C122" s="16" t="s">
        <v>9</v>
      </c>
      <c r="D122" s="16" t="s">
        <v>43</v>
      </c>
      <c r="E122" s="16" t="s">
        <v>9</v>
      </c>
      <c r="F122" s="16" t="s">
        <v>43</v>
      </c>
      <c r="G122" s="16" t="s">
        <v>9</v>
      </c>
      <c r="H122" s="32"/>
    </row>
    <row r="123" spans="2:9">
      <c r="B123" s="12">
        <v>119</v>
      </c>
      <c r="C123" s="16" t="s">
        <v>61</v>
      </c>
      <c r="D123" s="16" t="s">
        <v>10</v>
      </c>
      <c r="E123" s="16" t="s">
        <v>13</v>
      </c>
      <c r="F123" s="16" t="s">
        <v>43</v>
      </c>
      <c r="G123" s="16" t="s">
        <v>61</v>
      </c>
      <c r="H123" s="32"/>
    </row>
    <row r="124" spans="2:9">
      <c r="B124" s="12">
        <v>120</v>
      </c>
      <c r="C124" s="16" t="s">
        <v>15</v>
      </c>
      <c r="D124" s="16" t="s">
        <v>14</v>
      </c>
      <c r="E124" s="16" t="s">
        <v>7</v>
      </c>
      <c r="F124" s="16" t="s">
        <v>14</v>
      </c>
      <c r="G124" s="16" t="s">
        <v>9</v>
      </c>
      <c r="H124" s="32"/>
    </row>
    <row r="125" spans="2:9">
      <c r="B125" s="12">
        <v>121</v>
      </c>
      <c r="C125" s="16" t="s">
        <v>11</v>
      </c>
      <c r="D125" s="16" t="s">
        <v>14</v>
      </c>
      <c r="E125" s="16" t="s">
        <v>7</v>
      </c>
      <c r="F125" s="16" t="s">
        <v>14</v>
      </c>
      <c r="G125" s="16" t="s">
        <v>9</v>
      </c>
      <c r="H125" s="32"/>
    </row>
    <row r="126" spans="2:9">
      <c r="B126" s="12">
        <v>122</v>
      </c>
      <c r="C126" s="16" t="s">
        <v>11</v>
      </c>
      <c r="D126" s="16" t="s">
        <v>13</v>
      </c>
      <c r="E126" s="16" t="s">
        <v>7</v>
      </c>
      <c r="F126" s="16" t="s">
        <v>14</v>
      </c>
      <c r="G126" s="16" t="s">
        <v>10</v>
      </c>
      <c r="H126" s="32"/>
    </row>
    <row r="127" spans="2:9">
      <c r="B127" s="12">
        <v>123</v>
      </c>
      <c r="C127" s="16" t="s">
        <v>11</v>
      </c>
      <c r="D127" s="16" t="s">
        <v>10</v>
      </c>
      <c r="E127" s="16" t="s">
        <v>7</v>
      </c>
      <c r="F127" s="16" t="s">
        <v>14</v>
      </c>
      <c r="G127" s="16" t="s">
        <v>12</v>
      </c>
      <c r="H127" s="32"/>
      <c r="I127" s="21">
        <f>J147</f>
        <v>0.78194799565769146</v>
      </c>
    </row>
    <row r="128" spans="2:9">
      <c r="B128" s="12">
        <v>124</v>
      </c>
      <c r="C128" s="16" t="s">
        <v>7</v>
      </c>
      <c r="D128" s="16" t="s">
        <v>10</v>
      </c>
      <c r="E128" s="16" t="s">
        <v>11</v>
      </c>
      <c r="F128" s="16" t="s">
        <v>10</v>
      </c>
      <c r="G128" s="16" t="s">
        <v>11</v>
      </c>
      <c r="H128" s="32"/>
    </row>
    <row r="129" spans="2:8">
      <c r="B129" s="12">
        <v>125</v>
      </c>
      <c r="C129" s="16" t="s">
        <v>7</v>
      </c>
      <c r="D129" s="16" t="s">
        <v>10</v>
      </c>
      <c r="E129" s="16" t="s">
        <v>11</v>
      </c>
      <c r="F129" s="16" t="s">
        <v>10</v>
      </c>
      <c r="G129" s="16" t="s">
        <v>7</v>
      </c>
      <c r="H129" s="32"/>
    </row>
    <row r="130" spans="2:8">
      <c r="B130" s="12">
        <v>126</v>
      </c>
      <c r="C130" s="16" t="s">
        <v>7</v>
      </c>
      <c r="D130" s="16" t="s">
        <v>10</v>
      </c>
      <c r="E130" s="16" t="s">
        <v>13</v>
      </c>
      <c r="F130" s="16" t="s">
        <v>10</v>
      </c>
      <c r="G130" s="16" t="s">
        <v>7</v>
      </c>
      <c r="H130" s="32"/>
    </row>
    <row r="131" spans="2:8">
      <c r="B131" s="12">
        <v>127</v>
      </c>
      <c r="C131" s="16" t="s">
        <v>61</v>
      </c>
      <c r="D131" s="16" t="s">
        <v>8</v>
      </c>
      <c r="E131" s="16" t="s">
        <v>9</v>
      </c>
      <c r="F131" s="16" t="s">
        <v>14</v>
      </c>
      <c r="G131" s="16" t="s">
        <v>7</v>
      </c>
      <c r="H131" s="32"/>
    </row>
    <row r="132" spans="2:8">
      <c r="B132" s="12">
        <v>128</v>
      </c>
      <c r="C132" s="16" t="s">
        <v>10</v>
      </c>
      <c r="D132" s="16" t="s">
        <v>12</v>
      </c>
      <c r="E132" s="16" t="s">
        <v>15</v>
      </c>
      <c r="F132" s="16" t="s">
        <v>12</v>
      </c>
      <c r="G132" s="16" t="s">
        <v>8</v>
      </c>
      <c r="H132" s="32"/>
    </row>
    <row r="133" spans="2:8">
      <c r="B133" s="12">
        <v>129</v>
      </c>
      <c r="C133" s="16" t="s">
        <v>10</v>
      </c>
      <c r="D133" s="49" t="s">
        <v>12</v>
      </c>
      <c r="E133" s="16" t="s">
        <v>16</v>
      </c>
      <c r="F133" s="16" t="s">
        <v>12</v>
      </c>
      <c r="G133" s="16" t="s">
        <v>15</v>
      </c>
      <c r="H133" s="32"/>
    </row>
    <row r="134" spans="2:8">
      <c r="B134" s="12">
        <v>130</v>
      </c>
      <c r="C134" s="16" t="s">
        <v>14</v>
      </c>
      <c r="D134" s="49" t="s">
        <v>8</v>
      </c>
      <c r="E134" s="16" t="s">
        <v>9</v>
      </c>
      <c r="F134" s="16" t="s">
        <v>8</v>
      </c>
      <c r="G134" s="16" t="s">
        <v>10</v>
      </c>
      <c r="H134" s="32"/>
    </row>
    <row r="135" spans="2:8">
      <c r="B135" s="12">
        <v>131</v>
      </c>
      <c r="C135" s="16" t="s">
        <v>9</v>
      </c>
      <c r="D135" s="49" t="s">
        <v>12</v>
      </c>
      <c r="E135" s="47" t="s">
        <v>15</v>
      </c>
      <c r="F135" s="16" t="s">
        <v>8</v>
      </c>
      <c r="G135" s="16" t="s">
        <v>9</v>
      </c>
      <c r="H135" s="32"/>
    </row>
    <row r="136" spans="2:8">
      <c r="B136" s="12">
        <v>132</v>
      </c>
      <c r="C136" s="16" t="s">
        <v>15</v>
      </c>
      <c r="D136" s="49" t="s">
        <v>12</v>
      </c>
      <c r="E136" s="49" t="s">
        <v>13</v>
      </c>
      <c r="F136" s="49" t="s">
        <v>12</v>
      </c>
      <c r="G136" s="16" t="s">
        <v>61</v>
      </c>
      <c r="H136" s="32"/>
    </row>
    <row r="137" spans="2:8">
      <c r="B137" s="12">
        <v>133</v>
      </c>
      <c r="C137" s="16" t="s">
        <v>16</v>
      </c>
      <c r="D137" s="49" t="s">
        <v>8</v>
      </c>
      <c r="E137" s="49" t="s">
        <v>14</v>
      </c>
      <c r="F137" s="49"/>
      <c r="G137" s="16" t="s">
        <v>7</v>
      </c>
      <c r="H137" s="32"/>
    </row>
    <row r="138" spans="2:8">
      <c r="B138" s="12">
        <v>134</v>
      </c>
      <c r="C138" s="16" t="s">
        <v>7</v>
      </c>
      <c r="D138" s="49" t="s">
        <v>8</v>
      </c>
      <c r="E138" s="49" t="s">
        <v>7</v>
      </c>
      <c r="F138" s="49"/>
      <c r="G138" s="16" t="s">
        <v>9</v>
      </c>
      <c r="H138" s="32"/>
    </row>
    <row r="139" spans="2:8">
      <c r="B139" s="12">
        <v>135</v>
      </c>
      <c r="C139" s="47" t="s">
        <v>11</v>
      </c>
      <c r="D139" s="49"/>
      <c r="E139" s="49" t="s">
        <v>11</v>
      </c>
      <c r="F139" s="49"/>
      <c r="G139" s="47" t="s">
        <v>15</v>
      </c>
      <c r="H139" s="46"/>
    </row>
    <row r="140" spans="2:8">
      <c r="B140" s="12">
        <v>136</v>
      </c>
      <c r="C140" s="16" t="s">
        <v>11</v>
      </c>
      <c r="D140" s="49"/>
      <c r="E140" s="49" t="s">
        <v>13</v>
      </c>
      <c r="F140" s="49"/>
      <c r="G140" s="29"/>
      <c r="H140" s="46"/>
    </row>
    <row r="141" spans="2:8">
      <c r="B141" s="12">
        <v>137</v>
      </c>
      <c r="C141" s="16" t="s">
        <v>13</v>
      </c>
      <c r="D141" s="49"/>
      <c r="E141" s="49" t="s">
        <v>14</v>
      </c>
      <c r="F141" s="17"/>
      <c r="G141" s="29"/>
      <c r="H141" s="46"/>
    </row>
    <row r="142" spans="2:8" ht="15" thickBot="1">
      <c r="B142" s="12">
        <v>138</v>
      </c>
      <c r="C142" s="16" t="s">
        <v>13</v>
      </c>
      <c r="D142" s="17"/>
      <c r="E142" s="17"/>
      <c r="F142" s="17"/>
      <c r="G142" s="29"/>
      <c r="H142" s="33"/>
    </row>
    <row r="143" spans="2:8">
      <c r="C143" s="50"/>
      <c r="D143" s="50"/>
      <c r="E143" s="50"/>
      <c r="F143" s="50"/>
      <c r="G143" s="50"/>
      <c r="H143" s="50"/>
    </row>
    <row r="145" spans="2:13">
      <c r="B145" s="75" t="s">
        <v>42</v>
      </c>
      <c r="C145" s="75"/>
      <c r="D145" s="75"/>
      <c r="E145" s="75"/>
      <c r="F145" s="75"/>
      <c r="G145" s="75"/>
      <c r="H145" s="75"/>
    </row>
    <row r="146" spans="2:13">
      <c r="B146" s="19" t="s">
        <v>6</v>
      </c>
      <c r="C146" s="19" t="s">
        <v>35</v>
      </c>
      <c r="D146" s="19" t="s">
        <v>36</v>
      </c>
      <c r="E146" s="19" t="s">
        <v>37</v>
      </c>
      <c r="F146" s="19" t="s">
        <v>38</v>
      </c>
      <c r="G146" s="19" t="s">
        <v>39</v>
      </c>
      <c r="H146" s="27" t="s">
        <v>44</v>
      </c>
    </row>
    <row r="147" spans="2:13">
      <c r="B147" s="18" t="s">
        <v>5</v>
      </c>
      <c r="C147" s="18">
        <f>COUNTIF(C$4:C$142,$B147)</f>
        <v>5</v>
      </c>
      <c r="D147" s="18">
        <f t="shared" ref="D147:H158" si="0">COUNTIF(D$4:D$142,$B147)</f>
        <v>5</v>
      </c>
      <c r="E147" s="18">
        <f t="shared" si="0"/>
        <v>5</v>
      </c>
      <c r="F147" s="18">
        <f t="shared" si="0"/>
        <v>3</v>
      </c>
      <c r="G147" s="18">
        <f t="shared" si="0"/>
        <v>3</v>
      </c>
      <c r="H147" s="18">
        <f t="shared" si="0"/>
        <v>0</v>
      </c>
      <c r="I147" s="13" t="s">
        <v>60</v>
      </c>
      <c r="J147" s="13">
        <f>Q181</f>
        <v>0.78194799565769146</v>
      </c>
    </row>
    <row r="148" spans="2:13">
      <c r="B148" s="18" t="s">
        <v>7</v>
      </c>
      <c r="C148" s="53">
        <f t="shared" ref="C148:G160" si="1">COUNTIF(C$4:C$142,$B148)</f>
        <v>15</v>
      </c>
      <c r="D148" s="51">
        <f t="shared" si="1"/>
        <v>5</v>
      </c>
      <c r="E148" s="53">
        <f t="shared" si="1"/>
        <v>18</v>
      </c>
      <c r="F148" s="51">
        <f t="shared" si="1"/>
        <v>3</v>
      </c>
      <c r="G148" s="18">
        <f t="shared" si="0"/>
        <v>12</v>
      </c>
      <c r="H148" s="18">
        <f t="shared" si="0"/>
        <v>2</v>
      </c>
      <c r="I148" s="27"/>
      <c r="L148" s="13" t="s">
        <v>59</v>
      </c>
      <c r="M148" s="13">
        <f>1/(C180*E180*G180*64)</f>
        <v>141.53385416666666</v>
      </c>
    </row>
    <row r="149" spans="2:13">
      <c r="B149" s="18" t="s">
        <v>8</v>
      </c>
      <c r="C149" s="51">
        <f t="shared" si="1"/>
        <v>5</v>
      </c>
      <c r="D149" s="53">
        <f t="shared" si="1"/>
        <v>25</v>
      </c>
      <c r="E149" s="51">
        <f t="shared" si="1"/>
        <v>3</v>
      </c>
      <c r="F149" s="53">
        <f t="shared" si="1"/>
        <v>26</v>
      </c>
      <c r="G149" s="18">
        <f t="shared" si="0"/>
        <v>13</v>
      </c>
      <c r="H149" s="18">
        <f t="shared" si="0"/>
        <v>2</v>
      </c>
      <c r="I149" s="27"/>
    </row>
    <row r="150" spans="2:13">
      <c r="B150" s="18" t="s">
        <v>9</v>
      </c>
      <c r="C150" s="53">
        <f t="shared" si="1"/>
        <v>21</v>
      </c>
      <c r="D150" s="51">
        <f t="shared" si="1"/>
        <v>6</v>
      </c>
      <c r="E150" s="53">
        <f t="shared" si="1"/>
        <v>18</v>
      </c>
      <c r="F150" s="51">
        <f t="shared" si="1"/>
        <v>3</v>
      </c>
      <c r="G150" s="18">
        <f t="shared" si="0"/>
        <v>16</v>
      </c>
      <c r="H150" s="18">
        <f t="shared" si="0"/>
        <v>2</v>
      </c>
      <c r="I150" s="27"/>
    </row>
    <row r="151" spans="2:13">
      <c r="B151" s="18" t="s">
        <v>10</v>
      </c>
      <c r="C151" s="51">
        <f t="shared" si="1"/>
        <v>5</v>
      </c>
      <c r="D151" s="53">
        <f t="shared" si="1"/>
        <v>27</v>
      </c>
      <c r="E151" s="51">
        <f t="shared" si="1"/>
        <v>3</v>
      </c>
      <c r="F151" s="53">
        <f t="shared" si="1"/>
        <v>27</v>
      </c>
      <c r="G151" s="18">
        <f t="shared" si="0"/>
        <v>17</v>
      </c>
      <c r="H151" s="18">
        <f t="shared" si="0"/>
        <v>3</v>
      </c>
      <c r="I151" s="27"/>
    </row>
    <row r="152" spans="2:13">
      <c r="B152" s="18" t="s">
        <v>61</v>
      </c>
      <c r="C152" s="53">
        <f t="shared" si="1"/>
        <v>23</v>
      </c>
      <c r="D152" s="51">
        <f t="shared" si="1"/>
        <v>3</v>
      </c>
      <c r="E152" s="53">
        <f t="shared" si="1"/>
        <v>21</v>
      </c>
      <c r="F152" s="51">
        <f t="shared" si="1"/>
        <v>6</v>
      </c>
      <c r="G152" s="18">
        <f t="shared" si="0"/>
        <v>22</v>
      </c>
      <c r="H152" s="18">
        <f>COUNTIF(H$4:H$142,$B152)</f>
        <v>3</v>
      </c>
      <c r="I152" s="27"/>
    </row>
    <row r="153" spans="2:13">
      <c r="B153" s="18" t="s">
        <v>11</v>
      </c>
      <c r="C153" s="53">
        <f t="shared" si="1"/>
        <v>12</v>
      </c>
      <c r="D153" s="51">
        <f t="shared" si="1"/>
        <v>6</v>
      </c>
      <c r="E153" s="53">
        <f t="shared" si="1"/>
        <v>12</v>
      </c>
      <c r="F153" s="51">
        <f t="shared" si="1"/>
        <v>8</v>
      </c>
      <c r="G153" s="18">
        <f t="shared" si="0"/>
        <v>7</v>
      </c>
      <c r="H153" s="18">
        <f t="shared" si="0"/>
        <v>0</v>
      </c>
      <c r="I153" s="27"/>
    </row>
    <row r="154" spans="2:13">
      <c r="B154" s="18" t="s">
        <v>12</v>
      </c>
      <c r="C154" s="51">
        <f t="shared" si="1"/>
        <v>6</v>
      </c>
      <c r="D154" s="53">
        <f t="shared" si="1"/>
        <v>22</v>
      </c>
      <c r="E154" s="51">
        <f t="shared" si="1"/>
        <v>8</v>
      </c>
      <c r="F154" s="53">
        <f t="shared" si="1"/>
        <v>16</v>
      </c>
      <c r="G154" s="18">
        <f t="shared" si="0"/>
        <v>9</v>
      </c>
      <c r="H154" s="18">
        <f t="shared" si="0"/>
        <v>0</v>
      </c>
      <c r="I154" s="27"/>
    </row>
    <row r="155" spans="2:13">
      <c r="B155" s="18" t="s">
        <v>13</v>
      </c>
      <c r="C155" s="53">
        <f t="shared" si="1"/>
        <v>14</v>
      </c>
      <c r="D155" s="51">
        <f t="shared" si="1"/>
        <v>6</v>
      </c>
      <c r="E155" s="53">
        <f t="shared" si="1"/>
        <v>13</v>
      </c>
      <c r="F155" s="51">
        <f t="shared" si="1"/>
        <v>10</v>
      </c>
      <c r="G155" s="18">
        <f t="shared" si="0"/>
        <v>4</v>
      </c>
      <c r="H155" s="18">
        <f t="shared" si="0"/>
        <v>0</v>
      </c>
      <c r="I155" s="27"/>
    </row>
    <row r="156" spans="2:13">
      <c r="B156" s="18" t="s">
        <v>14</v>
      </c>
      <c r="C156" s="51">
        <f t="shared" si="1"/>
        <v>6</v>
      </c>
      <c r="D156" s="53">
        <f t="shared" si="1"/>
        <v>17</v>
      </c>
      <c r="E156" s="51">
        <f t="shared" si="1"/>
        <v>9</v>
      </c>
      <c r="F156" s="53">
        <f t="shared" si="1"/>
        <v>17</v>
      </c>
      <c r="G156" s="18">
        <f t="shared" si="0"/>
        <v>9</v>
      </c>
      <c r="H156" s="18">
        <f t="shared" si="0"/>
        <v>0</v>
      </c>
      <c r="I156" s="27"/>
    </row>
    <row r="157" spans="2:13">
      <c r="B157" s="18" t="s">
        <v>15</v>
      </c>
      <c r="C157" s="53">
        <f t="shared" si="1"/>
        <v>11</v>
      </c>
      <c r="D157" s="51">
        <f t="shared" si="1"/>
        <v>6</v>
      </c>
      <c r="E157" s="53">
        <f t="shared" si="1"/>
        <v>14</v>
      </c>
      <c r="F157" s="51">
        <f t="shared" si="1"/>
        <v>7</v>
      </c>
      <c r="G157" s="18">
        <f t="shared" si="0"/>
        <v>9</v>
      </c>
      <c r="H157" s="18">
        <f t="shared" si="0"/>
        <v>0</v>
      </c>
      <c r="I157" s="27"/>
    </row>
    <row r="158" spans="2:13">
      <c r="B158" s="18" t="s">
        <v>48</v>
      </c>
      <c r="C158" s="53">
        <f t="shared" si="1"/>
        <v>0</v>
      </c>
      <c r="D158" s="53">
        <f t="shared" si="1"/>
        <v>0</v>
      </c>
      <c r="E158" s="53">
        <f t="shared" si="1"/>
        <v>0</v>
      </c>
      <c r="F158" s="18">
        <f t="shared" si="1"/>
        <v>0</v>
      </c>
      <c r="G158" s="18">
        <f t="shared" si="0"/>
        <v>0</v>
      </c>
      <c r="H158" s="18">
        <f t="shared" si="0"/>
        <v>0</v>
      </c>
    </row>
    <row r="159" spans="2:13">
      <c r="B159" s="22" t="s">
        <v>43</v>
      </c>
      <c r="C159" s="18">
        <f t="shared" si="1"/>
        <v>8</v>
      </c>
      <c r="D159" s="18">
        <f t="shared" si="1"/>
        <v>7</v>
      </c>
      <c r="E159" s="18">
        <f t="shared" si="1"/>
        <v>8</v>
      </c>
      <c r="F159" s="18">
        <f t="shared" si="1"/>
        <v>7</v>
      </c>
      <c r="G159" s="18">
        <f t="shared" si="1"/>
        <v>9</v>
      </c>
      <c r="H159" s="18">
        <v>0</v>
      </c>
    </row>
    <row r="160" spans="2:13" ht="15" thickBot="1">
      <c r="B160" s="23" t="s">
        <v>16</v>
      </c>
      <c r="C160" s="18">
        <f t="shared" si="1"/>
        <v>8</v>
      </c>
      <c r="D160" s="18">
        <f t="shared" si="1"/>
        <v>0</v>
      </c>
      <c r="E160" s="18">
        <f t="shared" si="1"/>
        <v>6</v>
      </c>
      <c r="F160" s="18">
        <f t="shared" si="1"/>
        <v>0</v>
      </c>
      <c r="G160" s="18">
        <f t="shared" si="1"/>
        <v>6</v>
      </c>
      <c r="H160" s="23">
        <v>0</v>
      </c>
    </row>
    <row r="161" spans="2:26" ht="15" thickBot="1">
      <c r="B161" s="24" t="s">
        <v>41</v>
      </c>
      <c r="C161" s="25">
        <f>SUM(C147:C160)</f>
        <v>139</v>
      </c>
      <c r="D161" s="25">
        <f t="shared" ref="D161:G161" si="2">SUM(D147:D160)</f>
        <v>135</v>
      </c>
      <c r="E161" s="25">
        <f t="shared" si="2"/>
        <v>138</v>
      </c>
      <c r="F161" s="25">
        <f t="shared" si="2"/>
        <v>133</v>
      </c>
      <c r="G161" s="25">
        <f t="shared" si="2"/>
        <v>136</v>
      </c>
      <c r="H161" s="25">
        <f>SUM(H147:H160)</f>
        <v>12</v>
      </c>
    </row>
    <row r="165" spans="2:26">
      <c r="B165" s="71" t="s">
        <v>45</v>
      </c>
      <c r="C165" s="71"/>
      <c r="D165" s="71"/>
      <c r="E165" s="71"/>
      <c r="F165" s="71"/>
      <c r="G165" s="71"/>
      <c r="H165" s="71"/>
      <c r="K165" s="71" t="s">
        <v>47</v>
      </c>
      <c r="L165" s="71"/>
      <c r="M165" s="71"/>
      <c r="N165" s="71"/>
      <c r="O165" s="71"/>
      <c r="P165" s="71"/>
      <c r="Q165" s="71"/>
      <c r="T165" s="71" t="s">
        <v>50</v>
      </c>
      <c r="U165" s="71"/>
      <c r="V165" s="71"/>
      <c r="W165" s="71"/>
      <c r="X165" s="71"/>
      <c r="Y165" s="71"/>
      <c r="Z165" s="71"/>
    </row>
    <row r="166" spans="2:26">
      <c r="B166" s="18" t="s">
        <v>6</v>
      </c>
      <c r="C166" s="18" t="s">
        <v>35</v>
      </c>
      <c r="D166" s="18" t="s">
        <v>36</v>
      </c>
      <c r="E166" s="18" t="s">
        <v>37</v>
      </c>
      <c r="F166" s="18" t="s">
        <v>38</v>
      </c>
      <c r="G166" s="18" t="s">
        <v>39</v>
      </c>
      <c r="H166" s="18" t="s">
        <v>44</v>
      </c>
      <c r="K166" s="18" t="s">
        <v>6</v>
      </c>
      <c r="L166" s="18">
        <v>1</v>
      </c>
      <c r="M166" s="18">
        <v>2</v>
      </c>
      <c r="N166" s="18">
        <v>3</v>
      </c>
      <c r="O166" s="18">
        <v>4</v>
      </c>
      <c r="P166" s="18">
        <v>5</v>
      </c>
      <c r="Q166" s="18" t="s">
        <v>44</v>
      </c>
      <c r="T166" s="18" t="s">
        <v>6</v>
      </c>
      <c r="U166" s="18">
        <v>1</v>
      </c>
      <c r="V166" s="18">
        <v>2</v>
      </c>
      <c r="W166" s="18">
        <v>3</v>
      </c>
      <c r="X166" s="18">
        <v>4</v>
      </c>
      <c r="Y166" s="18">
        <v>5</v>
      </c>
      <c r="Z166" s="18" t="s">
        <v>44</v>
      </c>
    </row>
    <row r="167" spans="2:26">
      <c r="B167" s="18" t="s">
        <v>5</v>
      </c>
      <c r="C167" s="18">
        <f>C147/C$161</f>
        <v>3.5971223021582732E-2</v>
      </c>
      <c r="D167" s="18">
        <f t="shared" ref="D167:H180" si="3">D147/D$161</f>
        <v>3.7037037037037035E-2</v>
      </c>
      <c r="E167" s="18">
        <f t="shared" si="3"/>
        <v>3.6231884057971016E-2</v>
      </c>
      <c r="F167" s="18">
        <f t="shared" si="3"/>
        <v>2.2556390977443608E-2</v>
      </c>
      <c r="G167" s="18">
        <f t="shared" si="3"/>
        <v>2.2058823529411766E-2</v>
      </c>
      <c r="H167" s="18">
        <f t="shared" si="3"/>
        <v>0</v>
      </c>
      <c r="K167" s="18" t="s">
        <v>5</v>
      </c>
      <c r="L167" s="18">
        <v>0</v>
      </c>
      <c r="M167" s="18">
        <f>(C167*D167*(E180+E178))*D186</f>
        <v>0</v>
      </c>
      <c r="N167" s="18">
        <f>C167*D167*E167*(F173+F174+F175+F176+F177)*E186</f>
        <v>1.5787740299206638E-3</v>
      </c>
      <c r="O167" s="18">
        <f>C167*D167*E167*F167*(G178+G180+SUM(G173:G177)+G179*SUM(H173:H177))*F186</f>
        <v>1.0567858618130205E-4</v>
      </c>
      <c r="P167" s="18">
        <f>C167*D167*E167*F167*G167*G186</f>
        <v>3.6026790743625699E-5</v>
      </c>
      <c r="Q167" s="18"/>
      <c r="T167" s="18" t="s">
        <v>5</v>
      </c>
      <c r="U167" s="18"/>
      <c r="V167" s="18"/>
      <c r="W167" s="18"/>
      <c r="X167" s="18"/>
      <c r="Y167" s="18"/>
      <c r="Z167" s="18"/>
    </row>
    <row r="168" spans="2:26">
      <c r="B168" s="18" t="s">
        <v>7</v>
      </c>
      <c r="C168" s="18">
        <f t="shared" ref="C168:C180" si="4">C148/C$161</f>
        <v>0.1079136690647482</v>
      </c>
      <c r="D168" s="18">
        <f t="shared" si="3"/>
        <v>3.7037037037037035E-2</v>
      </c>
      <c r="E168" s="18">
        <f t="shared" si="3"/>
        <v>0.13043478260869565</v>
      </c>
      <c r="F168" s="18">
        <f t="shared" si="3"/>
        <v>2.2556390977443608E-2</v>
      </c>
      <c r="G168" s="18">
        <f t="shared" si="3"/>
        <v>8.8235294117647065E-2</v>
      </c>
      <c r="H168" s="18">
        <f t="shared" si="3"/>
        <v>0.16666666666666666</v>
      </c>
      <c r="I168" s="27"/>
      <c r="K168" s="18" t="s">
        <v>7</v>
      </c>
      <c r="L168" s="18">
        <v>0</v>
      </c>
      <c r="M168" s="18">
        <v>0</v>
      </c>
      <c r="N168" s="18">
        <f>((1-$H168)*($C168+C$167)*($D168+D$167)*($E168+E$167)*(1-F$167-$F168)+H168*($C168+C$167+C$179)*($D168+D$167+D$179)*($E168+E$167+E$179)*(1-F$167-$F168-F$179))*$E187-(1-F$167-F168-$H168*F$179)*$E187*PRODUCT(C$167:E$167)</f>
        <v>0.16685445730081874</v>
      </c>
      <c r="O168" s="18">
        <f>((1-$H168)*($C168+C$167)*($D168+D$167)*($E168+E$167)*(F$167+$F168)*(1-G$167-G168)+H168*($C168+C$167+C$179)*($D168+D$167+D$179)*($E168+E$167+E$179)*(F$167+$F168+F$179)*(1-G$167-G168-G$179))*F187-(1-G$167-G168-$H168*G$179)*$F187*PRODUCT(C$167:F$167)</f>
        <v>4.0471547749034401E-2</v>
      </c>
      <c r="P168" s="18">
        <f>((1-$H168)*($C168+C$167)*($D168+D$167)*($E168+E$167)*(F$167+$F168)*(G$167+G168)+H168*($C168+C$167+C$179)*($D168+D$167+D$179)*($E168+E$167+E$179)*(F$167+$F168+F$179)*(+G$167+G168+G$179))*G187-PRODUCT(C$167:G$167)*G187</f>
        <v>3.5584445800921967E-2</v>
      </c>
      <c r="Q168" s="18"/>
      <c r="T168" s="18" t="s">
        <v>7</v>
      </c>
      <c r="U168" s="18"/>
      <c r="V168" s="18" t="s">
        <v>51</v>
      </c>
      <c r="W168" s="18"/>
      <c r="X168" s="18"/>
      <c r="Y168" s="18"/>
      <c r="Z168" s="18"/>
    </row>
    <row r="169" spans="2:26">
      <c r="B169" s="18" t="s">
        <v>8</v>
      </c>
      <c r="C169" s="18">
        <f t="shared" si="4"/>
        <v>3.5971223021582732E-2</v>
      </c>
      <c r="D169" s="18">
        <f t="shared" si="3"/>
        <v>0.18518518518518517</v>
      </c>
      <c r="E169" s="18">
        <f t="shared" si="3"/>
        <v>2.1739130434782608E-2</v>
      </c>
      <c r="F169" s="18">
        <f t="shared" si="3"/>
        <v>0.19548872180451127</v>
      </c>
      <c r="G169" s="18">
        <f t="shared" si="3"/>
        <v>9.5588235294117641E-2</v>
      </c>
      <c r="H169" s="18">
        <f t="shared" si="3"/>
        <v>0.16666666666666666</v>
      </c>
      <c r="K169" s="18" t="s">
        <v>8</v>
      </c>
      <c r="L169" s="18">
        <v>0</v>
      </c>
      <c r="M169" s="18">
        <v>0</v>
      </c>
      <c r="N169" s="18">
        <f t="shared" ref="N169:N177" si="5">((1-$H169)*($C169+C$167)*($D169+D$167)*($E169+E$167)*(1-F$167-$F169)+H169*($C169+C$167+C$179)*($D169+D$167+D$179)*($E169+E$167+E$179)*(1-F$167-$F169-F$179))*$E188-(1-F$167-F169-$H169*F$179)*$E188*PRODUCT(C$167:E$167)</f>
        <v>2.6669872799833821E-2</v>
      </c>
      <c r="O169" s="18">
        <f t="shared" ref="O169:O177" si="6">((1-$H169)*($C169+C$167)*($D169+D$167)*($E169+E$167)*(F$167+$F169)*(1-G$167-G169)+H169*($C169+C$167+C$179)*($D169+D$167+D$179)*($E169+E$167+E$179)*(F$167+$F169+F$179)*(1-G$167-G169-G$179))*F188-(1-G$167-G169-$H169*G$179)*$F188*PRODUCT(C$167:F$167)</f>
        <v>3.5898589168585904E-2</v>
      </c>
      <c r="P169" s="18">
        <f t="shared" ref="P169:P177" si="7">((1-$H169)*($C169+C$167)*($D169+D$167)*($E169+E$167)*(F$167+$F169)*(G$167+G169)+H169*($C169+C$167+C$179)*($D169+D$167+D$179)*($E169+E$167+E$179)*(F$167+$F169+F$179)*(+G$167+G169+G$179))*G188-PRODUCT(C$167:G$167)*G188</f>
        <v>2.4260681065362503E-2</v>
      </c>
      <c r="Q169" s="18"/>
      <c r="T169" s="18" t="s">
        <v>8</v>
      </c>
      <c r="U169" s="18"/>
      <c r="V169" s="18"/>
      <c r="W169" s="18"/>
      <c r="X169" s="18"/>
      <c r="Y169" s="18"/>
      <c r="Z169" s="18"/>
    </row>
    <row r="170" spans="2:26">
      <c r="B170" s="18" t="s">
        <v>9</v>
      </c>
      <c r="C170" s="18">
        <f t="shared" si="4"/>
        <v>0.15107913669064749</v>
      </c>
      <c r="D170" s="18">
        <f t="shared" si="3"/>
        <v>4.4444444444444446E-2</v>
      </c>
      <c r="E170" s="18">
        <f t="shared" si="3"/>
        <v>0.13043478260869565</v>
      </c>
      <c r="F170" s="18">
        <f t="shared" si="3"/>
        <v>2.2556390977443608E-2</v>
      </c>
      <c r="G170" s="18">
        <f t="shared" si="3"/>
        <v>0.11764705882352941</v>
      </c>
      <c r="H170" s="18">
        <f t="shared" si="3"/>
        <v>0.16666666666666666</v>
      </c>
      <c r="K170" s="18" t="s">
        <v>9</v>
      </c>
      <c r="L170" s="18">
        <v>0</v>
      </c>
      <c r="M170" s="18">
        <v>0</v>
      </c>
      <c r="N170" s="18">
        <f t="shared" si="5"/>
        <v>7.6934021414592588E-2</v>
      </c>
      <c r="O170" s="18">
        <f t="shared" si="6"/>
        <v>2.112102599135237E-2</v>
      </c>
      <c r="P170" s="18">
        <f t="shared" si="7"/>
        <v>1.7050307987365853E-2</v>
      </c>
      <c r="Q170" s="18"/>
      <c r="T170" s="18" t="s">
        <v>9</v>
      </c>
      <c r="U170" s="18"/>
      <c r="V170" s="18"/>
      <c r="W170" s="18"/>
      <c r="X170" s="18"/>
      <c r="Y170" s="18"/>
      <c r="Z170" s="18"/>
    </row>
    <row r="171" spans="2:26">
      <c r="B171" s="18" t="s">
        <v>10</v>
      </c>
      <c r="C171" s="18">
        <f t="shared" si="4"/>
        <v>3.5971223021582732E-2</v>
      </c>
      <c r="D171" s="18">
        <f t="shared" si="3"/>
        <v>0.2</v>
      </c>
      <c r="E171" s="18">
        <f t="shared" si="3"/>
        <v>2.1739130434782608E-2</v>
      </c>
      <c r="F171" s="18">
        <f t="shared" si="3"/>
        <v>0.20300751879699247</v>
      </c>
      <c r="G171" s="18">
        <f t="shared" si="3"/>
        <v>0.125</v>
      </c>
      <c r="H171" s="18">
        <f t="shared" si="3"/>
        <v>0.25</v>
      </c>
      <c r="K171" s="18" t="s">
        <v>10</v>
      </c>
      <c r="L171" s="18">
        <v>0</v>
      </c>
      <c r="M171" s="18">
        <v>0</v>
      </c>
      <c r="N171" s="18">
        <f t="shared" si="5"/>
        <v>3.300340004775084E-2</v>
      </c>
      <c r="O171" s="18">
        <f t="shared" si="6"/>
        <v>4.548871527165322E-2</v>
      </c>
      <c r="P171" s="18">
        <f t="shared" si="7"/>
        <v>4.0002793834390024E-2</v>
      </c>
      <c r="Q171" s="18"/>
      <c r="T171" s="18" t="s">
        <v>10</v>
      </c>
      <c r="U171" s="18"/>
      <c r="V171" s="18"/>
      <c r="W171" s="18"/>
      <c r="X171" s="18"/>
      <c r="Y171" s="18"/>
      <c r="Z171" s="18"/>
    </row>
    <row r="172" spans="2:26">
      <c r="B172" s="18" t="s">
        <v>61</v>
      </c>
      <c r="C172" s="18">
        <f t="shared" si="4"/>
        <v>0.16546762589928057</v>
      </c>
      <c r="D172" s="18">
        <f t="shared" si="3"/>
        <v>2.2222222222222223E-2</v>
      </c>
      <c r="E172" s="18">
        <f t="shared" si="3"/>
        <v>0.15217391304347827</v>
      </c>
      <c r="F172" s="18">
        <f>F152/F$161</f>
        <v>4.5112781954887216E-2</v>
      </c>
      <c r="G172" s="18">
        <f t="shared" si="3"/>
        <v>0.16176470588235295</v>
      </c>
      <c r="H172" s="18">
        <f t="shared" si="3"/>
        <v>0.25</v>
      </c>
      <c r="K172" s="18" t="s">
        <v>61</v>
      </c>
      <c r="L172" s="18">
        <v>0</v>
      </c>
      <c r="M172" s="18">
        <v>0</v>
      </c>
      <c r="N172" s="18">
        <f t="shared" si="5"/>
        <v>7.718794997781879E-2</v>
      </c>
      <c r="O172" s="18">
        <f t="shared" si="6"/>
        <v>3.0265657289371469E-2</v>
      </c>
      <c r="P172" s="18">
        <f t="shared" si="7"/>
        <v>3.341974805825397E-2</v>
      </c>
      <c r="Q172" s="18"/>
      <c r="T172" s="18" t="s">
        <v>61</v>
      </c>
      <c r="U172" s="18"/>
      <c r="V172" s="18"/>
      <c r="W172" s="18"/>
      <c r="X172" s="18"/>
      <c r="Y172" s="18"/>
      <c r="Z172" s="18"/>
    </row>
    <row r="173" spans="2:26">
      <c r="B173" s="18" t="s">
        <v>11</v>
      </c>
      <c r="C173" s="18">
        <f t="shared" si="4"/>
        <v>8.6330935251798566E-2</v>
      </c>
      <c r="D173" s="18">
        <f t="shared" si="3"/>
        <v>4.4444444444444446E-2</v>
      </c>
      <c r="E173" s="18">
        <f t="shared" si="3"/>
        <v>8.6956521739130432E-2</v>
      </c>
      <c r="F173" s="18">
        <f t="shared" si="3"/>
        <v>6.0150375939849621E-2</v>
      </c>
      <c r="G173" s="18">
        <f t="shared" si="3"/>
        <v>5.1470588235294115E-2</v>
      </c>
      <c r="H173" s="18">
        <f t="shared" si="3"/>
        <v>0</v>
      </c>
      <c r="K173" s="18" t="s">
        <v>11</v>
      </c>
      <c r="L173" s="18">
        <v>0</v>
      </c>
      <c r="M173" s="18">
        <v>0</v>
      </c>
      <c r="N173" s="18">
        <f t="shared" si="5"/>
        <v>5.4090322598628086E-3</v>
      </c>
      <c r="O173" s="18">
        <f t="shared" si="6"/>
        <v>3.7223149196351632E-3</v>
      </c>
      <c r="P173" s="18">
        <f t="shared" si="7"/>
        <v>6.6974284349610095E-4</v>
      </c>
      <c r="Q173" s="18"/>
      <c r="T173" s="18" t="s">
        <v>11</v>
      </c>
      <c r="U173" s="18"/>
      <c r="V173" s="18"/>
      <c r="W173" s="18"/>
      <c r="X173" s="18"/>
      <c r="Y173" s="18"/>
      <c r="Z173" s="18"/>
    </row>
    <row r="174" spans="2:26">
      <c r="B174" s="18" t="s">
        <v>12</v>
      </c>
      <c r="C174" s="18">
        <f t="shared" si="4"/>
        <v>4.3165467625899283E-2</v>
      </c>
      <c r="D174" s="18">
        <f t="shared" si="3"/>
        <v>0.16296296296296298</v>
      </c>
      <c r="E174" s="18">
        <f t="shared" si="3"/>
        <v>5.7971014492753624E-2</v>
      </c>
      <c r="F174" s="18">
        <f t="shared" si="3"/>
        <v>0.12030075187969924</v>
      </c>
      <c r="G174" s="18">
        <f t="shared" si="3"/>
        <v>6.6176470588235295E-2</v>
      </c>
      <c r="H174" s="18">
        <f t="shared" si="3"/>
        <v>0</v>
      </c>
      <c r="K174" s="18" t="s">
        <v>12</v>
      </c>
      <c r="L174" s="18">
        <v>0</v>
      </c>
      <c r="M174" s="18">
        <v>0</v>
      </c>
      <c r="N174" s="18">
        <f t="shared" si="5"/>
        <v>6.1830452822007418E-3</v>
      </c>
      <c r="O174" s="18">
        <f t="shared" si="6"/>
        <v>7.7284274407932339E-3</v>
      </c>
      <c r="P174" s="18">
        <f t="shared" si="7"/>
        <v>1.6892875715388315E-3</v>
      </c>
      <c r="Q174" s="18"/>
      <c r="T174" s="18" t="s">
        <v>12</v>
      </c>
      <c r="U174" s="18"/>
      <c r="V174" s="18"/>
      <c r="W174" s="18"/>
      <c r="X174" s="18"/>
      <c r="Y174" s="18"/>
      <c r="Z174" s="18"/>
    </row>
    <row r="175" spans="2:26">
      <c r="B175" s="18" t="s">
        <v>13</v>
      </c>
      <c r="C175" s="18">
        <f t="shared" si="4"/>
        <v>0.10071942446043165</v>
      </c>
      <c r="D175" s="18">
        <f t="shared" si="3"/>
        <v>4.4444444444444446E-2</v>
      </c>
      <c r="E175" s="18">
        <f t="shared" si="3"/>
        <v>9.420289855072464E-2</v>
      </c>
      <c r="F175" s="18">
        <f t="shared" si="3"/>
        <v>7.5187969924812026E-2</v>
      </c>
      <c r="G175" s="18">
        <f t="shared" si="3"/>
        <v>2.9411764705882353E-2</v>
      </c>
      <c r="H175" s="18">
        <f t="shared" si="3"/>
        <v>0</v>
      </c>
      <c r="K175" s="18" t="s">
        <v>13</v>
      </c>
      <c r="L175" s="18">
        <v>0</v>
      </c>
      <c r="M175" s="18">
        <v>0</v>
      </c>
      <c r="N175" s="18">
        <f t="shared" si="5"/>
        <v>6.3360012654581563E-3</v>
      </c>
      <c r="O175" s="18">
        <f t="shared" si="6"/>
        <v>3.3414175914618948E-3</v>
      </c>
      <c r="P175" s="18">
        <f t="shared" si="7"/>
        <v>4.3708278958818589E-4</v>
      </c>
      <c r="Q175" s="18"/>
      <c r="T175" s="18" t="s">
        <v>13</v>
      </c>
      <c r="U175" s="18"/>
      <c r="V175" s="18"/>
      <c r="W175" s="18"/>
      <c r="X175" s="18"/>
      <c r="Y175" s="18"/>
      <c r="Z175" s="18"/>
    </row>
    <row r="176" spans="2:26">
      <c r="B176" s="18" t="s">
        <v>14</v>
      </c>
      <c r="C176" s="18">
        <f t="shared" si="4"/>
        <v>4.3165467625899283E-2</v>
      </c>
      <c r="D176" s="18">
        <f>D156/D$161</f>
        <v>0.12592592592592591</v>
      </c>
      <c r="E176" s="18">
        <f t="shared" si="3"/>
        <v>6.5217391304347824E-2</v>
      </c>
      <c r="F176" s="18">
        <f t="shared" si="3"/>
        <v>0.12781954887218044</v>
      </c>
      <c r="G176" s="18">
        <f t="shared" si="3"/>
        <v>6.6176470588235295E-2</v>
      </c>
      <c r="H176" s="18">
        <f t="shared" si="3"/>
        <v>0</v>
      </c>
      <c r="K176" s="18" t="s">
        <v>14</v>
      </c>
      <c r="L176" s="18">
        <v>0</v>
      </c>
      <c r="M176" s="18">
        <v>0</v>
      </c>
      <c r="N176" s="18">
        <f t="shared" si="5"/>
        <v>5.3528641980534926E-3</v>
      </c>
      <c r="O176" s="18">
        <f t="shared" si="6"/>
        <v>4.4597110590835999E-3</v>
      </c>
      <c r="P176" s="18">
        <f t="shared" si="7"/>
        <v>1.040127073773168E-3</v>
      </c>
      <c r="Q176" s="18"/>
      <c r="T176" s="18" t="s">
        <v>14</v>
      </c>
      <c r="U176" s="18"/>
      <c r="V176" s="18"/>
      <c r="W176" s="18"/>
      <c r="X176" s="18"/>
      <c r="Y176" s="18"/>
      <c r="Z176" s="18"/>
    </row>
    <row r="177" spans="2:26">
      <c r="B177" s="18" t="s">
        <v>15</v>
      </c>
      <c r="C177" s="18">
        <f t="shared" si="4"/>
        <v>7.9136690647482008E-2</v>
      </c>
      <c r="D177" s="18">
        <f>D157/D$161</f>
        <v>4.4444444444444446E-2</v>
      </c>
      <c r="E177" s="18">
        <f t="shared" si="3"/>
        <v>0.10144927536231885</v>
      </c>
      <c r="F177" s="18">
        <f t="shared" si="3"/>
        <v>5.2631578947368418E-2</v>
      </c>
      <c r="G177" s="18">
        <f t="shared" si="3"/>
        <v>6.6176470588235295E-2</v>
      </c>
      <c r="H177" s="18">
        <f t="shared" si="3"/>
        <v>0</v>
      </c>
      <c r="K177" s="18" t="s">
        <v>15</v>
      </c>
      <c r="L177" s="18">
        <v>0</v>
      </c>
      <c r="M177" s="18">
        <v>0</v>
      </c>
      <c r="N177" s="18">
        <f t="shared" si="5"/>
        <v>5.7480004881351543E-3</v>
      </c>
      <c r="O177" s="18">
        <f t="shared" si="6"/>
        <v>2.1883259800934808E-3</v>
      </c>
      <c r="P177" s="18">
        <f t="shared" si="7"/>
        <v>5.1257957155610809E-4</v>
      </c>
      <c r="Q177" s="18"/>
      <c r="T177" s="18" t="s">
        <v>15</v>
      </c>
      <c r="U177" s="18"/>
      <c r="V177" s="18"/>
      <c r="W177" s="18"/>
      <c r="X177" s="18"/>
      <c r="Y177" s="18"/>
      <c r="Z177" s="18"/>
    </row>
    <row r="178" spans="2:26">
      <c r="B178" s="18" t="s">
        <v>48</v>
      </c>
      <c r="C178" s="18">
        <f t="shared" si="4"/>
        <v>0</v>
      </c>
      <c r="D178" s="18">
        <f>D158/D$161</f>
        <v>0</v>
      </c>
      <c r="E178" s="18">
        <f t="shared" si="3"/>
        <v>0</v>
      </c>
      <c r="F178" s="18">
        <f t="shared" si="3"/>
        <v>0</v>
      </c>
      <c r="G178" s="18">
        <f t="shared" si="3"/>
        <v>0</v>
      </c>
      <c r="H178" s="18">
        <f t="shared" si="3"/>
        <v>0</v>
      </c>
      <c r="K178" s="18" t="s">
        <v>48</v>
      </c>
      <c r="L178" s="18">
        <v>0</v>
      </c>
      <c r="M178" s="18">
        <v>0</v>
      </c>
      <c r="N178" s="18"/>
      <c r="O178" s="18"/>
      <c r="P178" s="18"/>
      <c r="Q178" s="18"/>
      <c r="T178" s="18" t="s">
        <v>48</v>
      </c>
      <c r="U178" s="18"/>
      <c r="V178" s="18"/>
      <c r="W178" s="18"/>
      <c r="X178" s="18"/>
      <c r="Y178" s="18"/>
      <c r="Z178" s="18"/>
    </row>
    <row r="179" spans="2:26">
      <c r="B179" s="18" t="s">
        <v>43</v>
      </c>
      <c r="C179" s="18">
        <f t="shared" si="4"/>
        <v>5.7553956834532377E-2</v>
      </c>
      <c r="D179" s="18">
        <f t="shared" si="3"/>
        <v>5.185185185185185E-2</v>
      </c>
      <c r="E179" s="18">
        <f t="shared" si="3"/>
        <v>5.7971014492753624E-2</v>
      </c>
      <c r="F179" s="18">
        <f t="shared" si="3"/>
        <v>5.2631578947368418E-2</v>
      </c>
      <c r="G179" s="18">
        <f t="shared" si="3"/>
        <v>6.6176470588235295E-2</v>
      </c>
      <c r="H179" s="18">
        <f t="shared" si="3"/>
        <v>0</v>
      </c>
      <c r="K179" s="18" t="s">
        <v>43</v>
      </c>
      <c r="L179" s="18">
        <v>0</v>
      </c>
      <c r="M179" s="18">
        <v>0</v>
      </c>
      <c r="N179" s="18"/>
      <c r="O179" s="18"/>
      <c r="P179" s="18"/>
      <c r="Q179" s="18"/>
      <c r="T179" s="18" t="s">
        <v>43</v>
      </c>
      <c r="U179" s="18"/>
      <c r="V179" s="18"/>
      <c r="W179" s="18"/>
      <c r="X179" s="18"/>
      <c r="Y179" s="18"/>
      <c r="Z179" s="18"/>
    </row>
    <row r="180" spans="2:26" ht="15" thickBot="1">
      <c r="B180" s="23" t="s">
        <v>16</v>
      </c>
      <c r="C180" s="18">
        <f t="shared" si="4"/>
        <v>5.7553956834532377E-2</v>
      </c>
      <c r="D180" s="18">
        <f t="shared" si="3"/>
        <v>0</v>
      </c>
      <c r="E180" s="18">
        <f t="shared" si="3"/>
        <v>4.3478260869565216E-2</v>
      </c>
      <c r="F180" s="18">
        <f t="shared" si="3"/>
        <v>0</v>
      </c>
      <c r="G180" s="18">
        <f t="shared" si="3"/>
        <v>4.4117647058823532E-2</v>
      </c>
      <c r="H180" s="23">
        <f t="shared" ref="H180" si="8">H159/H$161</f>
        <v>0</v>
      </c>
      <c r="K180" s="23" t="s">
        <v>16</v>
      </c>
      <c r="L180" s="23">
        <v>0</v>
      </c>
      <c r="M180" s="23">
        <v>0</v>
      </c>
      <c r="N180" s="23">
        <f>64*C180*E180*G180*E198</f>
        <v>2.1196342159009368E-2</v>
      </c>
      <c r="O180" s="23"/>
      <c r="P180" s="23"/>
      <c r="Q180" s="23"/>
      <c r="T180" s="23" t="s">
        <v>16</v>
      </c>
      <c r="U180" s="23"/>
      <c r="V180" s="23"/>
      <c r="W180" s="23"/>
      <c r="X180" s="23"/>
      <c r="Y180" s="23"/>
      <c r="Z180" s="23"/>
    </row>
    <row r="181" spans="2:26" ht="15" thickBot="1">
      <c r="B181" s="24" t="s">
        <v>41</v>
      </c>
      <c r="C181" s="25">
        <f t="shared" ref="C181:H181" si="9">SUM(C167:C180)</f>
        <v>0.99999999999999989</v>
      </c>
      <c r="D181" s="25">
        <f t="shared" si="9"/>
        <v>0.99999999999999989</v>
      </c>
      <c r="E181" s="25">
        <f t="shared" si="9"/>
        <v>0.99999999999999989</v>
      </c>
      <c r="F181" s="25">
        <f t="shared" si="9"/>
        <v>0.99999999999999978</v>
      </c>
      <c r="G181" s="26">
        <f t="shared" si="9"/>
        <v>0.99999999999999989</v>
      </c>
      <c r="H181" s="26">
        <f t="shared" si="9"/>
        <v>1</v>
      </c>
      <c r="K181" s="24" t="s">
        <v>41</v>
      </c>
      <c r="L181" s="25"/>
      <c r="M181" s="25"/>
      <c r="N181" s="25"/>
      <c r="O181" s="25"/>
      <c r="P181" s="26"/>
      <c r="Q181" s="26">
        <f>SUM(L167:P180)</f>
        <v>0.78194799565769146</v>
      </c>
      <c r="T181" s="24" t="s">
        <v>41</v>
      </c>
      <c r="U181" s="25"/>
      <c r="V181" s="25"/>
      <c r="W181" s="25"/>
      <c r="X181" s="25"/>
      <c r="Y181" s="26"/>
      <c r="Z181" s="26"/>
    </row>
    <row r="183" spans="2:26" ht="15" thickBot="1">
      <c r="X183" s="41"/>
    </row>
    <row r="184" spans="2:26">
      <c r="B184" s="72" t="s">
        <v>46</v>
      </c>
      <c r="C184" s="73"/>
      <c r="D184" s="73"/>
      <c r="E184" s="73"/>
      <c r="F184" s="73"/>
      <c r="G184" s="74"/>
      <c r="K184" s="20" t="s">
        <v>5</v>
      </c>
      <c r="L184" s="13" t="s">
        <v>5</v>
      </c>
      <c r="M184" s="13" t="s">
        <v>7</v>
      </c>
      <c r="N184" s="13" t="s">
        <v>52</v>
      </c>
      <c r="O184" s="13" t="s">
        <v>52</v>
      </c>
      <c r="P184" s="13" t="s">
        <v>52</v>
      </c>
      <c r="R184" s="13">
        <f>((1-H$168)*IF(K184="Wild",C$167,C$168)*IF(L184="Wild",D$167,D$168)*IF(M184="Wild",E$167,E$168)*(1-F$167-F$168)+H$168*IF(K184="Wild",C$167,C$168+C$179)*IF(L184="Wild",D$167,D$168+D$179)*IF(M184="Wild",E$167,E$168+E$179)*(1-F$167-F$168-F$179))*E$187</f>
        <v>1.3201817319164174E-2</v>
      </c>
      <c r="X184" s="41"/>
    </row>
    <row r="185" spans="2:26">
      <c r="B185" s="37" t="s">
        <v>6</v>
      </c>
      <c r="C185" s="38">
        <v>1</v>
      </c>
      <c r="D185" s="38">
        <v>2</v>
      </c>
      <c r="E185" s="38">
        <v>3</v>
      </c>
      <c r="F185" s="38">
        <v>4</v>
      </c>
      <c r="G185" s="39">
        <v>5</v>
      </c>
      <c r="K185" s="20" t="s">
        <v>5</v>
      </c>
      <c r="L185" s="13" t="s">
        <v>7</v>
      </c>
      <c r="M185" s="13" t="s">
        <v>5</v>
      </c>
      <c r="N185" s="13" t="s">
        <v>52</v>
      </c>
      <c r="O185" s="13" t="s">
        <v>52</v>
      </c>
      <c r="P185" s="13" t="s">
        <v>52</v>
      </c>
      <c r="R185" s="13">
        <f t="shared" ref="R185:R191" si="10">((1-H$168)*IF(K185="Wild",C$167,C$168)*IF(L185="Wild",D$167,D$168)*IF(M185="Wild",E$167,E$168)*(1-F$167-F$168)+H$168*IF(K185="Wild",C$167,C$168+C$179)*IF(L185="Wild",D$167,D$168+D$179)*IF(M185="Wild",E$167,E$168+E$179)*(1-F$167-F$168-F$179))*E$187</f>
        <v>4.1873805448757843E-3</v>
      </c>
    </row>
    <row r="186" spans="2:26">
      <c r="B186" s="34" t="s">
        <v>5</v>
      </c>
      <c r="C186" s="35">
        <f>Paytable!C4</f>
        <v>0</v>
      </c>
      <c r="D186" s="35">
        <f>Paytable!D4</f>
        <v>0</v>
      </c>
      <c r="E186" s="35">
        <f>Paytable!E4</f>
        <v>75</v>
      </c>
      <c r="F186" s="35">
        <f>Paytable!F4</f>
        <v>300</v>
      </c>
      <c r="G186" s="35">
        <f>Paytable!G4</f>
        <v>1500</v>
      </c>
      <c r="K186" s="20" t="s">
        <v>7</v>
      </c>
      <c r="L186" s="13" t="s">
        <v>5</v>
      </c>
      <c r="M186" s="13" t="s">
        <v>5</v>
      </c>
      <c r="N186" s="13" t="s">
        <v>52</v>
      </c>
      <c r="O186" s="13" t="s">
        <v>52</v>
      </c>
      <c r="P186" s="13" t="s">
        <v>52</v>
      </c>
      <c r="R186" s="13">
        <f t="shared" si="10"/>
        <v>1.1146689056077793E-2</v>
      </c>
    </row>
    <row r="187" spans="2:26">
      <c r="B187" s="34" t="s">
        <v>7</v>
      </c>
      <c r="C187" s="35">
        <f>Paytable!C5</f>
        <v>0</v>
      </c>
      <c r="D187" s="35">
        <f>Paytable!D5</f>
        <v>0</v>
      </c>
      <c r="E187" s="35">
        <f>Paytable!E5</f>
        <v>75</v>
      </c>
      <c r="F187" s="35">
        <f>Paytable!F5</f>
        <v>300</v>
      </c>
      <c r="G187" s="35">
        <f>Paytable!G5</f>
        <v>1500</v>
      </c>
      <c r="K187" s="20" t="s">
        <v>7</v>
      </c>
      <c r="L187" s="13" t="s">
        <v>7</v>
      </c>
      <c r="M187" s="13" t="s">
        <v>5</v>
      </c>
      <c r="N187" s="13" t="s">
        <v>52</v>
      </c>
      <c r="O187" s="13" t="s">
        <v>52</v>
      </c>
      <c r="P187" s="13" t="s">
        <v>52</v>
      </c>
      <c r="R187" s="13">
        <f t="shared" si="10"/>
        <v>1.4652656212177475E-2</v>
      </c>
    </row>
    <row r="188" spans="2:26">
      <c r="B188" s="34" t="s">
        <v>8</v>
      </c>
      <c r="C188" s="35">
        <f>Paytable!C6</f>
        <v>0</v>
      </c>
      <c r="D188" s="35">
        <f>Paytable!D6</f>
        <v>0</v>
      </c>
      <c r="E188" s="35">
        <f>Paytable!E6</f>
        <v>25</v>
      </c>
      <c r="F188" s="35">
        <f>Paytable!F6</f>
        <v>120</v>
      </c>
      <c r="G188" s="35">
        <f>Paytable!G6</f>
        <v>450</v>
      </c>
      <c r="K188" s="20" t="s">
        <v>7</v>
      </c>
      <c r="L188" s="13" t="s">
        <v>5</v>
      </c>
      <c r="M188" s="13" t="s">
        <v>7</v>
      </c>
      <c r="N188" s="13" t="s">
        <v>52</v>
      </c>
      <c r="O188" s="13" t="s">
        <v>52</v>
      </c>
      <c r="P188" s="13" t="s">
        <v>52</v>
      </c>
      <c r="R188" s="13">
        <f t="shared" si="10"/>
        <v>4.4134900208851122E-2</v>
      </c>
    </row>
    <row r="189" spans="2:26">
      <c r="B189" s="34" t="s">
        <v>9</v>
      </c>
      <c r="C189" s="35">
        <f>Paytable!C7</f>
        <v>0</v>
      </c>
      <c r="D189" s="35">
        <f>Paytable!D7</f>
        <v>0</v>
      </c>
      <c r="E189" s="35">
        <f>Paytable!E7</f>
        <v>25</v>
      </c>
      <c r="F189" s="35">
        <f>Paytable!F7</f>
        <v>120</v>
      </c>
      <c r="G189" s="35">
        <f>Paytable!G7</f>
        <v>450</v>
      </c>
      <c r="K189" s="20" t="s">
        <v>5</v>
      </c>
      <c r="L189" s="13" t="s">
        <v>7</v>
      </c>
      <c r="M189" s="13" t="s">
        <v>7</v>
      </c>
      <c r="N189" s="13" t="s">
        <v>52</v>
      </c>
      <c r="O189" s="13" t="s">
        <v>52</v>
      </c>
      <c r="P189" s="13" t="s">
        <v>52</v>
      </c>
      <c r="R189" s="13">
        <f t="shared" si="10"/>
        <v>1.7165084539102943E-2</v>
      </c>
    </row>
    <row r="190" spans="2:26">
      <c r="B190" s="34" t="s">
        <v>10</v>
      </c>
      <c r="C190" s="35">
        <f>Paytable!C8</f>
        <v>0</v>
      </c>
      <c r="D190" s="35">
        <f>Paytable!D8</f>
        <v>0</v>
      </c>
      <c r="E190" s="35">
        <f>Paytable!E8</f>
        <v>25</v>
      </c>
      <c r="F190" s="35">
        <f>Paytable!F8</f>
        <v>120</v>
      </c>
      <c r="G190" s="35">
        <f>Paytable!G8</f>
        <v>450</v>
      </c>
      <c r="K190" s="20" t="s">
        <v>7</v>
      </c>
      <c r="L190" s="13" t="s">
        <v>7</v>
      </c>
      <c r="M190" s="13" t="s">
        <v>7</v>
      </c>
      <c r="N190" s="13" t="s">
        <v>52</v>
      </c>
      <c r="O190" s="13" t="s">
        <v>52</v>
      </c>
      <c r="P190" s="13" t="s">
        <v>52</v>
      </c>
      <c r="R190" s="13">
        <f t="shared" si="10"/>
        <v>6.2365929420569462E-2</v>
      </c>
      <c r="S190" s="13">
        <f>SUM(R184:R190)</f>
        <v>0.16685445730081874</v>
      </c>
    </row>
    <row r="191" spans="2:26">
      <c r="B191" s="34" t="s">
        <v>61</v>
      </c>
      <c r="C191" s="35">
        <f>Paytable!C9</f>
        <v>0</v>
      </c>
      <c r="D191" s="35">
        <f>Paytable!D9</f>
        <v>0</v>
      </c>
      <c r="E191" s="35">
        <f>Paytable!E9</f>
        <v>25</v>
      </c>
      <c r="F191" s="35">
        <f>Paytable!F9</f>
        <v>120</v>
      </c>
      <c r="G191" s="35">
        <f>Paytable!G9</f>
        <v>450</v>
      </c>
      <c r="K191" s="20" t="s">
        <v>5</v>
      </c>
      <c r="L191" s="13" t="s">
        <v>5</v>
      </c>
      <c r="M191" s="13" t="s">
        <v>5</v>
      </c>
      <c r="R191" s="13">
        <f t="shared" si="10"/>
        <v>3.4252137718106365E-3</v>
      </c>
    </row>
    <row r="192" spans="2:26">
      <c r="B192" s="34" t="s">
        <v>11</v>
      </c>
      <c r="C192" s="35">
        <f>Paytable!C10</f>
        <v>0</v>
      </c>
      <c r="D192" s="35">
        <f>Paytable!D10</f>
        <v>0</v>
      </c>
      <c r="E192" s="35">
        <f>Paytable!E10</f>
        <v>5</v>
      </c>
      <c r="F192" s="35">
        <f>Paytable!F10</f>
        <v>40</v>
      </c>
      <c r="G192" s="35">
        <f>Paytable!G10</f>
        <v>90</v>
      </c>
      <c r="R192" s="13">
        <f>(1-F167-F168-F179*0.1)*50*C167*D167*E167</f>
        <v>2.2919443675744815E-3</v>
      </c>
    </row>
    <row r="193" spans="2:7">
      <c r="B193" s="34" t="s">
        <v>12</v>
      </c>
      <c r="C193" s="35">
        <f>Paytable!C11</f>
        <v>0</v>
      </c>
      <c r="D193" s="35">
        <f>Paytable!D11</f>
        <v>0</v>
      </c>
      <c r="E193" s="35">
        <f>Paytable!E11</f>
        <v>5</v>
      </c>
      <c r="F193" s="35">
        <f>Paytable!F11</f>
        <v>40</v>
      </c>
      <c r="G193" s="35">
        <f>Paytable!G11</f>
        <v>90</v>
      </c>
    </row>
    <row r="194" spans="2:7">
      <c r="B194" s="34" t="s">
        <v>13</v>
      </c>
      <c r="C194" s="35">
        <f>Paytable!C12</f>
        <v>0</v>
      </c>
      <c r="D194" s="35">
        <f>Paytable!D12</f>
        <v>0</v>
      </c>
      <c r="E194" s="35">
        <f>Paytable!E12</f>
        <v>5</v>
      </c>
      <c r="F194" s="35">
        <f>Paytable!F12</f>
        <v>25</v>
      </c>
      <c r="G194" s="35">
        <f>Paytable!G12</f>
        <v>60</v>
      </c>
    </row>
    <row r="195" spans="2:7">
      <c r="B195" s="34" t="s">
        <v>14</v>
      </c>
      <c r="C195" s="35">
        <f>Paytable!C13</f>
        <v>0</v>
      </c>
      <c r="D195" s="35">
        <f>Paytable!D13</f>
        <v>0</v>
      </c>
      <c r="E195" s="35">
        <f>Paytable!E13</f>
        <v>5</v>
      </c>
      <c r="F195" s="35">
        <f>Paytable!F13</f>
        <v>25</v>
      </c>
      <c r="G195" s="35">
        <f>Paytable!G13</f>
        <v>60</v>
      </c>
    </row>
    <row r="196" spans="2:7">
      <c r="B196" s="34" t="s">
        <v>15</v>
      </c>
      <c r="C196" s="35">
        <f>Paytable!C14</f>
        <v>0</v>
      </c>
      <c r="D196" s="35">
        <f>Paytable!D14</f>
        <v>0</v>
      </c>
      <c r="E196" s="35">
        <f>Paytable!E14</f>
        <v>5</v>
      </c>
      <c r="F196" s="35">
        <f>Paytable!F14</f>
        <v>25</v>
      </c>
      <c r="G196" s="35">
        <f>Paytable!G14</f>
        <v>60</v>
      </c>
    </row>
    <row r="197" spans="2:7">
      <c r="B197" s="34" t="s">
        <v>48</v>
      </c>
      <c r="C197" s="35">
        <v>0</v>
      </c>
      <c r="D197" s="35">
        <v>0</v>
      </c>
      <c r="E197" s="35">
        <v>0</v>
      </c>
      <c r="F197" s="43">
        <v>0</v>
      </c>
      <c r="G197" s="36">
        <v>0</v>
      </c>
    </row>
    <row r="198" spans="2:7">
      <c r="B198" s="9" t="s">
        <v>16</v>
      </c>
      <c r="C198" s="10"/>
      <c r="D198" s="10"/>
      <c r="E198" s="10">
        <v>3</v>
      </c>
      <c r="F198" s="10"/>
      <c r="G198" s="11"/>
    </row>
  </sheetData>
  <mergeCells count="6">
    <mergeCell ref="T165:Z165"/>
    <mergeCell ref="B184:G184"/>
    <mergeCell ref="C2:H2"/>
    <mergeCell ref="B145:H145"/>
    <mergeCell ref="B165:H165"/>
    <mergeCell ref="K165:Q165"/>
  </mergeCells>
  <conditionalFormatting sqref="A1:Z1048576">
    <cfRule type="containsText" dxfId="167" priority="1" operator="containsText" text="Inner">
      <formula>NOT(ISERROR(SEARCH("Inner",A1)))</formula>
    </cfRule>
    <cfRule type="containsText" dxfId="166" priority="11" operator="containsText" text="King">
      <formula>NOT(ISERROR(SEARCH("King",A1)))</formula>
    </cfRule>
    <cfRule type="containsText" dxfId="165" priority="12" operator="containsText" text="Ace">
      <formula>NOT(ISERROR(SEARCH("Ace",A1)))</formula>
    </cfRule>
    <cfRule type="containsText" dxfId="164" priority="13" operator="containsText" text="Elephant">
      <formula>NOT(ISERROR(SEARCH("Elephant",A1)))</formula>
    </cfRule>
    <cfRule type="containsText" dxfId="163" priority="14" operator="containsText" text="Lion">
      <formula>NOT(ISERROR(SEARCH("Lion",A1)))</formula>
    </cfRule>
  </conditionalFormatting>
  <conditionalFormatting sqref="A1:XFD1048576">
    <cfRule type="containsText" dxfId="162" priority="10" operator="containsText" text="Rhino">
      <formula>NOT(ISERROR(SEARCH("Rhino",A1)))</formula>
    </cfRule>
  </conditionalFormatting>
  <conditionalFormatting sqref="A1:U1048576">
    <cfRule type="containsText" dxfId="161" priority="2" operator="containsText" text="Scatter">
      <formula>NOT(ISERROR(SEARCH("Scatter",A1)))</formula>
    </cfRule>
    <cfRule type="containsText" dxfId="160" priority="3" operator="containsText" text="Collector">
      <formula>NOT(ISERROR(SEARCH("Collector",A1)))</formula>
    </cfRule>
    <cfRule type="containsText" dxfId="159" priority="4" operator="containsText" text="Ten">
      <formula>NOT(ISERROR(SEARCH("Ten",A1)))</formula>
    </cfRule>
    <cfRule type="containsText" dxfId="158" priority="5" operator="containsText" text="WaterBuffalo">
      <formula>NOT(ISERROR(SEARCH("WaterBuffalo",A1)))</formula>
    </cfRule>
    <cfRule type="containsText" dxfId="157" priority="6" operator="containsText" text="Jack">
      <formula>NOT(ISERROR(SEARCH("Jack",A1)))</formula>
    </cfRule>
    <cfRule type="containsText" dxfId="156" priority="7" operator="containsText" text="Queen">
      <formula>NOT(ISERROR(SEARCH("Queen",A1)))</formula>
    </cfRule>
    <cfRule type="containsText" dxfId="155" priority="8" operator="containsText" text="Leopard">
      <formula>NOT(ISERROR(SEARCH("Leopard",A1)))</formula>
    </cfRule>
    <cfRule type="containsText" dxfId="154" priority="9" operator="containsText" text="Wild">
      <formula>NOT(ISERROR(SEARCH("Wild",A1)))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51"/>
  <sheetViews>
    <sheetView topLeftCell="A22" zoomScaleNormal="100" workbookViewId="0">
      <selection activeCell="I14" sqref="I14"/>
    </sheetView>
  </sheetViews>
  <sheetFormatPr defaultRowHeight="14.4"/>
  <cols>
    <col min="1" max="1" width="9.6640625" bestFit="1" customWidth="1"/>
    <col min="2" max="4" width="9.88671875" bestFit="1" customWidth="1"/>
    <col min="5" max="5" width="13.33203125" bestFit="1" customWidth="1"/>
    <col min="6" max="6" width="13.6640625" bestFit="1" customWidth="1"/>
    <col min="8" max="8" width="13.6640625" bestFit="1" customWidth="1"/>
    <col min="9" max="9" width="12" bestFit="1" customWidth="1"/>
  </cols>
  <sheetData>
    <row r="1" spans="1:14">
      <c r="A1" s="76" t="s">
        <v>9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</row>
    <row r="2" spans="1:14">
      <c r="D2" s="2"/>
      <c r="F2" s="2"/>
      <c r="G2" s="2"/>
    </row>
    <row r="12" spans="1:14">
      <c r="A12" t="s">
        <v>93</v>
      </c>
      <c r="B12" t="s">
        <v>81</v>
      </c>
      <c r="C12" t="s">
        <v>91</v>
      </c>
      <c r="D12" t="s">
        <v>92</v>
      </c>
      <c r="E12" t="s">
        <v>78</v>
      </c>
      <c r="F12" t="s">
        <v>60</v>
      </c>
      <c r="G12" t="s">
        <v>120</v>
      </c>
      <c r="H12" t="s">
        <v>94</v>
      </c>
      <c r="I12" t="s">
        <v>98</v>
      </c>
      <c r="J12" t="s">
        <v>97</v>
      </c>
    </row>
    <row r="13" spans="1:14">
      <c r="A13">
        <v>90</v>
      </c>
      <c r="B13">
        <v>1</v>
      </c>
      <c r="C13">
        <f t="shared" ref="C13:C48" si="0">A13*B13</f>
        <v>90</v>
      </c>
      <c r="D13">
        <f>C13/50</f>
        <v>1.8</v>
      </c>
      <c r="E13">
        <v>800</v>
      </c>
      <c r="F13" s="65">
        <f>E13*D13/E$50</f>
        <v>1.44E-2</v>
      </c>
      <c r="G13">
        <f>1/(E13/E$50)</f>
        <v>125</v>
      </c>
      <c r="I13">
        <f>POWER(D13 - 0.7,2)/686*E13/E$50</f>
        <v>1.4110787172011663E-5</v>
      </c>
      <c r="J13">
        <f>SQRT(SUM(I13:I48))</f>
        <v>3.010875999724048</v>
      </c>
    </row>
    <row r="14" spans="1:14">
      <c r="A14">
        <v>150</v>
      </c>
      <c r="B14">
        <v>1</v>
      </c>
      <c r="C14">
        <f t="shared" si="0"/>
        <v>150</v>
      </c>
      <c r="D14">
        <f t="shared" ref="D14:D48" si="1">C14/50</f>
        <v>3</v>
      </c>
      <c r="E14">
        <v>800</v>
      </c>
      <c r="F14" s="65">
        <f t="shared" ref="F14:F48" si="2">E14*D14/E$50</f>
        <v>2.4E-2</v>
      </c>
      <c r="G14">
        <f t="shared" ref="G14:G47" si="3">1/(E14/E$50)</f>
        <v>125</v>
      </c>
      <c r="I14">
        <f t="shared" ref="I14:I48" si="4">POWER(D14 - 0.7,2)/686*E14/E$50</f>
        <v>6.1690962099125358E-5</v>
      </c>
    </row>
    <row r="15" spans="1:14">
      <c r="A15">
        <v>90</v>
      </c>
      <c r="B15">
        <v>3</v>
      </c>
      <c r="C15">
        <f t="shared" si="0"/>
        <v>270</v>
      </c>
      <c r="D15">
        <f t="shared" si="1"/>
        <v>5.4</v>
      </c>
      <c r="E15">
        <v>950</v>
      </c>
      <c r="F15" s="65">
        <f t="shared" si="2"/>
        <v>5.1299999999999998E-2</v>
      </c>
      <c r="G15">
        <f t="shared" si="3"/>
        <v>105.26315789473685</v>
      </c>
      <c r="I15">
        <f t="shared" si="4"/>
        <v>3.0591107871720123E-4</v>
      </c>
    </row>
    <row r="16" spans="1:14">
      <c r="A16">
        <v>300</v>
      </c>
      <c r="B16">
        <v>1</v>
      </c>
      <c r="C16">
        <f t="shared" si="0"/>
        <v>300</v>
      </c>
      <c r="D16">
        <f t="shared" si="1"/>
        <v>6</v>
      </c>
      <c r="E16">
        <v>3500</v>
      </c>
      <c r="F16" s="65">
        <f t="shared" si="2"/>
        <v>0.21</v>
      </c>
      <c r="G16">
        <f t="shared" si="3"/>
        <v>28.571428571428569</v>
      </c>
      <c r="I16">
        <f t="shared" si="4"/>
        <v>1.4331632653061227E-3</v>
      </c>
    </row>
    <row r="17" spans="1:9">
      <c r="A17">
        <v>450</v>
      </c>
      <c r="B17">
        <v>1</v>
      </c>
      <c r="C17">
        <f t="shared" si="0"/>
        <v>450</v>
      </c>
      <c r="D17">
        <f t="shared" si="1"/>
        <v>9</v>
      </c>
      <c r="E17">
        <v>5000</v>
      </c>
      <c r="F17" s="65">
        <f t="shared" si="2"/>
        <v>0.45</v>
      </c>
      <c r="G17">
        <f t="shared" si="3"/>
        <v>20</v>
      </c>
      <c r="I17">
        <f t="shared" si="4"/>
        <v>5.0211370262390684E-3</v>
      </c>
    </row>
    <row r="18" spans="1:9">
      <c r="A18">
        <v>150</v>
      </c>
      <c r="B18">
        <v>3</v>
      </c>
      <c r="C18">
        <f t="shared" si="0"/>
        <v>450</v>
      </c>
      <c r="D18">
        <f t="shared" si="1"/>
        <v>9</v>
      </c>
      <c r="E18">
        <v>5000</v>
      </c>
      <c r="F18" s="65">
        <f t="shared" si="2"/>
        <v>0.45</v>
      </c>
      <c r="G18">
        <f t="shared" si="3"/>
        <v>20</v>
      </c>
      <c r="I18">
        <f t="shared" si="4"/>
        <v>5.0211370262390684E-3</v>
      </c>
    </row>
    <row r="19" spans="1:9">
      <c r="A19">
        <v>90</v>
      </c>
      <c r="B19">
        <v>5</v>
      </c>
      <c r="C19">
        <f t="shared" si="0"/>
        <v>450</v>
      </c>
      <c r="D19">
        <f t="shared" si="1"/>
        <v>9</v>
      </c>
      <c r="E19">
        <v>6000</v>
      </c>
      <c r="F19" s="65">
        <f t="shared" si="2"/>
        <v>0.54</v>
      </c>
      <c r="G19">
        <f t="shared" si="3"/>
        <v>16.666666666666668</v>
      </c>
      <c r="I19">
        <f t="shared" si="4"/>
        <v>6.0253644314868827E-3</v>
      </c>
    </row>
    <row r="20" spans="1:9">
      <c r="A20">
        <v>600</v>
      </c>
      <c r="B20">
        <v>1</v>
      </c>
      <c r="C20">
        <f t="shared" si="0"/>
        <v>600</v>
      </c>
      <c r="D20">
        <f t="shared" si="1"/>
        <v>12</v>
      </c>
      <c r="E20">
        <v>7000</v>
      </c>
      <c r="F20" s="65">
        <f t="shared" si="2"/>
        <v>0.84</v>
      </c>
      <c r="G20">
        <f t="shared" si="3"/>
        <v>14.285714285714285</v>
      </c>
      <c r="I20">
        <f t="shared" si="4"/>
        <v>1.3029591836734696E-2</v>
      </c>
    </row>
    <row r="21" spans="1:9">
      <c r="A21">
        <v>90</v>
      </c>
      <c r="B21">
        <v>7</v>
      </c>
      <c r="C21">
        <f t="shared" si="0"/>
        <v>630</v>
      </c>
      <c r="D21">
        <f t="shared" si="1"/>
        <v>12.6</v>
      </c>
      <c r="E21">
        <v>7000</v>
      </c>
      <c r="F21" s="65">
        <f t="shared" si="2"/>
        <v>0.88200000000000001</v>
      </c>
      <c r="G21">
        <f t="shared" si="3"/>
        <v>14.285714285714285</v>
      </c>
      <c r="I21">
        <f t="shared" si="4"/>
        <v>1.4450000000000003E-2</v>
      </c>
    </row>
    <row r="22" spans="1:9">
      <c r="A22">
        <v>150</v>
      </c>
      <c r="B22">
        <v>5</v>
      </c>
      <c r="C22">
        <f t="shared" si="0"/>
        <v>750</v>
      </c>
      <c r="D22">
        <f t="shared" si="1"/>
        <v>15</v>
      </c>
      <c r="E22">
        <v>7500</v>
      </c>
      <c r="F22" s="65">
        <f t="shared" si="2"/>
        <v>1.125</v>
      </c>
      <c r="G22">
        <f t="shared" si="3"/>
        <v>13.333333333333334</v>
      </c>
      <c r="I22">
        <f t="shared" si="4"/>
        <v>2.2356778425655977E-2</v>
      </c>
    </row>
    <row r="23" spans="1:9">
      <c r="A23">
        <v>900</v>
      </c>
      <c r="B23">
        <v>1</v>
      </c>
      <c r="C23">
        <f t="shared" si="0"/>
        <v>900</v>
      </c>
      <c r="D23">
        <f t="shared" si="1"/>
        <v>18</v>
      </c>
      <c r="E23">
        <v>6000</v>
      </c>
      <c r="F23" s="65">
        <f t="shared" si="2"/>
        <v>1.08</v>
      </c>
      <c r="G23">
        <f t="shared" si="3"/>
        <v>16.666666666666668</v>
      </c>
      <c r="I23">
        <f t="shared" si="4"/>
        <v>2.6176967930029153E-2</v>
      </c>
    </row>
    <row r="24" spans="1:9">
      <c r="A24">
        <v>300</v>
      </c>
      <c r="B24">
        <v>3</v>
      </c>
      <c r="C24">
        <f t="shared" si="0"/>
        <v>900</v>
      </c>
      <c r="D24">
        <f t="shared" si="1"/>
        <v>18</v>
      </c>
      <c r="E24">
        <v>6000</v>
      </c>
      <c r="F24" s="65">
        <f t="shared" si="2"/>
        <v>1.08</v>
      </c>
      <c r="G24">
        <f t="shared" si="3"/>
        <v>16.666666666666668</v>
      </c>
      <c r="I24">
        <f t="shared" si="4"/>
        <v>2.6176967930029153E-2</v>
      </c>
    </row>
    <row r="25" spans="1:9">
      <c r="A25">
        <v>90</v>
      </c>
      <c r="B25">
        <v>10</v>
      </c>
      <c r="C25">
        <f t="shared" si="0"/>
        <v>900</v>
      </c>
      <c r="D25">
        <f t="shared" si="1"/>
        <v>18</v>
      </c>
      <c r="E25">
        <v>4000</v>
      </c>
      <c r="F25" s="65">
        <f t="shared" si="2"/>
        <v>0.72</v>
      </c>
      <c r="G25">
        <f t="shared" si="3"/>
        <v>25</v>
      </c>
      <c r="I25">
        <f t="shared" si="4"/>
        <v>1.7451311953352769E-2</v>
      </c>
    </row>
    <row r="26" spans="1:9">
      <c r="A26">
        <v>150</v>
      </c>
      <c r="B26">
        <v>7</v>
      </c>
      <c r="C26">
        <f t="shared" si="0"/>
        <v>1050</v>
      </c>
      <c r="D26">
        <f t="shared" si="1"/>
        <v>21</v>
      </c>
      <c r="E26">
        <v>2000</v>
      </c>
      <c r="F26" s="65">
        <f t="shared" si="2"/>
        <v>0.42</v>
      </c>
      <c r="G26">
        <f t="shared" si="3"/>
        <v>50</v>
      </c>
      <c r="I26">
        <f t="shared" si="4"/>
        <v>1.2014285714285715E-2</v>
      </c>
    </row>
    <row r="27" spans="1:9">
      <c r="A27">
        <v>450</v>
      </c>
      <c r="B27">
        <v>3</v>
      </c>
      <c r="C27">
        <f t="shared" si="0"/>
        <v>1350</v>
      </c>
      <c r="D27">
        <f t="shared" si="1"/>
        <v>27</v>
      </c>
      <c r="E27">
        <v>2000</v>
      </c>
      <c r="F27" s="65">
        <f t="shared" si="2"/>
        <v>0.54</v>
      </c>
      <c r="G27">
        <f t="shared" si="3"/>
        <v>50</v>
      </c>
      <c r="I27">
        <f t="shared" si="4"/>
        <v>2.0165889212827991E-2</v>
      </c>
    </row>
    <row r="28" spans="1:9">
      <c r="A28">
        <v>300</v>
      </c>
      <c r="B28">
        <v>5</v>
      </c>
      <c r="C28">
        <f t="shared" si="0"/>
        <v>1500</v>
      </c>
      <c r="D28">
        <f t="shared" si="1"/>
        <v>30</v>
      </c>
      <c r="E28">
        <v>2000</v>
      </c>
      <c r="F28" s="65">
        <f t="shared" si="2"/>
        <v>0.6</v>
      </c>
      <c r="G28">
        <f t="shared" si="3"/>
        <v>50</v>
      </c>
      <c r="I28">
        <f t="shared" si="4"/>
        <v>2.5028862973760932E-2</v>
      </c>
    </row>
    <row r="29" spans="1:9">
      <c r="A29">
        <v>150</v>
      </c>
      <c r="B29">
        <v>10</v>
      </c>
      <c r="C29">
        <f t="shared" si="0"/>
        <v>1500</v>
      </c>
      <c r="D29">
        <f t="shared" si="1"/>
        <v>30</v>
      </c>
      <c r="E29">
        <v>2000</v>
      </c>
      <c r="F29" s="65">
        <f t="shared" si="2"/>
        <v>0.6</v>
      </c>
      <c r="G29">
        <f t="shared" si="3"/>
        <v>50</v>
      </c>
      <c r="I29">
        <f t="shared" si="4"/>
        <v>2.5028862973760932E-2</v>
      </c>
    </row>
    <row r="30" spans="1:9">
      <c r="A30">
        <v>600</v>
      </c>
      <c r="B30">
        <v>3</v>
      </c>
      <c r="C30">
        <f t="shared" si="0"/>
        <v>1800</v>
      </c>
      <c r="D30">
        <f t="shared" si="1"/>
        <v>36</v>
      </c>
      <c r="E30">
        <v>1500</v>
      </c>
      <c r="F30" s="65">
        <f t="shared" si="2"/>
        <v>0.54</v>
      </c>
      <c r="G30">
        <f t="shared" si="3"/>
        <v>66.666666666666671</v>
      </c>
      <c r="I30">
        <f t="shared" si="4"/>
        <v>2.7246865889212823E-2</v>
      </c>
    </row>
    <row r="31" spans="1:9">
      <c r="A31">
        <v>90</v>
      </c>
      <c r="B31">
        <v>20</v>
      </c>
      <c r="C31">
        <f t="shared" si="0"/>
        <v>1800</v>
      </c>
      <c r="D31">
        <f t="shared" si="1"/>
        <v>36</v>
      </c>
      <c r="E31">
        <v>1500</v>
      </c>
      <c r="F31" s="65">
        <f t="shared" si="2"/>
        <v>0.54</v>
      </c>
      <c r="G31">
        <f t="shared" si="3"/>
        <v>66.666666666666671</v>
      </c>
      <c r="I31">
        <f t="shared" si="4"/>
        <v>2.7246865889212823E-2</v>
      </c>
    </row>
    <row r="32" spans="1:9">
      <c r="A32">
        <v>300</v>
      </c>
      <c r="B32">
        <v>7</v>
      </c>
      <c r="C32">
        <f t="shared" si="0"/>
        <v>2100</v>
      </c>
      <c r="D32">
        <f t="shared" si="1"/>
        <v>42</v>
      </c>
      <c r="E32">
        <v>1000</v>
      </c>
      <c r="F32" s="65">
        <f t="shared" si="2"/>
        <v>0.42</v>
      </c>
      <c r="G32">
        <f t="shared" si="3"/>
        <v>100</v>
      </c>
      <c r="I32">
        <f t="shared" si="4"/>
        <v>2.486428571428571E-2</v>
      </c>
    </row>
    <row r="33" spans="1:9">
      <c r="A33">
        <v>450</v>
      </c>
      <c r="B33">
        <v>5</v>
      </c>
      <c r="C33">
        <f t="shared" si="0"/>
        <v>2250</v>
      </c>
      <c r="D33">
        <f t="shared" si="1"/>
        <v>45</v>
      </c>
      <c r="E33">
        <v>900</v>
      </c>
      <c r="F33" s="65">
        <f t="shared" si="2"/>
        <v>0.40500000000000003</v>
      </c>
      <c r="G33">
        <f t="shared" si="3"/>
        <v>111.11111111111111</v>
      </c>
      <c r="I33">
        <f t="shared" si="4"/>
        <v>2.5746953352769678E-2</v>
      </c>
    </row>
    <row r="34" spans="1:9">
      <c r="A34">
        <v>900</v>
      </c>
      <c r="B34">
        <v>3</v>
      </c>
      <c r="C34">
        <f t="shared" si="0"/>
        <v>2700</v>
      </c>
      <c r="D34">
        <f t="shared" si="1"/>
        <v>54</v>
      </c>
      <c r="E34">
        <v>800</v>
      </c>
      <c r="F34" s="65">
        <f t="shared" si="2"/>
        <v>0.432</v>
      </c>
      <c r="G34">
        <f t="shared" si="3"/>
        <v>125</v>
      </c>
      <c r="I34">
        <f t="shared" si="4"/>
        <v>3.3129912536443151E-2</v>
      </c>
    </row>
    <row r="35" spans="1:9">
      <c r="A35">
        <v>600</v>
      </c>
      <c r="B35">
        <v>5</v>
      </c>
      <c r="C35">
        <f t="shared" si="0"/>
        <v>3000</v>
      </c>
      <c r="D35">
        <f t="shared" si="1"/>
        <v>60</v>
      </c>
      <c r="E35">
        <v>700</v>
      </c>
      <c r="F35" s="65">
        <f t="shared" si="2"/>
        <v>0.42</v>
      </c>
      <c r="G35">
        <f t="shared" si="3"/>
        <v>142.85714285714286</v>
      </c>
      <c r="I35">
        <f t="shared" si="4"/>
        <v>3.588255102040816E-2</v>
      </c>
    </row>
    <row r="36" spans="1:9">
      <c r="A36">
        <v>300</v>
      </c>
      <c r="B36">
        <v>10</v>
      </c>
      <c r="C36">
        <f t="shared" si="0"/>
        <v>3000</v>
      </c>
      <c r="D36">
        <f t="shared" si="1"/>
        <v>60</v>
      </c>
      <c r="E36">
        <v>600</v>
      </c>
      <c r="F36" s="65">
        <f t="shared" si="2"/>
        <v>0.36</v>
      </c>
      <c r="G36">
        <f t="shared" si="3"/>
        <v>166.66666666666666</v>
      </c>
      <c r="I36">
        <f t="shared" si="4"/>
        <v>3.0756472303206991E-2</v>
      </c>
    </row>
    <row r="37" spans="1:9">
      <c r="A37">
        <v>150</v>
      </c>
      <c r="B37">
        <v>20</v>
      </c>
      <c r="C37">
        <f t="shared" si="0"/>
        <v>3000</v>
      </c>
      <c r="D37">
        <f t="shared" si="1"/>
        <v>60</v>
      </c>
      <c r="E37">
        <v>1000</v>
      </c>
      <c r="F37" s="65">
        <f t="shared" si="2"/>
        <v>0.6</v>
      </c>
      <c r="G37">
        <f t="shared" si="3"/>
        <v>100</v>
      </c>
      <c r="I37">
        <f t="shared" si="4"/>
        <v>5.1260787172011657E-2</v>
      </c>
    </row>
    <row r="38" spans="1:9">
      <c r="A38">
        <v>500</v>
      </c>
      <c r="B38">
        <v>7</v>
      </c>
      <c r="C38">
        <f t="shared" si="0"/>
        <v>3500</v>
      </c>
      <c r="D38">
        <f t="shared" si="1"/>
        <v>70</v>
      </c>
      <c r="E38">
        <v>1000</v>
      </c>
      <c r="F38" s="65">
        <f t="shared" si="2"/>
        <v>0.7</v>
      </c>
      <c r="G38">
        <f t="shared" si="3"/>
        <v>100</v>
      </c>
      <c r="I38">
        <f t="shared" si="4"/>
        <v>7.0007142857142851E-2</v>
      </c>
    </row>
    <row r="39" spans="1:9">
      <c r="A39">
        <v>600</v>
      </c>
      <c r="B39">
        <v>7</v>
      </c>
      <c r="C39">
        <f t="shared" si="0"/>
        <v>4200</v>
      </c>
      <c r="D39">
        <f t="shared" si="1"/>
        <v>84</v>
      </c>
      <c r="E39">
        <v>2500</v>
      </c>
      <c r="F39" s="65">
        <f t="shared" si="2"/>
        <v>2.1</v>
      </c>
      <c r="G39">
        <f t="shared" si="3"/>
        <v>40</v>
      </c>
      <c r="I39">
        <f t="shared" si="4"/>
        <v>0.25287499999999996</v>
      </c>
    </row>
    <row r="40" spans="1:9">
      <c r="A40">
        <v>900</v>
      </c>
      <c r="B40">
        <v>5</v>
      </c>
      <c r="C40">
        <f t="shared" si="0"/>
        <v>4500</v>
      </c>
      <c r="D40">
        <f t="shared" si="1"/>
        <v>90</v>
      </c>
      <c r="E40">
        <v>2750</v>
      </c>
      <c r="F40" s="65">
        <f t="shared" si="2"/>
        <v>2.4750000000000001</v>
      </c>
      <c r="G40">
        <f t="shared" si="3"/>
        <v>36.363636363636367</v>
      </c>
      <c r="I40">
        <f t="shared" si="4"/>
        <v>0.31967707725947525</v>
      </c>
    </row>
    <row r="41" spans="1:9">
      <c r="A41">
        <v>450</v>
      </c>
      <c r="B41">
        <v>10</v>
      </c>
      <c r="C41">
        <f t="shared" si="0"/>
        <v>4500</v>
      </c>
      <c r="D41">
        <f t="shared" si="1"/>
        <v>90</v>
      </c>
      <c r="E41">
        <v>3000</v>
      </c>
      <c r="F41" s="65">
        <f t="shared" si="2"/>
        <v>2.7</v>
      </c>
      <c r="G41">
        <f t="shared" si="3"/>
        <v>33.333333333333336</v>
      </c>
      <c r="I41">
        <f t="shared" si="4"/>
        <v>0.34873862973760938</v>
      </c>
    </row>
    <row r="42" spans="1:9">
      <c r="A42">
        <v>600</v>
      </c>
      <c r="B42">
        <v>10</v>
      </c>
      <c r="C42">
        <f t="shared" si="0"/>
        <v>6000</v>
      </c>
      <c r="D42">
        <f t="shared" si="1"/>
        <v>120</v>
      </c>
      <c r="E42">
        <v>3000</v>
      </c>
      <c r="F42" s="65">
        <f t="shared" si="2"/>
        <v>3.6</v>
      </c>
      <c r="G42">
        <f t="shared" si="3"/>
        <v>33.333333333333336</v>
      </c>
      <c r="I42">
        <f t="shared" si="4"/>
        <v>0.62241209912536444</v>
      </c>
    </row>
    <row r="43" spans="1:9">
      <c r="A43">
        <v>300</v>
      </c>
      <c r="B43">
        <v>20</v>
      </c>
      <c r="C43">
        <f t="shared" si="0"/>
        <v>6000</v>
      </c>
      <c r="D43">
        <f t="shared" si="1"/>
        <v>120</v>
      </c>
      <c r="E43">
        <v>3500</v>
      </c>
      <c r="F43" s="65">
        <f t="shared" si="2"/>
        <v>4.2</v>
      </c>
      <c r="G43">
        <f t="shared" si="3"/>
        <v>28.571428571428569</v>
      </c>
      <c r="I43">
        <f t="shared" si="4"/>
        <v>0.72614744897959183</v>
      </c>
    </row>
    <row r="44" spans="1:9">
      <c r="A44">
        <v>900</v>
      </c>
      <c r="B44">
        <v>7</v>
      </c>
      <c r="C44">
        <f t="shared" si="0"/>
        <v>6300</v>
      </c>
      <c r="D44">
        <f t="shared" si="1"/>
        <v>126</v>
      </c>
      <c r="E44">
        <v>2300</v>
      </c>
      <c r="F44" s="65">
        <f t="shared" si="2"/>
        <v>2.8980000000000001</v>
      </c>
      <c r="G44">
        <f t="shared" si="3"/>
        <v>43.478260869565219</v>
      </c>
      <c r="I44">
        <f t="shared" si="4"/>
        <v>0.52638785714285707</v>
      </c>
    </row>
    <row r="45" spans="1:9">
      <c r="A45">
        <v>900</v>
      </c>
      <c r="B45">
        <v>10</v>
      </c>
      <c r="C45">
        <f t="shared" si="0"/>
        <v>9000</v>
      </c>
      <c r="D45">
        <f t="shared" si="1"/>
        <v>180</v>
      </c>
      <c r="E45">
        <v>1750</v>
      </c>
      <c r="F45" s="65">
        <f t="shared" si="2"/>
        <v>3.15</v>
      </c>
      <c r="G45">
        <f t="shared" si="3"/>
        <v>57.142857142857139</v>
      </c>
      <c r="I45">
        <f t="shared" si="4"/>
        <v>0.82011454081632673</v>
      </c>
    </row>
    <row r="46" spans="1:9">
      <c r="A46">
        <v>450</v>
      </c>
      <c r="B46">
        <v>20</v>
      </c>
      <c r="C46">
        <f t="shared" si="0"/>
        <v>9000</v>
      </c>
      <c r="D46">
        <f t="shared" si="1"/>
        <v>180</v>
      </c>
      <c r="E46">
        <v>1500</v>
      </c>
      <c r="F46" s="65">
        <f t="shared" si="2"/>
        <v>2.7</v>
      </c>
      <c r="G46">
        <f t="shared" si="3"/>
        <v>66.666666666666671</v>
      </c>
      <c r="I46">
        <f t="shared" si="4"/>
        <v>0.70295532069970856</v>
      </c>
    </row>
    <row r="47" spans="1:9">
      <c r="A47">
        <v>600</v>
      </c>
      <c r="B47">
        <v>20</v>
      </c>
      <c r="C47">
        <f t="shared" si="0"/>
        <v>12000</v>
      </c>
      <c r="D47">
        <f t="shared" si="1"/>
        <v>240</v>
      </c>
      <c r="E47">
        <v>1650</v>
      </c>
      <c r="F47" s="65">
        <f t="shared" si="2"/>
        <v>3.96</v>
      </c>
      <c r="G47">
        <f t="shared" si="3"/>
        <v>60.606060606060602</v>
      </c>
      <c r="I47">
        <f t="shared" si="4"/>
        <v>1.377352893586006</v>
      </c>
    </row>
    <row r="48" spans="1:9">
      <c r="A48">
        <v>900</v>
      </c>
      <c r="B48">
        <v>20</v>
      </c>
      <c r="C48">
        <f t="shared" si="0"/>
        <v>18000</v>
      </c>
      <c r="D48">
        <f t="shared" si="1"/>
        <v>360</v>
      </c>
      <c r="E48">
        <v>1500</v>
      </c>
      <c r="F48" s="65">
        <f t="shared" si="2"/>
        <v>5.4</v>
      </c>
      <c r="G48">
        <f>1/(E48/E$50)</f>
        <v>66.666666666666671</v>
      </c>
      <c r="I48">
        <f t="shared" si="4"/>
        <v>2.822809548104956</v>
      </c>
    </row>
    <row r="50" spans="5:8">
      <c r="E50">
        <f>SUM(E13:E48)</f>
        <v>100000</v>
      </c>
      <c r="F50">
        <f>SUM(F13:F48)</f>
        <v>47.226700000000001</v>
      </c>
    </row>
    <row r="51" spans="5:8">
      <c r="E51" t="s">
        <v>96</v>
      </c>
      <c r="F51" t="s">
        <v>95</v>
      </c>
      <c r="G51" t="s">
        <v>99</v>
      </c>
      <c r="H51" s="66">
        <f>F50/600</f>
        <v>7.8711166666666665E-2</v>
      </c>
    </row>
  </sheetData>
  <sortState xmlns:xlrd2="http://schemas.microsoft.com/office/spreadsheetml/2017/richdata2" ref="A13:D48">
    <sortCondition ref="D13:D48"/>
  </sortState>
  <mergeCells count="1">
    <mergeCell ref="A1:N1"/>
  </mergeCells>
  <conditionalFormatting sqref="F13:F48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8CAEF-BEA7-4C2E-95A9-157E40C7D5B7}">
  <dimension ref="B4:G9"/>
  <sheetViews>
    <sheetView workbookViewId="0">
      <selection activeCell="D10" sqref="D10"/>
    </sheetView>
  </sheetViews>
  <sheetFormatPr defaultRowHeight="14.4"/>
  <sheetData>
    <row r="4" spans="2:7">
      <c r="E4" t="s">
        <v>72</v>
      </c>
      <c r="F4" t="s">
        <v>73</v>
      </c>
      <c r="G4" t="s">
        <v>41</v>
      </c>
    </row>
    <row r="5" spans="2:7">
      <c r="B5" t="s">
        <v>101</v>
      </c>
      <c r="E5">
        <v>100</v>
      </c>
      <c r="F5">
        <f>G5-E5</f>
        <v>0</v>
      </c>
      <c r="G5">
        <v>100</v>
      </c>
    </row>
    <row r="8" spans="2:7">
      <c r="B8" t="s">
        <v>102</v>
      </c>
      <c r="D8">
        <v>10</v>
      </c>
    </row>
    <row r="9" spans="2:7">
      <c r="B9" t="s">
        <v>113</v>
      </c>
      <c r="D9">
        <v>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Z198"/>
  <sheetViews>
    <sheetView zoomScale="85" zoomScaleNormal="85" workbookViewId="0">
      <selection activeCell="H16" sqref="H16:H21"/>
    </sheetView>
  </sheetViews>
  <sheetFormatPr defaultColWidth="9.109375" defaultRowHeight="14.4"/>
  <cols>
    <col min="1" max="1" width="9.109375" style="13"/>
    <col min="2" max="8" width="14.88671875" style="13" bestFit="1" customWidth="1"/>
    <col min="9" max="10" width="9.109375" style="13"/>
    <col min="11" max="11" width="14.88671875" style="13" bestFit="1" customWidth="1"/>
    <col min="12" max="16" width="9.109375" style="13"/>
    <col min="17" max="17" width="11" style="13" customWidth="1"/>
    <col min="18" max="19" width="9.109375" style="13"/>
    <col min="20" max="20" width="13.88671875" style="13" customWidth="1"/>
    <col min="21" max="23" width="9.109375" style="13"/>
    <col min="24" max="24" width="10" style="13" bestFit="1" customWidth="1"/>
    <col min="25" max="16384" width="9.109375" style="13"/>
  </cols>
  <sheetData>
    <row r="2" spans="2:8" ht="15" thickBot="1">
      <c r="B2" s="12"/>
      <c r="C2" s="68" t="s">
        <v>104</v>
      </c>
      <c r="D2" s="69"/>
      <c r="E2" s="69"/>
      <c r="F2" s="69"/>
      <c r="G2" s="69"/>
      <c r="H2" s="70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9</v>
      </c>
      <c r="D4" s="16" t="s">
        <v>12</v>
      </c>
      <c r="E4" s="16" t="s">
        <v>16</v>
      </c>
      <c r="F4" s="16" t="s">
        <v>7</v>
      </c>
      <c r="G4" s="16" t="s">
        <v>9</v>
      </c>
      <c r="H4" s="31" t="s">
        <v>7</v>
      </c>
    </row>
    <row r="5" spans="2:8">
      <c r="B5" s="12">
        <v>1</v>
      </c>
      <c r="C5" s="16" t="s">
        <v>61</v>
      </c>
      <c r="D5" s="16" t="s">
        <v>9</v>
      </c>
      <c r="E5" s="16" t="s">
        <v>13</v>
      </c>
      <c r="F5" s="16" t="s">
        <v>7</v>
      </c>
      <c r="G5" s="16" t="s">
        <v>61</v>
      </c>
      <c r="H5" s="31" t="s">
        <v>7</v>
      </c>
    </row>
    <row r="6" spans="2:8">
      <c r="B6" s="12">
        <v>2</v>
      </c>
      <c r="C6" s="16" t="s">
        <v>9</v>
      </c>
      <c r="D6" s="16" t="s">
        <v>9</v>
      </c>
      <c r="E6" s="16" t="s">
        <v>12</v>
      </c>
      <c r="F6" s="16" t="s">
        <v>7</v>
      </c>
      <c r="G6" s="16" t="s">
        <v>9</v>
      </c>
      <c r="H6" s="31" t="s">
        <v>8</v>
      </c>
    </row>
    <row r="7" spans="2:8">
      <c r="B7" s="12">
        <v>3</v>
      </c>
      <c r="C7" s="16" t="s">
        <v>13</v>
      </c>
      <c r="D7" s="16" t="s">
        <v>5</v>
      </c>
      <c r="E7" s="16" t="s">
        <v>12</v>
      </c>
      <c r="F7" s="16" t="s">
        <v>5</v>
      </c>
      <c r="G7" s="16" t="s">
        <v>9</v>
      </c>
      <c r="H7" s="31" t="s">
        <v>8</v>
      </c>
    </row>
    <row r="8" spans="2:8">
      <c r="B8" s="12">
        <v>4</v>
      </c>
      <c r="C8" s="16" t="s">
        <v>12</v>
      </c>
      <c r="D8" s="16" t="s">
        <v>8</v>
      </c>
      <c r="E8" s="16" t="s">
        <v>8</v>
      </c>
      <c r="F8" s="16" t="s">
        <v>8</v>
      </c>
      <c r="G8" s="16" t="s">
        <v>11</v>
      </c>
      <c r="H8" s="31" t="s">
        <v>9</v>
      </c>
    </row>
    <row r="9" spans="2:8">
      <c r="B9" s="12">
        <v>5</v>
      </c>
      <c r="C9" s="16" t="s">
        <v>13</v>
      </c>
      <c r="D9" s="16" t="s">
        <v>8</v>
      </c>
      <c r="E9" s="16" t="s">
        <v>15</v>
      </c>
      <c r="F9" s="16" t="s">
        <v>8</v>
      </c>
      <c r="G9" s="16" t="s">
        <v>13</v>
      </c>
      <c r="H9" s="31" t="s">
        <v>9</v>
      </c>
    </row>
    <row r="10" spans="2:8">
      <c r="B10" s="12">
        <v>6</v>
      </c>
      <c r="C10" s="16" t="s">
        <v>10</v>
      </c>
      <c r="D10" s="16" t="s">
        <v>8</v>
      </c>
      <c r="E10" s="16" t="s">
        <v>61</v>
      </c>
      <c r="F10" s="16" t="s">
        <v>8</v>
      </c>
      <c r="G10" s="16" t="s">
        <v>13</v>
      </c>
      <c r="H10" s="31" t="s">
        <v>10</v>
      </c>
    </row>
    <row r="11" spans="2:8">
      <c r="B11" s="12">
        <v>7</v>
      </c>
      <c r="C11" s="16" t="s">
        <v>11</v>
      </c>
      <c r="D11" s="16" t="s">
        <v>8</v>
      </c>
      <c r="E11" s="16" t="s">
        <v>12</v>
      </c>
      <c r="F11" s="16" t="s">
        <v>12</v>
      </c>
      <c r="G11" s="16" t="s">
        <v>16</v>
      </c>
      <c r="H11" s="31" t="s">
        <v>10</v>
      </c>
    </row>
    <row r="12" spans="2:8">
      <c r="B12" s="12">
        <v>8</v>
      </c>
      <c r="C12" s="16" t="s">
        <v>9</v>
      </c>
      <c r="D12" s="16" t="s">
        <v>7</v>
      </c>
      <c r="E12" s="16" t="s">
        <v>16</v>
      </c>
      <c r="F12" s="16" t="s">
        <v>11</v>
      </c>
      <c r="G12" s="16" t="s">
        <v>8</v>
      </c>
      <c r="H12" s="31" t="s">
        <v>10</v>
      </c>
    </row>
    <row r="13" spans="2:8">
      <c r="B13" s="12">
        <v>9</v>
      </c>
      <c r="C13" s="16" t="s">
        <v>9</v>
      </c>
      <c r="D13" s="16" t="s">
        <v>7</v>
      </c>
      <c r="E13" s="16" t="s">
        <v>7</v>
      </c>
      <c r="F13" s="16" t="s">
        <v>7</v>
      </c>
      <c r="G13" s="16" t="s">
        <v>8</v>
      </c>
      <c r="H13" s="31" t="s">
        <v>61</v>
      </c>
    </row>
    <row r="14" spans="2:8">
      <c r="B14" s="12">
        <v>10</v>
      </c>
      <c r="C14" s="16" t="s">
        <v>10</v>
      </c>
      <c r="D14" s="16" t="s">
        <v>7</v>
      </c>
      <c r="E14" s="16" t="s">
        <v>7</v>
      </c>
      <c r="F14" s="16" t="s">
        <v>7</v>
      </c>
      <c r="G14" s="16" t="s">
        <v>8</v>
      </c>
      <c r="H14" s="31" t="s">
        <v>61</v>
      </c>
    </row>
    <row r="15" spans="2:8">
      <c r="B15" s="12">
        <v>11</v>
      </c>
      <c r="C15" s="16" t="s">
        <v>11</v>
      </c>
      <c r="D15" s="16" t="s">
        <v>7</v>
      </c>
      <c r="E15" s="16" t="s">
        <v>7</v>
      </c>
      <c r="F15" s="16" t="s">
        <v>7</v>
      </c>
      <c r="G15" s="16" t="s">
        <v>7</v>
      </c>
      <c r="H15" s="31" t="s">
        <v>61</v>
      </c>
    </row>
    <row r="16" spans="2:8">
      <c r="B16" s="12">
        <v>12</v>
      </c>
      <c r="C16" s="16" t="s">
        <v>12</v>
      </c>
      <c r="D16" s="16" t="s">
        <v>11</v>
      </c>
      <c r="E16" s="16" t="s">
        <v>7</v>
      </c>
      <c r="F16" s="16" t="s">
        <v>7</v>
      </c>
      <c r="G16" s="16" t="s">
        <v>7</v>
      </c>
      <c r="H16" s="31"/>
    </row>
    <row r="17" spans="2:9">
      <c r="B17" s="12">
        <v>13</v>
      </c>
      <c r="C17" s="16" t="s">
        <v>7</v>
      </c>
      <c r="D17" s="16" t="s">
        <v>12</v>
      </c>
      <c r="E17" s="16" t="s">
        <v>8</v>
      </c>
      <c r="F17" s="16" t="s">
        <v>8</v>
      </c>
      <c r="G17" s="16" t="s">
        <v>7</v>
      </c>
      <c r="H17" s="31"/>
    </row>
    <row r="18" spans="2:9">
      <c r="B18" s="12">
        <v>14</v>
      </c>
      <c r="C18" s="16" t="s">
        <v>7</v>
      </c>
      <c r="D18" s="16" t="s">
        <v>14</v>
      </c>
      <c r="E18" s="16" t="s">
        <v>9</v>
      </c>
      <c r="F18" s="16" t="s">
        <v>10</v>
      </c>
      <c r="G18" s="16" t="s">
        <v>7</v>
      </c>
      <c r="H18" s="32"/>
    </row>
    <row r="19" spans="2:9">
      <c r="B19" s="12">
        <v>15</v>
      </c>
      <c r="C19" s="16" t="s">
        <v>7</v>
      </c>
      <c r="D19" s="16" t="s">
        <v>14</v>
      </c>
      <c r="E19" s="16" t="s">
        <v>10</v>
      </c>
      <c r="F19" s="16" t="s">
        <v>10</v>
      </c>
      <c r="G19" s="16" t="s">
        <v>7</v>
      </c>
      <c r="H19" s="32"/>
      <c r="I19" s="21">
        <f>I62</f>
        <v>1.2465026317068495</v>
      </c>
    </row>
    <row r="20" spans="2:9">
      <c r="B20" s="12">
        <v>16</v>
      </c>
      <c r="C20" s="16" t="s">
        <v>9</v>
      </c>
      <c r="D20" s="16" t="s">
        <v>14</v>
      </c>
      <c r="E20" s="16" t="s">
        <v>8</v>
      </c>
      <c r="F20" s="16" t="s">
        <v>10</v>
      </c>
      <c r="G20" s="16" t="s">
        <v>10</v>
      </c>
      <c r="H20" s="32"/>
    </row>
    <row r="21" spans="2:9">
      <c r="B21" s="12">
        <v>17</v>
      </c>
      <c r="C21" s="16" t="s">
        <v>7</v>
      </c>
      <c r="D21" s="16" t="s">
        <v>10</v>
      </c>
      <c r="E21" s="16" t="s">
        <v>61</v>
      </c>
      <c r="F21" s="16" t="s">
        <v>10</v>
      </c>
      <c r="G21" s="16" t="s">
        <v>61</v>
      </c>
      <c r="H21" s="32"/>
    </row>
    <row r="22" spans="2:9">
      <c r="B22" s="12">
        <v>18</v>
      </c>
      <c r="C22" s="16" t="s">
        <v>8</v>
      </c>
      <c r="D22" s="16" t="s">
        <v>11</v>
      </c>
      <c r="E22" s="16" t="s">
        <v>10</v>
      </c>
      <c r="F22" s="16" t="s">
        <v>7</v>
      </c>
      <c r="G22" s="16" t="s">
        <v>12</v>
      </c>
      <c r="H22" s="32"/>
    </row>
    <row r="23" spans="2:9">
      <c r="B23" s="12">
        <v>19</v>
      </c>
      <c r="C23" s="16" t="s">
        <v>9</v>
      </c>
      <c r="D23" s="16" t="s">
        <v>13</v>
      </c>
      <c r="E23" s="16" t="s">
        <v>10</v>
      </c>
      <c r="F23" s="16" t="s">
        <v>13</v>
      </c>
      <c r="G23" s="16" t="s">
        <v>10</v>
      </c>
      <c r="H23" s="32"/>
    </row>
    <row r="24" spans="2:9">
      <c r="B24" s="12">
        <v>20</v>
      </c>
      <c r="C24" s="16" t="s">
        <v>10</v>
      </c>
      <c r="D24" s="16" t="s">
        <v>10</v>
      </c>
      <c r="E24" s="16" t="s">
        <v>10</v>
      </c>
      <c r="F24" s="16" t="s">
        <v>10</v>
      </c>
      <c r="G24" s="16" t="s">
        <v>10</v>
      </c>
      <c r="H24" s="32"/>
    </row>
    <row r="25" spans="2:9">
      <c r="B25" s="12">
        <v>21</v>
      </c>
      <c r="C25" s="16" t="s">
        <v>8</v>
      </c>
      <c r="D25" s="16" t="s">
        <v>9</v>
      </c>
      <c r="E25" s="16" t="s">
        <v>16</v>
      </c>
      <c r="F25" s="16" t="s">
        <v>9</v>
      </c>
      <c r="G25" s="16" t="s">
        <v>10</v>
      </c>
      <c r="H25" s="32"/>
    </row>
    <row r="26" spans="2:9">
      <c r="B26" s="12">
        <v>22</v>
      </c>
      <c r="C26" s="16" t="s">
        <v>61</v>
      </c>
      <c r="D26" s="16" t="s">
        <v>13</v>
      </c>
      <c r="E26" s="16" t="s">
        <v>12</v>
      </c>
      <c r="F26" s="16" t="s">
        <v>9</v>
      </c>
      <c r="G26" s="16" t="s">
        <v>9</v>
      </c>
      <c r="H26" s="32"/>
    </row>
    <row r="27" spans="2:9">
      <c r="B27" s="12">
        <v>23</v>
      </c>
      <c r="C27" s="16" t="s">
        <v>15</v>
      </c>
      <c r="D27" s="16" t="s">
        <v>13</v>
      </c>
      <c r="E27" s="16" t="s">
        <v>8</v>
      </c>
      <c r="F27" s="16" t="s">
        <v>8</v>
      </c>
      <c r="G27" s="16" t="s">
        <v>8</v>
      </c>
      <c r="H27" s="32"/>
    </row>
    <row r="28" spans="2:9">
      <c r="B28" s="12">
        <v>24</v>
      </c>
      <c r="C28" s="16" t="s">
        <v>61</v>
      </c>
      <c r="D28" s="16" t="s">
        <v>11</v>
      </c>
      <c r="E28" s="16" t="s">
        <v>12</v>
      </c>
      <c r="F28" s="16" t="s">
        <v>8</v>
      </c>
      <c r="G28" s="16" t="s">
        <v>16</v>
      </c>
      <c r="H28" s="32"/>
    </row>
    <row r="29" spans="2:9">
      <c r="B29" s="12">
        <v>25</v>
      </c>
      <c r="C29" s="16" t="s">
        <v>16</v>
      </c>
      <c r="D29" s="16" t="s">
        <v>14</v>
      </c>
      <c r="E29" s="16" t="s">
        <v>5</v>
      </c>
      <c r="F29" s="16" t="s">
        <v>8</v>
      </c>
      <c r="G29" s="16" t="s">
        <v>14</v>
      </c>
      <c r="H29" s="32"/>
    </row>
    <row r="30" spans="2:9">
      <c r="B30" s="12">
        <v>26</v>
      </c>
      <c r="C30" s="16" t="s">
        <v>15</v>
      </c>
      <c r="D30" s="16" t="s">
        <v>10</v>
      </c>
      <c r="E30" s="16" t="s">
        <v>61</v>
      </c>
      <c r="F30" s="16" t="s">
        <v>10</v>
      </c>
      <c r="G30" s="16" t="s">
        <v>15</v>
      </c>
      <c r="H30" s="32"/>
    </row>
    <row r="31" spans="2:9">
      <c r="B31" s="12">
        <v>27</v>
      </c>
      <c r="C31" s="16" t="s">
        <v>9</v>
      </c>
      <c r="D31" s="16" t="s">
        <v>10</v>
      </c>
      <c r="E31" s="16" t="s">
        <v>61</v>
      </c>
      <c r="F31" s="16" t="s">
        <v>14</v>
      </c>
      <c r="G31" s="16" t="s">
        <v>10</v>
      </c>
      <c r="H31" s="32"/>
    </row>
    <row r="32" spans="2:9">
      <c r="B32" s="12">
        <v>28</v>
      </c>
      <c r="C32" s="16" t="s">
        <v>13</v>
      </c>
      <c r="D32" s="16" t="s">
        <v>10</v>
      </c>
      <c r="E32" s="16" t="s">
        <v>13</v>
      </c>
      <c r="F32" s="16" t="s">
        <v>14</v>
      </c>
      <c r="G32" s="16" t="s">
        <v>14</v>
      </c>
      <c r="H32" s="32"/>
    </row>
    <row r="33" spans="2:8">
      <c r="B33" s="12">
        <v>29</v>
      </c>
      <c r="C33" s="16" t="s">
        <v>16</v>
      </c>
      <c r="D33" s="16" t="s">
        <v>9</v>
      </c>
      <c r="E33" s="16" t="s">
        <v>8</v>
      </c>
      <c r="F33" s="16" t="s">
        <v>9</v>
      </c>
      <c r="G33" s="16" t="s">
        <v>11</v>
      </c>
      <c r="H33" s="32"/>
    </row>
    <row r="34" spans="2:8">
      <c r="B34" s="12">
        <v>30</v>
      </c>
      <c r="C34" s="16" t="s">
        <v>15</v>
      </c>
      <c r="D34" s="16" t="s">
        <v>14</v>
      </c>
      <c r="E34" s="16" t="s">
        <v>8</v>
      </c>
      <c r="F34" s="16" t="s">
        <v>14</v>
      </c>
      <c r="G34" s="16" t="s">
        <v>9</v>
      </c>
      <c r="H34" s="32"/>
    </row>
    <row r="35" spans="2:8">
      <c r="B35" s="12">
        <v>31</v>
      </c>
      <c r="C35" s="16" t="s">
        <v>9</v>
      </c>
      <c r="D35" s="16" t="s">
        <v>10</v>
      </c>
      <c r="E35" s="16" t="s">
        <v>8</v>
      </c>
      <c r="F35" s="16" t="s">
        <v>10</v>
      </c>
      <c r="G35" s="16" t="s">
        <v>9</v>
      </c>
      <c r="H35" s="32"/>
    </row>
    <row r="36" spans="2:8">
      <c r="B36" s="12">
        <v>32</v>
      </c>
      <c r="C36" s="16" t="s">
        <v>8</v>
      </c>
      <c r="D36" s="16" t="s">
        <v>10</v>
      </c>
      <c r="E36" s="16" t="s">
        <v>13</v>
      </c>
      <c r="F36" s="16" t="s">
        <v>10</v>
      </c>
      <c r="G36" s="16" t="s">
        <v>13</v>
      </c>
      <c r="H36" s="32"/>
    </row>
    <row r="37" spans="2:8">
      <c r="B37" s="12">
        <v>33</v>
      </c>
      <c r="C37" s="16" t="s">
        <v>9</v>
      </c>
      <c r="D37" s="16" t="s">
        <v>12</v>
      </c>
      <c r="E37" s="16" t="s">
        <v>11</v>
      </c>
      <c r="F37" s="16" t="s">
        <v>8</v>
      </c>
      <c r="G37" s="16" t="s">
        <v>9</v>
      </c>
      <c r="H37" s="32"/>
    </row>
    <row r="38" spans="2:8">
      <c r="B38" s="12">
        <v>34</v>
      </c>
      <c r="C38" s="16" t="s">
        <v>8</v>
      </c>
      <c r="D38" s="16" t="s">
        <v>7</v>
      </c>
      <c r="E38" s="16" t="s">
        <v>12</v>
      </c>
      <c r="F38" s="16" t="s">
        <v>11</v>
      </c>
      <c r="G38" s="16" t="s">
        <v>13</v>
      </c>
      <c r="H38" s="32"/>
    </row>
    <row r="39" spans="2:8">
      <c r="B39" s="12">
        <v>35</v>
      </c>
      <c r="C39" s="16" t="s">
        <v>11</v>
      </c>
      <c r="D39" s="16" t="s">
        <v>12</v>
      </c>
      <c r="E39" s="16" t="s">
        <v>8</v>
      </c>
      <c r="F39" s="16" t="s">
        <v>8</v>
      </c>
      <c r="G39" s="16" t="s">
        <v>16</v>
      </c>
      <c r="H39" s="32"/>
    </row>
    <row r="40" spans="2:8">
      <c r="B40" s="12">
        <v>36</v>
      </c>
      <c r="C40" s="16" t="s">
        <v>8</v>
      </c>
      <c r="D40" s="16" t="s">
        <v>8</v>
      </c>
      <c r="E40" s="16" t="s">
        <v>10</v>
      </c>
      <c r="F40" s="16" t="s">
        <v>8</v>
      </c>
      <c r="G40" s="16" t="s">
        <v>10</v>
      </c>
      <c r="H40" s="32"/>
    </row>
    <row r="41" spans="2:8">
      <c r="B41" s="12">
        <v>37</v>
      </c>
      <c r="C41" s="16" t="s">
        <v>15</v>
      </c>
      <c r="D41" s="16" t="s">
        <v>8</v>
      </c>
      <c r="E41" s="16" t="s">
        <v>7</v>
      </c>
      <c r="F41" s="16" t="s">
        <v>8</v>
      </c>
      <c r="G41" s="16" t="s">
        <v>11</v>
      </c>
      <c r="H41" s="32"/>
    </row>
    <row r="42" spans="2:8">
      <c r="B42" s="12">
        <v>38</v>
      </c>
      <c r="C42" s="16" t="s">
        <v>11</v>
      </c>
      <c r="D42" s="16" t="s">
        <v>9</v>
      </c>
      <c r="E42" s="16" t="s">
        <v>61</v>
      </c>
      <c r="F42" s="16" t="s">
        <v>9</v>
      </c>
      <c r="G42" s="16" t="s">
        <v>12</v>
      </c>
      <c r="H42" s="32"/>
    </row>
    <row r="43" spans="2:8">
      <c r="B43" s="12">
        <v>39</v>
      </c>
      <c r="C43" s="16" t="s">
        <v>9</v>
      </c>
      <c r="D43" s="16" t="s">
        <v>9</v>
      </c>
      <c r="E43" s="16" t="s">
        <v>7</v>
      </c>
      <c r="F43" s="16" t="s">
        <v>9</v>
      </c>
      <c r="G43" s="16" t="s">
        <v>9</v>
      </c>
      <c r="H43" s="32"/>
    </row>
    <row r="44" spans="2:8">
      <c r="B44" s="12">
        <v>40</v>
      </c>
      <c r="C44" s="16" t="s">
        <v>13</v>
      </c>
      <c r="D44" s="16" t="s">
        <v>11</v>
      </c>
      <c r="E44" s="16" t="s">
        <v>16</v>
      </c>
      <c r="F44" s="16" t="s">
        <v>11</v>
      </c>
      <c r="G44" s="16" t="s">
        <v>9</v>
      </c>
      <c r="H44" s="32"/>
    </row>
    <row r="45" spans="2:8">
      <c r="B45" s="12">
        <v>41</v>
      </c>
      <c r="C45" s="16" t="s">
        <v>13</v>
      </c>
      <c r="D45" s="16" t="s">
        <v>9</v>
      </c>
      <c r="E45" s="16" t="s">
        <v>14</v>
      </c>
      <c r="F45" s="16" t="s">
        <v>9</v>
      </c>
      <c r="G45" s="16" t="s">
        <v>8</v>
      </c>
      <c r="H45" s="32"/>
    </row>
    <row r="46" spans="2:8">
      <c r="B46" s="12">
        <v>42</v>
      </c>
      <c r="C46" s="16" t="s">
        <v>8</v>
      </c>
      <c r="D46" s="16" t="s">
        <v>15</v>
      </c>
      <c r="E46" s="16" t="s">
        <v>10</v>
      </c>
      <c r="F46" s="16" t="s">
        <v>15</v>
      </c>
      <c r="G46" s="16" t="s">
        <v>12</v>
      </c>
      <c r="H46" s="32"/>
    </row>
    <row r="47" spans="2:8">
      <c r="B47" s="12">
        <v>43</v>
      </c>
      <c r="C47" s="16" t="s">
        <v>12</v>
      </c>
      <c r="D47" s="16" t="s">
        <v>13</v>
      </c>
      <c r="E47" s="16" t="s">
        <v>15</v>
      </c>
      <c r="F47" s="16" t="s">
        <v>13</v>
      </c>
      <c r="G47" s="16" t="s">
        <v>8</v>
      </c>
      <c r="H47" s="32"/>
    </row>
    <row r="48" spans="2:8">
      <c r="B48" s="12">
        <v>44</v>
      </c>
      <c r="C48" s="16" t="s">
        <v>8</v>
      </c>
      <c r="D48" s="16" t="s">
        <v>10</v>
      </c>
      <c r="E48" s="16" t="s">
        <v>10</v>
      </c>
      <c r="F48" s="16" t="s">
        <v>10</v>
      </c>
      <c r="G48" s="16" t="s">
        <v>8</v>
      </c>
      <c r="H48" s="32"/>
    </row>
    <row r="49" spans="2:9">
      <c r="B49" s="12">
        <v>45</v>
      </c>
      <c r="C49" s="16" t="s">
        <v>14</v>
      </c>
      <c r="D49" s="16" t="s">
        <v>15</v>
      </c>
      <c r="E49" s="16" t="s">
        <v>61</v>
      </c>
      <c r="F49" s="16" t="s">
        <v>15</v>
      </c>
      <c r="G49" s="16" t="s">
        <v>14</v>
      </c>
      <c r="H49" s="32"/>
    </row>
    <row r="50" spans="2:9">
      <c r="B50" s="12">
        <v>46</v>
      </c>
      <c r="C50" s="16" t="s">
        <v>10</v>
      </c>
      <c r="D50" s="16" t="s">
        <v>61</v>
      </c>
      <c r="E50" s="16" t="s">
        <v>61</v>
      </c>
      <c r="F50" s="16" t="s">
        <v>61</v>
      </c>
      <c r="G50" s="16" t="s">
        <v>9</v>
      </c>
      <c r="H50" s="32"/>
    </row>
    <row r="51" spans="2:9">
      <c r="B51" s="12">
        <v>47</v>
      </c>
      <c r="C51" s="16" t="s">
        <v>9</v>
      </c>
      <c r="D51" s="16" t="s">
        <v>12</v>
      </c>
      <c r="E51" s="16" t="s">
        <v>61</v>
      </c>
      <c r="F51" s="16" t="s">
        <v>12</v>
      </c>
      <c r="G51" s="16" t="s">
        <v>9</v>
      </c>
      <c r="H51" s="32"/>
    </row>
    <row r="52" spans="2:9">
      <c r="B52" s="12">
        <v>48</v>
      </c>
      <c r="C52" s="16" t="s">
        <v>15</v>
      </c>
      <c r="D52" s="16" t="s">
        <v>10</v>
      </c>
      <c r="E52" s="16" t="s">
        <v>15</v>
      </c>
      <c r="F52" s="16" t="s">
        <v>10</v>
      </c>
      <c r="G52" s="16" t="s">
        <v>10</v>
      </c>
      <c r="H52" s="32"/>
    </row>
    <row r="53" spans="2:9">
      <c r="B53" s="12">
        <v>49</v>
      </c>
      <c r="C53" s="16" t="s">
        <v>15</v>
      </c>
      <c r="D53" s="16" t="s">
        <v>15</v>
      </c>
      <c r="E53" s="16" t="s">
        <v>13</v>
      </c>
      <c r="F53" s="16" t="s">
        <v>15</v>
      </c>
      <c r="G53" s="16" t="s">
        <v>61</v>
      </c>
      <c r="H53" s="32"/>
    </row>
    <row r="54" spans="2:9">
      <c r="B54" s="12">
        <v>50</v>
      </c>
      <c r="C54" s="16" t="s">
        <v>61</v>
      </c>
      <c r="D54" s="16" t="s">
        <v>9</v>
      </c>
      <c r="E54" s="16" t="s">
        <v>8</v>
      </c>
      <c r="F54" s="16" t="s">
        <v>9</v>
      </c>
      <c r="G54" s="16" t="s">
        <v>61</v>
      </c>
      <c r="H54" s="32"/>
    </row>
    <row r="55" spans="2:9">
      <c r="B55" s="12">
        <v>51</v>
      </c>
      <c r="C55" s="16" t="s">
        <v>15</v>
      </c>
      <c r="D55" s="16" t="s">
        <v>12</v>
      </c>
      <c r="E55" s="16" t="s">
        <v>12</v>
      </c>
      <c r="F55" s="16" t="s">
        <v>12</v>
      </c>
      <c r="G55" s="16" t="s">
        <v>61</v>
      </c>
      <c r="H55" s="32"/>
    </row>
    <row r="56" spans="2:9">
      <c r="B56" s="12">
        <v>52</v>
      </c>
      <c r="C56" s="16" t="s">
        <v>15</v>
      </c>
      <c r="D56" s="48" t="s">
        <v>9</v>
      </c>
      <c r="E56" s="16" t="s">
        <v>12</v>
      </c>
      <c r="F56" s="48" t="s">
        <v>9</v>
      </c>
      <c r="G56" s="16" t="s">
        <v>15</v>
      </c>
      <c r="H56" s="32"/>
    </row>
    <row r="57" spans="2:9">
      <c r="B57" s="12">
        <v>53</v>
      </c>
      <c r="C57" s="16" t="s">
        <v>13</v>
      </c>
      <c r="D57" s="16" t="s">
        <v>9</v>
      </c>
      <c r="E57" s="16" t="s">
        <v>15</v>
      </c>
      <c r="F57" s="16" t="s">
        <v>9</v>
      </c>
      <c r="G57" s="16" t="s">
        <v>13</v>
      </c>
      <c r="H57" s="32"/>
    </row>
    <row r="58" spans="2:9">
      <c r="B58" s="12">
        <v>54</v>
      </c>
      <c r="C58" s="16" t="s">
        <v>8</v>
      </c>
      <c r="D58" s="16" t="s">
        <v>11</v>
      </c>
      <c r="E58" s="16" t="s">
        <v>61</v>
      </c>
      <c r="F58" s="16" t="s">
        <v>7</v>
      </c>
      <c r="G58" s="16" t="s">
        <v>8</v>
      </c>
      <c r="H58" s="32"/>
    </row>
    <row r="59" spans="2:9">
      <c r="B59" s="12">
        <v>55</v>
      </c>
      <c r="C59" s="16" t="s">
        <v>61</v>
      </c>
      <c r="D59" s="16" t="s">
        <v>10</v>
      </c>
      <c r="E59" s="16" t="s">
        <v>61</v>
      </c>
      <c r="F59" s="16" t="s">
        <v>10</v>
      </c>
      <c r="G59" s="16" t="s">
        <v>14</v>
      </c>
      <c r="H59" s="32"/>
    </row>
    <row r="60" spans="2:9">
      <c r="B60" s="12">
        <v>56</v>
      </c>
      <c r="C60" s="16" t="s">
        <v>15</v>
      </c>
      <c r="D60" s="16" t="s">
        <v>15</v>
      </c>
      <c r="E60" s="16" t="s">
        <v>16</v>
      </c>
      <c r="F60" s="16" t="s">
        <v>15</v>
      </c>
      <c r="G60" s="16" t="s">
        <v>10</v>
      </c>
      <c r="H60" s="32"/>
    </row>
    <row r="61" spans="2:9">
      <c r="B61" s="12">
        <v>57</v>
      </c>
      <c r="C61" s="16" t="s">
        <v>15</v>
      </c>
      <c r="D61" s="16" t="s">
        <v>61</v>
      </c>
      <c r="E61" s="16" t="s">
        <v>61</v>
      </c>
      <c r="F61" s="16" t="s">
        <v>61</v>
      </c>
      <c r="G61" s="16" t="s">
        <v>10</v>
      </c>
      <c r="H61" s="32"/>
    </row>
    <row r="62" spans="2:9">
      <c r="B62" s="12">
        <v>58</v>
      </c>
      <c r="C62" s="16" t="s">
        <v>12</v>
      </c>
      <c r="D62" s="16" t="s">
        <v>61</v>
      </c>
      <c r="E62" s="16" t="s">
        <v>15</v>
      </c>
      <c r="F62" s="16" t="s">
        <v>61</v>
      </c>
      <c r="G62" s="16" t="s">
        <v>61</v>
      </c>
      <c r="H62" s="32"/>
      <c r="I62" s="21">
        <f>I127</f>
        <v>1.2465026317068495</v>
      </c>
    </row>
    <row r="63" spans="2:9">
      <c r="B63" s="12">
        <v>59</v>
      </c>
      <c r="C63" s="16" t="s">
        <v>61</v>
      </c>
      <c r="D63" s="16" t="s">
        <v>14</v>
      </c>
      <c r="E63" s="16" t="s">
        <v>7</v>
      </c>
      <c r="F63" s="16" t="s">
        <v>14</v>
      </c>
      <c r="G63" s="16" t="s">
        <v>61</v>
      </c>
      <c r="H63" s="32"/>
    </row>
    <row r="64" spans="2:9">
      <c r="B64" s="12">
        <v>60</v>
      </c>
      <c r="C64" s="16" t="s">
        <v>61</v>
      </c>
      <c r="D64" s="16" t="s">
        <v>61</v>
      </c>
      <c r="E64" s="16" t="s">
        <v>5</v>
      </c>
      <c r="F64" s="16" t="s">
        <v>61</v>
      </c>
      <c r="G64" s="16" t="s">
        <v>15</v>
      </c>
      <c r="H64" s="32"/>
    </row>
    <row r="65" spans="2:8">
      <c r="B65" s="12">
        <v>61</v>
      </c>
      <c r="C65" s="16" t="s">
        <v>10</v>
      </c>
      <c r="D65" s="16" t="s">
        <v>61</v>
      </c>
      <c r="E65" s="16" t="s">
        <v>13</v>
      </c>
      <c r="F65" s="16" t="s">
        <v>61</v>
      </c>
      <c r="G65" s="16" t="s">
        <v>61</v>
      </c>
      <c r="H65" s="32"/>
    </row>
    <row r="66" spans="2:8">
      <c r="B66" s="12">
        <v>62</v>
      </c>
      <c r="C66" s="16" t="s">
        <v>61</v>
      </c>
      <c r="D66" s="16" t="s">
        <v>15</v>
      </c>
      <c r="E66" s="16" t="s">
        <v>15</v>
      </c>
      <c r="F66" s="16" t="s">
        <v>61</v>
      </c>
      <c r="G66" s="16" t="s">
        <v>15</v>
      </c>
      <c r="H66" s="32"/>
    </row>
    <row r="67" spans="2:8">
      <c r="B67" s="12">
        <v>63</v>
      </c>
      <c r="C67" s="16" t="s">
        <v>14</v>
      </c>
      <c r="D67" s="16" t="s">
        <v>8</v>
      </c>
      <c r="E67" s="16" t="s">
        <v>11</v>
      </c>
      <c r="F67" s="16" t="s">
        <v>8</v>
      </c>
      <c r="G67" s="16" t="s">
        <v>12</v>
      </c>
      <c r="H67" s="32"/>
    </row>
    <row r="68" spans="2:8">
      <c r="B68" s="12">
        <v>64</v>
      </c>
      <c r="C68" s="16" t="s">
        <v>5</v>
      </c>
      <c r="D68" s="16" t="s">
        <v>14</v>
      </c>
      <c r="E68" s="16" t="s">
        <v>7</v>
      </c>
      <c r="F68" s="16" t="s">
        <v>10</v>
      </c>
      <c r="G68" s="16" t="s">
        <v>5</v>
      </c>
      <c r="H68" s="32"/>
    </row>
    <row r="69" spans="2:8">
      <c r="B69" s="12">
        <v>65</v>
      </c>
      <c r="C69" s="16" t="s">
        <v>16</v>
      </c>
      <c r="D69" s="16" t="s">
        <v>61</v>
      </c>
      <c r="E69" s="16" t="s">
        <v>8</v>
      </c>
      <c r="F69" s="16" t="s">
        <v>61</v>
      </c>
      <c r="G69" s="16" t="s">
        <v>10</v>
      </c>
      <c r="H69" s="32"/>
    </row>
    <row r="70" spans="2:8">
      <c r="B70" s="12">
        <v>66</v>
      </c>
      <c r="C70" s="16" t="s">
        <v>7</v>
      </c>
      <c r="D70" s="16" t="s">
        <v>7</v>
      </c>
      <c r="E70" s="16" t="s">
        <v>8</v>
      </c>
      <c r="F70" s="16" t="s">
        <v>7</v>
      </c>
      <c r="G70" s="16" t="s">
        <v>16</v>
      </c>
      <c r="H70" s="32"/>
    </row>
    <row r="71" spans="2:8">
      <c r="B71" s="12">
        <v>67</v>
      </c>
      <c r="C71" s="16" t="s">
        <v>8</v>
      </c>
      <c r="D71" s="16" t="s">
        <v>11</v>
      </c>
      <c r="E71" s="16" t="s">
        <v>8</v>
      </c>
      <c r="F71" s="16" t="s">
        <v>7</v>
      </c>
      <c r="G71" s="16" t="s">
        <v>11</v>
      </c>
      <c r="H71" s="32"/>
    </row>
    <row r="72" spans="2:8">
      <c r="B72" s="12">
        <v>68</v>
      </c>
      <c r="C72" s="16" t="s">
        <v>8</v>
      </c>
      <c r="D72" s="16" t="s">
        <v>5</v>
      </c>
      <c r="E72" s="16" t="s">
        <v>5</v>
      </c>
      <c r="F72" s="16" t="s">
        <v>5</v>
      </c>
      <c r="G72" s="16" t="s">
        <v>11</v>
      </c>
      <c r="H72" s="32"/>
    </row>
    <row r="73" spans="2:8">
      <c r="B73" s="12">
        <v>69</v>
      </c>
      <c r="C73" s="16" t="s">
        <v>9</v>
      </c>
      <c r="D73" s="16" t="s">
        <v>12</v>
      </c>
      <c r="E73" s="16" t="s">
        <v>12</v>
      </c>
      <c r="F73" s="16" t="s">
        <v>8</v>
      </c>
      <c r="G73" s="16" t="s">
        <v>10</v>
      </c>
      <c r="H73" s="32"/>
    </row>
    <row r="74" spans="2:8">
      <c r="B74" s="12">
        <v>70</v>
      </c>
      <c r="C74" s="16" t="s">
        <v>9</v>
      </c>
      <c r="D74" s="16" t="s">
        <v>7</v>
      </c>
      <c r="E74" s="16" t="s">
        <v>12</v>
      </c>
      <c r="F74" s="16" t="s">
        <v>7</v>
      </c>
      <c r="G74" s="16" t="s">
        <v>11</v>
      </c>
      <c r="H74" s="32"/>
    </row>
    <row r="75" spans="2:8">
      <c r="B75" s="12">
        <v>71</v>
      </c>
      <c r="C75" s="16" t="s">
        <v>13</v>
      </c>
      <c r="D75" s="16" t="s">
        <v>7</v>
      </c>
      <c r="E75" s="16" t="s">
        <v>13</v>
      </c>
      <c r="F75" s="16" t="s">
        <v>7</v>
      </c>
      <c r="G75" s="16" t="s">
        <v>12</v>
      </c>
      <c r="H75" s="32"/>
    </row>
    <row r="76" spans="2:8">
      <c r="B76" s="12">
        <v>72</v>
      </c>
      <c r="C76" s="16" t="s">
        <v>16</v>
      </c>
      <c r="D76" s="16" t="s">
        <v>12</v>
      </c>
      <c r="E76" s="16" t="s">
        <v>5</v>
      </c>
      <c r="F76" s="16" t="s">
        <v>8</v>
      </c>
      <c r="G76" s="16" t="s">
        <v>5</v>
      </c>
      <c r="H76" s="32"/>
    </row>
    <row r="77" spans="2:8">
      <c r="B77" s="12">
        <v>73</v>
      </c>
      <c r="C77" s="54" t="s">
        <v>7</v>
      </c>
      <c r="D77" s="16" t="s">
        <v>5</v>
      </c>
      <c r="E77" s="16" t="s">
        <v>9</v>
      </c>
      <c r="F77" s="16" t="s">
        <v>5</v>
      </c>
      <c r="G77" s="16" t="s">
        <v>12</v>
      </c>
      <c r="H77" s="32"/>
    </row>
    <row r="78" spans="2:8">
      <c r="B78" s="12">
        <v>74</v>
      </c>
      <c r="C78" s="47" t="s">
        <v>61</v>
      </c>
      <c r="D78" s="16" t="s">
        <v>7</v>
      </c>
      <c r="E78" s="16" t="s">
        <v>12</v>
      </c>
      <c r="F78" s="16" t="s">
        <v>7</v>
      </c>
      <c r="G78" s="16" t="s">
        <v>8</v>
      </c>
      <c r="H78" s="32"/>
    </row>
    <row r="79" spans="2:8">
      <c r="B79" s="12">
        <v>75</v>
      </c>
      <c r="C79" s="16" t="s">
        <v>61</v>
      </c>
      <c r="D79" s="16" t="s">
        <v>7</v>
      </c>
      <c r="E79" s="16" t="s">
        <v>11</v>
      </c>
      <c r="F79" s="16" t="s">
        <v>7</v>
      </c>
      <c r="G79" s="16" t="s">
        <v>8</v>
      </c>
      <c r="H79" s="32"/>
    </row>
    <row r="80" spans="2:8">
      <c r="B80" s="12">
        <v>76</v>
      </c>
      <c r="C80" s="16" t="s">
        <v>5</v>
      </c>
      <c r="D80" s="16" t="s">
        <v>61</v>
      </c>
      <c r="E80" s="16" t="s">
        <v>43</v>
      </c>
      <c r="F80" s="16" t="s">
        <v>61</v>
      </c>
      <c r="G80" s="16" t="s">
        <v>5</v>
      </c>
      <c r="H80" s="32"/>
    </row>
    <row r="81" spans="2:8">
      <c r="B81" s="12">
        <v>77</v>
      </c>
      <c r="C81" s="16" t="s">
        <v>61</v>
      </c>
      <c r="D81" s="16" t="s">
        <v>61</v>
      </c>
      <c r="E81" s="16" t="s">
        <v>43</v>
      </c>
      <c r="F81" s="16" t="s">
        <v>61</v>
      </c>
      <c r="G81" s="16" t="s">
        <v>9</v>
      </c>
      <c r="H81" s="32"/>
    </row>
    <row r="82" spans="2:8">
      <c r="B82" s="12">
        <v>78</v>
      </c>
      <c r="C82" s="16" t="s">
        <v>9</v>
      </c>
      <c r="D82" s="16" t="s">
        <v>12</v>
      </c>
      <c r="E82" s="16" t="s">
        <v>43</v>
      </c>
      <c r="F82" s="16" t="s">
        <v>7</v>
      </c>
      <c r="G82" s="16" t="s">
        <v>12</v>
      </c>
      <c r="H82" s="32"/>
    </row>
    <row r="83" spans="2:8">
      <c r="B83" s="12">
        <v>79</v>
      </c>
      <c r="C83" s="16" t="s">
        <v>16</v>
      </c>
      <c r="D83" s="16" t="s">
        <v>7</v>
      </c>
      <c r="E83" s="16" t="s">
        <v>43</v>
      </c>
      <c r="F83" s="16" t="s">
        <v>8</v>
      </c>
      <c r="G83" s="16" t="s">
        <v>61</v>
      </c>
      <c r="H83" s="32"/>
    </row>
    <row r="84" spans="2:8">
      <c r="B84" s="12">
        <v>80</v>
      </c>
      <c r="C84" s="16" t="s">
        <v>43</v>
      </c>
      <c r="D84" s="16" t="s">
        <v>8</v>
      </c>
      <c r="E84" s="16" t="s">
        <v>43</v>
      </c>
      <c r="F84" s="16" t="s">
        <v>9</v>
      </c>
      <c r="G84" s="16" t="s">
        <v>43</v>
      </c>
      <c r="H84" s="32"/>
    </row>
    <row r="85" spans="2:8">
      <c r="B85" s="12">
        <v>81</v>
      </c>
      <c r="C85" s="16" t="s">
        <v>43</v>
      </c>
      <c r="D85" s="16" t="s">
        <v>9</v>
      </c>
      <c r="E85" s="16" t="s">
        <v>43</v>
      </c>
      <c r="F85" s="16" t="s">
        <v>10</v>
      </c>
      <c r="G85" s="16" t="s">
        <v>43</v>
      </c>
      <c r="H85" s="32"/>
    </row>
    <row r="86" spans="2:8">
      <c r="B86" s="12">
        <v>82</v>
      </c>
      <c r="C86" s="16" t="s">
        <v>43</v>
      </c>
      <c r="D86" s="16" t="s">
        <v>10</v>
      </c>
      <c r="E86" s="16" t="s">
        <v>43</v>
      </c>
      <c r="F86" s="16" t="s">
        <v>61</v>
      </c>
      <c r="G86" s="16" t="s">
        <v>43</v>
      </c>
      <c r="H86" s="32"/>
    </row>
    <row r="87" spans="2:8">
      <c r="B87" s="12">
        <v>83</v>
      </c>
      <c r="C87" s="16" t="s">
        <v>43</v>
      </c>
      <c r="D87" s="16" t="s">
        <v>8</v>
      </c>
      <c r="E87" s="16" t="s">
        <v>43</v>
      </c>
      <c r="F87" s="16" t="s">
        <v>8</v>
      </c>
      <c r="G87" s="16" t="s">
        <v>43</v>
      </c>
      <c r="H87" s="32"/>
    </row>
    <row r="88" spans="2:8">
      <c r="B88" s="12">
        <v>84</v>
      </c>
      <c r="C88" s="16" t="s">
        <v>43</v>
      </c>
      <c r="D88" s="16" t="s">
        <v>61</v>
      </c>
      <c r="E88" s="16" t="s">
        <v>7</v>
      </c>
      <c r="F88" s="16" t="s">
        <v>11</v>
      </c>
      <c r="G88" s="16" t="s">
        <v>43</v>
      </c>
      <c r="H88" s="32"/>
    </row>
    <row r="89" spans="2:8">
      <c r="B89" s="12">
        <v>85</v>
      </c>
      <c r="C89" s="16" t="s">
        <v>43</v>
      </c>
      <c r="D89" s="16" t="s">
        <v>7</v>
      </c>
      <c r="E89" s="16" t="s">
        <v>7</v>
      </c>
      <c r="F89" s="16" t="s">
        <v>9</v>
      </c>
      <c r="G89" s="16" t="s">
        <v>43</v>
      </c>
      <c r="H89" s="32"/>
    </row>
    <row r="90" spans="2:8">
      <c r="B90" s="12">
        <v>86</v>
      </c>
      <c r="C90" s="16" t="s">
        <v>43</v>
      </c>
      <c r="D90" s="16" t="s">
        <v>14</v>
      </c>
      <c r="E90" s="16" t="s">
        <v>10</v>
      </c>
      <c r="F90" s="16" t="s">
        <v>14</v>
      </c>
      <c r="G90" s="16" t="s">
        <v>43</v>
      </c>
      <c r="H90" s="32"/>
    </row>
    <row r="91" spans="2:8">
      <c r="B91" s="12">
        <v>87</v>
      </c>
      <c r="C91" s="16" t="s">
        <v>43</v>
      </c>
      <c r="D91" s="16" t="s">
        <v>8</v>
      </c>
      <c r="E91" s="16" t="s">
        <v>15</v>
      </c>
      <c r="F91" s="16" t="s">
        <v>8</v>
      </c>
      <c r="G91" s="16" t="s">
        <v>43</v>
      </c>
      <c r="H91" s="32"/>
    </row>
    <row r="92" spans="2:8">
      <c r="B92" s="12">
        <v>88</v>
      </c>
      <c r="C92" s="16" t="s">
        <v>61</v>
      </c>
      <c r="D92" s="16" t="s">
        <v>13</v>
      </c>
      <c r="E92" s="16" t="s">
        <v>16</v>
      </c>
      <c r="F92" s="16" t="s">
        <v>13</v>
      </c>
      <c r="G92" s="16" t="s">
        <v>43</v>
      </c>
      <c r="H92" s="32"/>
    </row>
    <row r="93" spans="2:8">
      <c r="B93" s="12">
        <v>89</v>
      </c>
      <c r="C93" s="16" t="s">
        <v>61</v>
      </c>
      <c r="D93" s="16" t="s">
        <v>13</v>
      </c>
      <c r="E93" s="16" t="s">
        <v>15</v>
      </c>
      <c r="F93" s="16" t="s">
        <v>9</v>
      </c>
      <c r="G93" s="16" t="s">
        <v>61</v>
      </c>
      <c r="H93" s="32"/>
    </row>
    <row r="94" spans="2:8">
      <c r="B94" s="12">
        <v>90</v>
      </c>
      <c r="C94" s="16" t="s">
        <v>7</v>
      </c>
      <c r="D94" s="16" t="s">
        <v>10</v>
      </c>
      <c r="E94" s="16" t="s">
        <v>14</v>
      </c>
      <c r="F94" s="16" t="s">
        <v>61</v>
      </c>
      <c r="G94" s="16" t="s">
        <v>11</v>
      </c>
      <c r="H94" s="32"/>
    </row>
    <row r="95" spans="2:8">
      <c r="B95" s="12">
        <v>91</v>
      </c>
      <c r="C95" s="16" t="s">
        <v>61</v>
      </c>
      <c r="D95" s="16" t="s">
        <v>10</v>
      </c>
      <c r="E95" s="16" t="s">
        <v>10</v>
      </c>
      <c r="F95" s="16" t="s">
        <v>61</v>
      </c>
      <c r="G95" s="16" t="s">
        <v>14</v>
      </c>
      <c r="H95" s="32"/>
    </row>
    <row r="96" spans="2:8">
      <c r="B96" s="12">
        <v>92</v>
      </c>
      <c r="C96" s="16" t="s">
        <v>61</v>
      </c>
      <c r="D96" s="16" t="s">
        <v>10</v>
      </c>
      <c r="E96" s="16" t="s">
        <v>16</v>
      </c>
      <c r="F96" s="16" t="s">
        <v>61</v>
      </c>
      <c r="G96" s="16" t="s">
        <v>7</v>
      </c>
      <c r="H96" s="32"/>
    </row>
    <row r="97" spans="2:9">
      <c r="B97" s="12">
        <v>93</v>
      </c>
      <c r="C97" s="16" t="s">
        <v>7</v>
      </c>
      <c r="D97" s="16" t="s">
        <v>10</v>
      </c>
      <c r="E97" s="16" t="s">
        <v>12</v>
      </c>
      <c r="F97" s="16" t="s">
        <v>61</v>
      </c>
      <c r="G97" s="16" t="s">
        <v>14</v>
      </c>
      <c r="H97" s="32"/>
    </row>
    <row r="98" spans="2:9">
      <c r="B98" s="12">
        <v>94</v>
      </c>
      <c r="C98" s="16" t="s">
        <v>7</v>
      </c>
      <c r="D98" s="16" t="s">
        <v>10</v>
      </c>
      <c r="E98" s="16" t="s">
        <v>9</v>
      </c>
      <c r="F98" s="16" t="s">
        <v>9</v>
      </c>
      <c r="G98" s="16" t="s">
        <v>14</v>
      </c>
      <c r="H98" s="32"/>
    </row>
    <row r="99" spans="2:9">
      <c r="B99" s="12">
        <v>95</v>
      </c>
      <c r="C99" s="16" t="s">
        <v>7</v>
      </c>
      <c r="D99" s="16" t="s">
        <v>10</v>
      </c>
      <c r="E99" s="16" t="s">
        <v>9</v>
      </c>
      <c r="F99" s="16" t="s">
        <v>10</v>
      </c>
      <c r="G99" s="16" t="s">
        <v>10</v>
      </c>
      <c r="H99" s="32"/>
    </row>
    <row r="100" spans="2:9">
      <c r="B100" s="12">
        <v>96</v>
      </c>
      <c r="C100" s="16" t="s">
        <v>7</v>
      </c>
      <c r="D100" s="16" t="s">
        <v>61</v>
      </c>
      <c r="E100" s="16" t="s">
        <v>15</v>
      </c>
      <c r="F100" s="16" t="s">
        <v>10</v>
      </c>
      <c r="G100" s="16" t="s">
        <v>14</v>
      </c>
      <c r="H100" s="32"/>
      <c r="I100" s="21">
        <f>I127</f>
        <v>1.2465026317068495</v>
      </c>
    </row>
    <row r="101" spans="2:9">
      <c r="B101" s="12">
        <v>97</v>
      </c>
      <c r="C101" s="16" t="s">
        <v>7</v>
      </c>
      <c r="D101" s="16" t="s">
        <v>15</v>
      </c>
      <c r="E101" s="16" t="s">
        <v>61</v>
      </c>
      <c r="F101" s="16" t="s">
        <v>15</v>
      </c>
      <c r="G101" s="16" t="s">
        <v>10</v>
      </c>
      <c r="H101" s="32"/>
    </row>
    <row r="102" spans="2:9">
      <c r="B102" s="12">
        <v>98</v>
      </c>
      <c r="C102" s="16" t="s">
        <v>8</v>
      </c>
      <c r="D102" s="16" t="s">
        <v>15</v>
      </c>
      <c r="E102" s="16" t="s">
        <v>61</v>
      </c>
      <c r="F102" s="16" t="s">
        <v>10</v>
      </c>
      <c r="G102" s="16" t="s">
        <v>8</v>
      </c>
      <c r="H102" s="32"/>
    </row>
    <row r="103" spans="2:9">
      <c r="B103" s="12">
        <v>99</v>
      </c>
      <c r="C103" s="16" t="s">
        <v>9</v>
      </c>
      <c r="D103" s="16" t="s">
        <v>61</v>
      </c>
      <c r="E103" s="16" t="s">
        <v>61</v>
      </c>
      <c r="F103" s="16" t="s">
        <v>10</v>
      </c>
      <c r="G103" s="16" t="s">
        <v>8</v>
      </c>
      <c r="H103" s="32"/>
    </row>
    <row r="104" spans="2:9">
      <c r="B104" s="12">
        <v>100</v>
      </c>
      <c r="C104" s="16" t="s">
        <v>10</v>
      </c>
      <c r="D104" s="16" t="s">
        <v>10</v>
      </c>
      <c r="E104" s="16" t="s">
        <v>15</v>
      </c>
      <c r="F104" s="16" t="s">
        <v>15</v>
      </c>
      <c r="G104" s="16" t="s">
        <v>15</v>
      </c>
      <c r="H104" s="32"/>
    </row>
    <row r="105" spans="2:9">
      <c r="B105" s="12">
        <v>101</v>
      </c>
      <c r="C105" s="16" t="s">
        <v>61</v>
      </c>
      <c r="D105" s="16" t="s">
        <v>8</v>
      </c>
      <c r="E105" s="16" t="s">
        <v>9</v>
      </c>
      <c r="F105" s="16" t="s">
        <v>8</v>
      </c>
      <c r="G105" s="16" t="s">
        <v>61</v>
      </c>
      <c r="H105" s="32"/>
    </row>
    <row r="106" spans="2:9">
      <c r="B106" s="12">
        <v>102</v>
      </c>
      <c r="C106" s="16" t="s">
        <v>61</v>
      </c>
      <c r="D106" s="16" t="s">
        <v>12</v>
      </c>
      <c r="E106" s="47" t="s">
        <v>9</v>
      </c>
      <c r="F106" s="16" t="s">
        <v>12</v>
      </c>
      <c r="G106" s="16" t="s">
        <v>61</v>
      </c>
      <c r="H106" s="32"/>
    </row>
    <row r="107" spans="2:9">
      <c r="B107" s="12">
        <v>103</v>
      </c>
      <c r="C107" s="16" t="s">
        <v>61</v>
      </c>
      <c r="D107" s="16" t="s">
        <v>8</v>
      </c>
      <c r="E107" s="16" t="s">
        <v>9</v>
      </c>
      <c r="F107" s="16" t="s">
        <v>8</v>
      </c>
      <c r="G107" s="16" t="s">
        <v>61</v>
      </c>
      <c r="H107" s="32"/>
    </row>
    <row r="108" spans="2:9">
      <c r="B108" s="12">
        <v>104</v>
      </c>
      <c r="C108" s="16" t="s">
        <v>61</v>
      </c>
      <c r="D108" s="16" t="s">
        <v>12</v>
      </c>
      <c r="E108" s="16" t="s">
        <v>7</v>
      </c>
      <c r="F108" s="16" t="s">
        <v>12</v>
      </c>
      <c r="G108" s="16" t="s">
        <v>16</v>
      </c>
      <c r="H108" s="32"/>
    </row>
    <row r="109" spans="2:9">
      <c r="B109" s="12">
        <v>105</v>
      </c>
      <c r="C109" s="16" t="s">
        <v>16</v>
      </c>
      <c r="D109" s="16" t="s">
        <v>14</v>
      </c>
      <c r="E109" s="16" t="s">
        <v>7</v>
      </c>
      <c r="F109" s="16" t="s">
        <v>10</v>
      </c>
      <c r="G109" s="16" t="s">
        <v>15</v>
      </c>
      <c r="H109" s="32"/>
    </row>
    <row r="110" spans="2:9">
      <c r="B110" s="12">
        <v>106</v>
      </c>
      <c r="C110" s="16" t="s">
        <v>61</v>
      </c>
      <c r="D110" s="16" t="s">
        <v>9</v>
      </c>
      <c r="E110" s="16" t="s">
        <v>61</v>
      </c>
      <c r="F110" s="16" t="s">
        <v>9</v>
      </c>
      <c r="G110" s="16" t="s">
        <v>61</v>
      </c>
      <c r="H110" s="32"/>
    </row>
    <row r="111" spans="2:9">
      <c r="B111" s="12">
        <v>107</v>
      </c>
      <c r="C111" s="16" t="s">
        <v>9</v>
      </c>
      <c r="D111" s="16" t="s">
        <v>9</v>
      </c>
      <c r="E111" s="16" t="s">
        <v>61</v>
      </c>
      <c r="F111" s="16" t="s">
        <v>9</v>
      </c>
      <c r="G111" s="16" t="s">
        <v>15</v>
      </c>
      <c r="H111" s="32"/>
    </row>
    <row r="112" spans="2:9">
      <c r="B112" s="12">
        <v>108</v>
      </c>
      <c r="C112" s="16" t="s">
        <v>9</v>
      </c>
      <c r="D112" s="16" t="s">
        <v>9</v>
      </c>
      <c r="E112" s="16" t="s">
        <v>5</v>
      </c>
      <c r="F112" s="16" t="s">
        <v>9</v>
      </c>
      <c r="G112" s="16" t="s">
        <v>10</v>
      </c>
      <c r="H112" s="32"/>
    </row>
    <row r="113" spans="2:9">
      <c r="B113" s="12">
        <v>109</v>
      </c>
      <c r="C113" s="16" t="s">
        <v>10</v>
      </c>
      <c r="D113" s="16" t="s">
        <v>9</v>
      </c>
      <c r="E113" s="16" t="s">
        <v>8</v>
      </c>
      <c r="F113" s="16" t="s">
        <v>61</v>
      </c>
      <c r="G113" s="16" t="s">
        <v>14</v>
      </c>
      <c r="H113" s="32"/>
    </row>
    <row r="114" spans="2:9">
      <c r="B114" s="12">
        <v>110</v>
      </c>
      <c r="C114" s="16" t="s">
        <v>10</v>
      </c>
      <c r="D114" s="16" t="s">
        <v>9</v>
      </c>
      <c r="E114" s="16" t="s">
        <v>10</v>
      </c>
      <c r="F114" s="16" t="s">
        <v>61</v>
      </c>
      <c r="G114" s="16" t="s">
        <v>61</v>
      </c>
      <c r="H114" s="32"/>
    </row>
    <row r="115" spans="2:9">
      <c r="B115" s="12">
        <v>111</v>
      </c>
      <c r="C115" s="16" t="s">
        <v>16</v>
      </c>
      <c r="D115" s="16" t="s">
        <v>10</v>
      </c>
      <c r="E115" s="16" t="s">
        <v>14</v>
      </c>
      <c r="F115" s="16" t="s">
        <v>10</v>
      </c>
      <c r="G115" s="16" t="s">
        <v>61</v>
      </c>
      <c r="H115" s="32"/>
    </row>
    <row r="116" spans="2:9">
      <c r="B116" s="12">
        <v>112</v>
      </c>
      <c r="C116" s="16" t="s">
        <v>9</v>
      </c>
      <c r="D116" s="16" t="s">
        <v>43</v>
      </c>
      <c r="E116" s="16" t="s">
        <v>10</v>
      </c>
      <c r="F116" s="16" t="s">
        <v>43</v>
      </c>
      <c r="G116" s="16" t="s">
        <v>61</v>
      </c>
      <c r="H116" s="32"/>
    </row>
    <row r="117" spans="2:9">
      <c r="B117" s="12">
        <v>113</v>
      </c>
      <c r="C117" s="16" t="s">
        <v>14</v>
      </c>
      <c r="D117" s="16" t="s">
        <v>43</v>
      </c>
      <c r="E117" s="16" t="s">
        <v>10</v>
      </c>
      <c r="F117" s="16" t="s">
        <v>43</v>
      </c>
      <c r="G117" s="16" t="s">
        <v>61</v>
      </c>
      <c r="H117" s="32"/>
    </row>
    <row r="118" spans="2:9">
      <c r="B118" s="12">
        <v>114</v>
      </c>
      <c r="C118" s="16" t="s">
        <v>10</v>
      </c>
      <c r="D118" s="16" t="s">
        <v>43</v>
      </c>
      <c r="E118" s="16" t="s">
        <v>16</v>
      </c>
      <c r="F118" s="16" t="s">
        <v>43</v>
      </c>
      <c r="G118" s="16" t="s">
        <v>61</v>
      </c>
      <c r="H118" s="32"/>
    </row>
    <row r="119" spans="2:9">
      <c r="B119" s="12">
        <v>115</v>
      </c>
      <c r="C119" s="16" t="s">
        <v>14</v>
      </c>
      <c r="D119" s="16" t="s">
        <v>43</v>
      </c>
      <c r="E119" s="16" t="s">
        <v>14</v>
      </c>
      <c r="F119" s="16" t="s">
        <v>43</v>
      </c>
      <c r="G119" s="16" t="s">
        <v>8</v>
      </c>
      <c r="H119" s="32"/>
    </row>
    <row r="120" spans="2:9">
      <c r="B120" s="12">
        <v>116</v>
      </c>
      <c r="C120" s="16" t="s">
        <v>12</v>
      </c>
      <c r="D120" s="16" t="s">
        <v>43</v>
      </c>
      <c r="E120" s="16" t="s">
        <v>12</v>
      </c>
      <c r="F120" s="16" t="s">
        <v>43</v>
      </c>
      <c r="G120" s="16" t="s">
        <v>16</v>
      </c>
      <c r="H120" s="32"/>
    </row>
    <row r="121" spans="2:9">
      <c r="B121" s="12">
        <v>117</v>
      </c>
      <c r="C121" s="16" t="s">
        <v>10</v>
      </c>
      <c r="D121" s="16" t="s">
        <v>43</v>
      </c>
      <c r="E121" s="16" t="s">
        <v>13</v>
      </c>
      <c r="F121" s="16" t="s">
        <v>43</v>
      </c>
      <c r="G121" s="16" t="s">
        <v>61</v>
      </c>
      <c r="H121" s="32"/>
    </row>
    <row r="122" spans="2:9">
      <c r="B122" s="12">
        <v>118</v>
      </c>
      <c r="C122" s="16" t="s">
        <v>16</v>
      </c>
      <c r="D122" s="16" t="s">
        <v>43</v>
      </c>
      <c r="E122" s="16" t="s">
        <v>16</v>
      </c>
      <c r="F122" s="16" t="s">
        <v>43</v>
      </c>
      <c r="G122" s="16" t="s">
        <v>9</v>
      </c>
      <c r="H122" s="32"/>
    </row>
    <row r="123" spans="2:9">
      <c r="B123" s="12">
        <v>119</v>
      </c>
      <c r="C123" s="16" t="s">
        <v>14</v>
      </c>
      <c r="D123" s="16" t="s">
        <v>9</v>
      </c>
      <c r="E123" s="16" t="s">
        <v>8</v>
      </c>
      <c r="F123" s="16" t="s">
        <v>9</v>
      </c>
      <c r="G123" s="16" t="s">
        <v>61</v>
      </c>
      <c r="H123" s="32"/>
    </row>
    <row r="124" spans="2:9">
      <c r="B124" s="12">
        <v>120</v>
      </c>
      <c r="C124" s="16" t="s">
        <v>15</v>
      </c>
      <c r="D124" s="16" t="s">
        <v>14</v>
      </c>
      <c r="E124" s="16" t="s">
        <v>10</v>
      </c>
      <c r="F124" s="16" t="s">
        <v>61</v>
      </c>
      <c r="G124" s="16" t="s">
        <v>9</v>
      </c>
      <c r="H124" s="32"/>
    </row>
    <row r="125" spans="2:9">
      <c r="B125" s="12">
        <v>121</v>
      </c>
      <c r="C125" s="16" t="s">
        <v>10</v>
      </c>
      <c r="D125" s="16" t="s">
        <v>14</v>
      </c>
      <c r="E125" s="16" t="s">
        <v>10</v>
      </c>
      <c r="F125" s="16" t="s">
        <v>14</v>
      </c>
      <c r="G125" s="16" t="s">
        <v>9</v>
      </c>
      <c r="H125" s="32"/>
    </row>
    <row r="126" spans="2:9">
      <c r="B126" s="12">
        <v>122</v>
      </c>
      <c r="C126" s="16" t="s">
        <v>10</v>
      </c>
      <c r="D126" s="16" t="s">
        <v>13</v>
      </c>
      <c r="E126" s="16" t="s">
        <v>10</v>
      </c>
      <c r="F126" s="16" t="s">
        <v>13</v>
      </c>
      <c r="G126" s="16" t="s">
        <v>10</v>
      </c>
      <c r="H126" s="32"/>
    </row>
    <row r="127" spans="2:9">
      <c r="B127" s="12">
        <v>123</v>
      </c>
      <c r="C127" s="16" t="s">
        <v>7</v>
      </c>
      <c r="D127" s="16" t="s">
        <v>61</v>
      </c>
      <c r="E127" s="16" t="s">
        <v>14</v>
      </c>
      <c r="F127" s="16" t="s">
        <v>61</v>
      </c>
      <c r="G127" s="16" t="s">
        <v>12</v>
      </c>
      <c r="H127" s="32"/>
      <c r="I127" s="21">
        <f>J147</f>
        <v>1.2465026317068495</v>
      </c>
    </row>
    <row r="128" spans="2:9">
      <c r="B128" s="12">
        <v>124</v>
      </c>
      <c r="C128" s="16" t="s">
        <v>7</v>
      </c>
      <c r="D128" s="16" t="s">
        <v>10</v>
      </c>
      <c r="E128" s="16" t="s">
        <v>10</v>
      </c>
      <c r="F128" s="16" t="s">
        <v>10</v>
      </c>
      <c r="G128" s="16" t="s">
        <v>11</v>
      </c>
      <c r="H128" s="32"/>
    </row>
    <row r="129" spans="2:8">
      <c r="B129" s="12">
        <v>125</v>
      </c>
      <c r="C129" s="16" t="s">
        <v>8</v>
      </c>
      <c r="D129" s="16" t="s">
        <v>7</v>
      </c>
      <c r="E129" s="16" t="s">
        <v>11</v>
      </c>
      <c r="F129" s="16" t="s">
        <v>7</v>
      </c>
      <c r="G129" s="16" t="s">
        <v>7</v>
      </c>
      <c r="H129" s="32"/>
    </row>
    <row r="130" spans="2:8">
      <c r="B130" s="12">
        <v>126</v>
      </c>
      <c r="C130" s="16" t="s">
        <v>8</v>
      </c>
      <c r="D130" s="16" t="s">
        <v>11</v>
      </c>
      <c r="E130" s="16" t="s">
        <v>13</v>
      </c>
      <c r="F130" s="16" t="s">
        <v>7</v>
      </c>
      <c r="G130" s="16" t="s">
        <v>7</v>
      </c>
      <c r="H130" s="32"/>
    </row>
    <row r="131" spans="2:8">
      <c r="B131" s="12">
        <v>127</v>
      </c>
      <c r="C131" s="16" t="s">
        <v>16</v>
      </c>
      <c r="D131" s="16" t="s">
        <v>10</v>
      </c>
      <c r="E131" s="16" t="s">
        <v>9</v>
      </c>
      <c r="F131" s="16" t="s">
        <v>10</v>
      </c>
      <c r="G131" s="16" t="s">
        <v>7</v>
      </c>
      <c r="H131" s="32"/>
    </row>
    <row r="132" spans="2:8">
      <c r="B132" s="12">
        <v>128</v>
      </c>
      <c r="C132" s="16" t="s">
        <v>8</v>
      </c>
      <c r="D132" s="16" t="s">
        <v>10</v>
      </c>
      <c r="E132" s="16" t="s">
        <v>16</v>
      </c>
      <c r="F132" s="16" t="s">
        <v>10</v>
      </c>
      <c r="G132" s="16" t="s">
        <v>16</v>
      </c>
      <c r="H132" s="32"/>
    </row>
    <row r="133" spans="2:8">
      <c r="B133" s="12">
        <v>129</v>
      </c>
      <c r="C133" s="16" t="s">
        <v>61</v>
      </c>
      <c r="D133" s="49" t="s">
        <v>11</v>
      </c>
      <c r="E133" s="16" t="s">
        <v>9</v>
      </c>
      <c r="F133" s="49" t="s">
        <v>11</v>
      </c>
      <c r="G133" s="16" t="s">
        <v>15</v>
      </c>
      <c r="H133" s="32"/>
    </row>
    <row r="134" spans="2:8">
      <c r="B134" s="12">
        <v>130</v>
      </c>
      <c r="C134" s="16" t="s">
        <v>61</v>
      </c>
      <c r="D134" s="49" t="s">
        <v>11</v>
      </c>
      <c r="E134" s="16" t="s">
        <v>12</v>
      </c>
      <c r="F134" s="49" t="s">
        <v>11</v>
      </c>
      <c r="G134" s="16" t="s">
        <v>10</v>
      </c>
      <c r="H134" s="32"/>
    </row>
    <row r="135" spans="2:8">
      <c r="B135" s="12">
        <v>131</v>
      </c>
      <c r="C135" s="16" t="s">
        <v>16</v>
      </c>
      <c r="D135" s="49" t="s">
        <v>11</v>
      </c>
      <c r="E135" s="47" t="s">
        <v>9</v>
      </c>
      <c r="F135" s="49" t="s">
        <v>11</v>
      </c>
      <c r="G135" s="16" t="s">
        <v>9</v>
      </c>
      <c r="H135" s="32"/>
    </row>
    <row r="136" spans="2:8">
      <c r="B136" s="12">
        <v>132</v>
      </c>
      <c r="C136" s="16" t="s">
        <v>10</v>
      </c>
      <c r="D136" s="49" t="s">
        <v>8</v>
      </c>
      <c r="E136" s="49" t="s">
        <v>13</v>
      </c>
      <c r="F136" s="49" t="s">
        <v>12</v>
      </c>
      <c r="G136" s="16" t="s">
        <v>16</v>
      </c>
      <c r="H136" s="32"/>
    </row>
    <row r="137" spans="2:8">
      <c r="B137" s="12">
        <v>133</v>
      </c>
      <c r="C137" s="16" t="s">
        <v>8</v>
      </c>
      <c r="D137" s="49" t="s">
        <v>8</v>
      </c>
      <c r="E137" s="49" t="s">
        <v>16</v>
      </c>
      <c r="F137" s="49" t="s">
        <v>8</v>
      </c>
      <c r="G137" s="16" t="s">
        <v>7</v>
      </c>
      <c r="H137" s="32"/>
    </row>
    <row r="138" spans="2:8">
      <c r="B138" s="12">
        <v>134</v>
      </c>
      <c r="C138" s="16" t="s">
        <v>7</v>
      </c>
      <c r="D138" s="49" t="s">
        <v>8</v>
      </c>
      <c r="E138" s="49" t="s">
        <v>7</v>
      </c>
      <c r="F138" s="49" t="s">
        <v>8</v>
      </c>
      <c r="G138" s="16" t="s">
        <v>9</v>
      </c>
      <c r="H138" s="32"/>
    </row>
    <row r="139" spans="2:8">
      <c r="B139" s="12">
        <v>135</v>
      </c>
      <c r="C139" s="47" t="s">
        <v>16</v>
      </c>
      <c r="D139" s="49"/>
      <c r="E139" s="49" t="s">
        <v>11</v>
      </c>
      <c r="F139" s="49"/>
      <c r="G139" s="47" t="s">
        <v>15</v>
      </c>
      <c r="H139" s="46"/>
    </row>
    <row r="140" spans="2:8">
      <c r="B140" s="12">
        <v>136</v>
      </c>
      <c r="C140" s="16" t="s">
        <v>11</v>
      </c>
      <c r="D140" s="49"/>
      <c r="E140" s="49" t="s">
        <v>13</v>
      </c>
      <c r="F140" s="49"/>
      <c r="G140" s="29"/>
      <c r="H140" s="46"/>
    </row>
    <row r="141" spans="2:8">
      <c r="B141" s="12">
        <v>137</v>
      </c>
      <c r="C141" s="16" t="s">
        <v>10</v>
      </c>
      <c r="D141" s="49"/>
      <c r="E141" s="49" t="s">
        <v>14</v>
      </c>
      <c r="F141" s="17"/>
      <c r="G141" s="29"/>
      <c r="H141" s="46"/>
    </row>
    <row r="142" spans="2:8" ht="15" thickBot="1">
      <c r="B142" s="12">
        <v>138</v>
      </c>
      <c r="C142" s="16" t="s">
        <v>13</v>
      </c>
      <c r="D142" s="17"/>
      <c r="E142" s="17"/>
      <c r="F142" s="17"/>
      <c r="G142" s="29"/>
      <c r="H142" s="33"/>
    </row>
    <row r="143" spans="2:8">
      <c r="C143" s="50"/>
      <c r="D143" s="50"/>
      <c r="E143" s="50"/>
      <c r="F143" s="50"/>
      <c r="G143" s="50"/>
      <c r="H143" s="50"/>
    </row>
    <row r="145" spans="2:12">
      <c r="B145" s="75" t="s">
        <v>42</v>
      </c>
      <c r="C145" s="75"/>
      <c r="D145" s="75"/>
      <c r="E145" s="75"/>
      <c r="F145" s="75"/>
      <c r="G145" s="75"/>
      <c r="H145" s="75"/>
    </row>
    <row r="146" spans="2:12">
      <c r="B146" s="19" t="s">
        <v>6</v>
      </c>
      <c r="C146" s="19" t="s">
        <v>35</v>
      </c>
      <c r="D146" s="19" t="s">
        <v>36</v>
      </c>
      <c r="E146" s="19" t="s">
        <v>37</v>
      </c>
      <c r="F146" s="19" t="s">
        <v>38</v>
      </c>
      <c r="G146" s="19" t="s">
        <v>39</v>
      </c>
      <c r="H146" s="27" t="s">
        <v>44</v>
      </c>
    </row>
    <row r="147" spans="2:12">
      <c r="B147" s="18" t="s">
        <v>5</v>
      </c>
      <c r="C147" s="18">
        <f>COUNTIF(C$4:C$142,$B147)</f>
        <v>2</v>
      </c>
      <c r="D147" s="18">
        <f t="shared" ref="D147:H158" si="0">COUNTIF(D$4:D$142,$B147)</f>
        <v>3</v>
      </c>
      <c r="E147" s="18">
        <f t="shared" si="0"/>
        <v>5</v>
      </c>
      <c r="F147" s="18">
        <f t="shared" si="0"/>
        <v>3</v>
      </c>
      <c r="G147" s="18">
        <f t="shared" si="0"/>
        <v>3</v>
      </c>
      <c r="H147" s="18">
        <f t="shared" si="0"/>
        <v>0</v>
      </c>
      <c r="I147" s="13" t="s">
        <v>60</v>
      </c>
      <c r="J147" s="13">
        <f>Q181</f>
        <v>1.2465026317068495</v>
      </c>
    </row>
    <row r="148" spans="2:12">
      <c r="B148" s="18" t="s">
        <v>7</v>
      </c>
      <c r="C148" s="53">
        <f t="shared" ref="C148:G160" si="1">COUNTIF(C$4:C$142,$B148)</f>
        <v>15</v>
      </c>
      <c r="D148" s="51">
        <f t="shared" si="1"/>
        <v>13</v>
      </c>
      <c r="E148" s="53">
        <f t="shared" si="1"/>
        <v>13</v>
      </c>
      <c r="F148" s="51">
        <f t="shared" si="1"/>
        <v>18</v>
      </c>
      <c r="G148" s="18">
        <f t="shared" si="0"/>
        <v>10</v>
      </c>
      <c r="H148" s="18">
        <f t="shared" si="0"/>
        <v>2</v>
      </c>
      <c r="I148" s="27"/>
    </row>
    <row r="149" spans="2:12">
      <c r="B149" s="18" t="s">
        <v>8</v>
      </c>
      <c r="C149" s="51">
        <f t="shared" si="1"/>
        <v>15</v>
      </c>
      <c r="D149" s="53">
        <f t="shared" si="1"/>
        <v>15</v>
      </c>
      <c r="E149" s="51">
        <f t="shared" si="1"/>
        <v>14</v>
      </c>
      <c r="F149" s="53">
        <f t="shared" si="1"/>
        <v>21</v>
      </c>
      <c r="G149" s="18">
        <f t="shared" si="0"/>
        <v>13</v>
      </c>
      <c r="H149" s="18">
        <f t="shared" si="0"/>
        <v>2</v>
      </c>
      <c r="I149" s="27"/>
    </row>
    <row r="150" spans="2:12">
      <c r="B150" s="18" t="s">
        <v>9</v>
      </c>
      <c r="C150" s="53">
        <f t="shared" si="1"/>
        <v>18</v>
      </c>
      <c r="D150" s="51">
        <f t="shared" si="1"/>
        <v>17</v>
      </c>
      <c r="E150" s="53">
        <f t="shared" si="1"/>
        <v>10</v>
      </c>
      <c r="F150" s="51">
        <f t="shared" si="1"/>
        <v>17</v>
      </c>
      <c r="G150" s="18">
        <f t="shared" si="0"/>
        <v>17</v>
      </c>
      <c r="H150" s="18">
        <f t="shared" si="0"/>
        <v>2</v>
      </c>
      <c r="I150" s="27"/>
    </row>
    <row r="151" spans="2:12">
      <c r="B151" s="18" t="s">
        <v>10</v>
      </c>
      <c r="C151" s="51">
        <f t="shared" si="1"/>
        <v>14</v>
      </c>
      <c r="D151" s="53">
        <f t="shared" si="1"/>
        <v>22</v>
      </c>
      <c r="E151" s="51">
        <f t="shared" si="1"/>
        <v>16</v>
      </c>
      <c r="F151" s="53">
        <f t="shared" si="1"/>
        <v>22</v>
      </c>
      <c r="G151" s="18">
        <f t="shared" si="0"/>
        <v>16</v>
      </c>
      <c r="H151" s="18">
        <f t="shared" si="0"/>
        <v>3</v>
      </c>
      <c r="I151" s="27"/>
    </row>
    <row r="152" spans="2:12">
      <c r="B152" s="18" t="s">
        <v>61</v>
      </c>
      <c r="C152" s="53">
        <f t="shared" si="1"/>
        <v>22</v>
      </c>
      <c r="D152" s="51">
        <f t="shared" si="1"/>
        <v>12</v>
      </c>
      <c r="E152" s="53">
        <f t="shared" si="1"/>
        <v>16</v>
      </c>
      <c r="F152" s="51">
        <f t="shared" si="1"/>
        <v>18</v>
      </c>
      <c r="G152" s="18">
        <f t="shared" si="0"/>
        <v>21</v>
      </c>
      <c r="H152" s="18">
        <f>COUNTIF(H$4:H$142,$B152)</f>
        <v>3</v>
      </c>
      <c r="I152" s="27"/>
    </row>
    <row r="153" spans="2:12">
      <c r="B153" s="18" t="s">
        <v>11</v>
      </c>
      <c r="C153" s="53">
        <f t="shared" si="1"/>
        <v>5</v>
      </c>
      <c r="D153" s="51">
        <f t="shared" si="1"/>
        <v>10</v>
      </c>
      <c r="E153" s="53">
        <f t="shared" si="1"/>
        <v>5</v>
      </c>
      <c r="F153" s="51">
        <f t="shared" si="1"/>
        <v>7</v>
      </c>
      <c r="G153" s="18">
        <f t="shared" si="0"/>
        <v>8</v>
      </c>
      <c r="H153" s="18">
        <f t="shared" si="0"/>
        <v>0</v>
      </c>
      <c r="I153" s="27"/>
    </row>
    <row r="154" spans="2:12">
      <c r="B154" s="18" t="s">
        <v>12</v>
      </c>
      <c r="C154" s="51">
        <f t="shared" si="1"/>
        <v>5</v>
      </c>
      <c r="D154" s="53">
        <f t="shared" si="1"/>
        <v>11</v>
      </c>
      <c r="E154" s="51">
        <f t="shared" si="1"/>
        <v>14</v>
      </c>
      <c r="F154" s="53">
        <f t="shared" si="1"/>
        <v>6</v>
      </c>
      <c r="G154" s="18">
        <f t="shared" si="0"/>
        <v>8</v>
      </c>
      <c r="H154" s="18">
        <f t="shared" si="0"/>
        <v>0</v>
      </c>
      <c r="I154" s="27"/>
    </row>
    <row r="155" spans="2:12">
      <c r="B155" s="18" t="s">
        <v>13</v>
      </c>
      <c r="C155" s="53">
        <f t="shared" si="1"/>
        <v>8</v>
      </c>
      <c r="D155" s="51">
        <f t="shared" si="1"/>
        <v>7</v>
      </c>
      <c r="E155" s="53">
        <f t="shared" si="1"/>
        <v>10</v>
      </c>
      <c r="F155" s="51">
        <f t="shared" si="1"/>
        <v>4</v>
      </c>
      <c r="G155" s="18">
        <f t="shared" si="0"/>
        <v>5</v>
      </c>
      <c r="H155" s="18">
        <f t="shared" si="0"/>
        <v>0</v>
      </c>
      <c r="I155" s="27"/>
    </row>
    <row r="156" spans="2:12">
      <c r="B156" s="18" t="s">
        <v>14</v>
      </c>
      <c r="C156" s="51">
        <f t="shared" si="1"/>
        <v>5</v>
      </c>
      <c r="D156" s="53">
        <f t="shared" si="1"/>
        <v>11</v>
      </c>
      <c r="E156" s="51">
        <f t="shared" si="1"/>
        <v>6</v>
      </c>
      <c r="F156" s="53">
        <f t="shared" si="1"/>
        <v>6</v>
      </c>
      <c r="G156" s="18">
        <f t="shared" si="0"/>
        <v>9</v>
      </c>
      <c r="H156" s="18">
        <f t="shared" si="0"/>
        <v>0</v>
      </c>
      <c r="I156" s="27"/>
    </row>
    <row r="157" spans="2:12">
      <c r="B157" s="18" t="s">
        <v>15</v>
      </c>
      <c r="C157" s="53">
        <f t="shared" si="1"/>
        <v>11</v>
      </c>
      <c r="D157" s="51">
        <f t="shared" si="1"/>
        <v>7</v>
      </c>
      <c r="E157" s="53">
        <f t="shared" si="1"/>
        <v>10</v>
      </c>
      <c r="F157" s="51">
        <f t="shared" si="1"/>
        <v>6</v>
      </c>
      <c r="G157" s="18">
        <f t="shared" si="0"/>
        <v>9</v>
      </c>
      <c r="H157" s="18">
        <f t="shared" si="0"/>
        <v>0</v>
      </c>
      <c r="I157" s="27"/>
    </row>
    <row r="158" spans="2:12">
      <c r="B158" s="18" t="s">
        <v>48</v>
      </c>
      <c r="C158" s="53">
        <f t="shared" si="1"/>
        <v>0</v>
      </c>
      <c r="D158" s="53">
        <f t="shared" si="1"/>
        <v>0</v>
      </c>
      <c r="E158" s="53">
        <f t="shared" si="1"/>
        <v>0</v>
      </c>
      <c r="F158" s="18">
        <f t="shared" si="1"/>
        <v>0</v>
      </c>
      <c r="G158" s="18">
        <f t="shared" si="0"/>
        <v>0</v>
      </c>
      <c r="H158" s="18">
        <f t="shared" si="0"/>
        <v>0</v>
      </c>
      <c r="K158" s="13" t="s">
        <v>112</v>
      </c>
      <c r="L158" s="13">
        <f>1/(C180*E180*G180*64)</f>
        <v>42.109245867768607</v>
      </c>
    </row>
    <row r="159" spans="2:12">
      <c r="B159" s="22" t="s">
        <v>43</v>
      </c>
      <c r="C159" s="18">
        <f t="shared" si="1"/>
        <v>8</v>
      </c>
      <c r="D159" s="18">
        <f t="shared" si="1"/>
        <v>7</v>
      </c>
      <c r="E159" s="18">
        <f t="shared" si="1"/>
        <v>8</v>
      </c>
      <c r="F159" s="18">
        <f t="shared" si="1"/>
        <v>7</v>
      </c>
      <c r="G159" s="18">
        <f t="shared" si="1"/>
        <v>9</v>
      </c>
      <c r="H159" s="18">
        <v>0</v>
      </c>
    </row>
    <row r="160" spans="2:12" ht="15" thickBot="1">
      <c r="B160" s="23" t="s">
        <v>16</v>
      </c>
      <c r="C160" s="18">
        <f t="shared" si="1"/>
        <v>11</v>
      </c>
      <c r="D160" s="18">
        <f t="shared" si="1"/>
        <v>0</v>
      </c>
      <c r="E160" s="18">
        <f t="shared" si="1"/>
        <v>11</v>
      </c>
      <c r="F160" s="18">
        <f t="shared" si="1"/>
        <v>0</v>
      </c>
      <c r="G160" s="18">
        <f t="shared" si="1"/>
        <v>8</v>
      </c>
      <c r="H160" s="23">
        <v>0</v>
      </c>
    </row>
    <row r="161" spans="2:26" ht="15" thickBot="1">
      <c r="B161" s="24" t="s">
        <v>41</v>
      </c>
      <c r="C161" s="25">
        <f>SUM(C147:C160)</f>
        <v>139</v>
      </c>
      <c r="D161" s="25">
        <f t="shared" ref="D161:G161" si="2">SUM(D147:D160)</f>
        <v>135</v>
      </c>
      <c r="E161" s="25">
        <f t="shared" si="2"/>
        <v>138</v>
      </c>
      <c r="F161" s="25">
        <f t="shared" si="2"/>
        <v>135</v>
      </c>
      <c r="G161" s="25">
        <f t="shared" si="2"/>
        <v>136</v>
      </c>
      <c r="H161" s="25">
        <f>SUM(H147:H160)</f>
        <v>12</v>
      </c>
    </row>
    <row r="165" spans="2:26">
      <c r="B165" s="71" t="s">
        <v>45</v>
      </c>
      <c r="C165" s="71"/>
      <c r="D165" s="71"/>
      <c r="E165" s="71"/>
      <c r="F165" s="71"/>
      <c r="G165" s="71"/>
      <c r="H165" s="71"/>
      <c r="K165" s="71" t="s">
        <v>47</v>
      </c>
      <c r="L165" s="71"/>
      <c r="M165" s="71"/>
      <c r="N165" s="71"/>
      <c r="O165" s="71"/>
      <c r="P165" s="71"/>
      <c r="Q165" s="71"/>
      <c r="T165" s="71" t="s">
        <v>50</v>
      </c>
      <c r="U165" s="71"/>
      <c r="V165" s="71"/>
      <c r="W165" s="71"/>
      <c r="X165" s="71"/>
      <c r="Y165" s="71"/>
      <c r="Z165" s="71"/>
    </row>
    <row r="166" spans="2:26">
      <c r="B166" s="18" t="s">
        <v>6</v>
      </c>
      <c r="C166" s="18" t="s">
        <v>35</v>
      </c>
      <c r="D166" s="18" t="s">
        <v>36</v>
      </c>
      <c r="E166" s="18" t="s">
        <v>37</v>
      </c>
      <c r="F166" s="18" t="s">
        <v>38</v>
      </c>
      <c r="G166" s="18" t="s">
        <v>39</v>
      </c>
      <c r="H166" s="18" t="s">
        <v>44</v>
      </c>
      <c r="K166" s="18" t="s">
        <v>6</v>
      </c>
      <c r="L166" s="18">
        <v>1</v>
      </c>
      <c r="M166" s="18">
        <v>2</v>
      </c>
      <c r="N166" s="18">
        <v>3</v>
      </c>
      <c r="O166" s="18">
        <v>4</v>
      </c>
      <c r="P166" s="18">
        <v>5</v>
      </c>
      <c r="Q166" s="18" t="s">
        <v>44</v>
      </c>
      <c r="T166" s="18" t="s">
        <v>6</v>
      </c>
      <c r="U166" s="18">
        <v>1</v>
      </c>
      <c r="V166" s="18">
        <v>2</v>
      </c>
      <c r="W166" s="18">
        <v>3</v>
      </c>
      <c r="X166" s="18">
        <v>4</v>
      </c>
      <c r="Y166" s="18">
        <v>5</v>
      </c>
      <c r="Z166" s="18" t="s">
        <v>44</v>
      </c>
    </row>
    <row r="167" spans="2:26">
      <c r="B167" s="18" t="s">
        <v>5</v>
      </c>
      <c r="C167" s="18">
        <f>C147/C$161</f>
        <v>1.4388489208633094E-2</v>
      </c>
      <c r="D167" s="18">
        <f t="shared" ref="D167:H180" si="3">D147/D$161</f>
        <v>2.2222222222222223E-2</v>
      </c>
      <c r="E167" s="18">
        <f t="shared" si="3"/>
        <v>3.6231884057971016E-2</v>
      </c>
      <c r="F167" s="18">
        <f t="shared" si="3"/>
        <v>2.2222222222222223E-2</v>
      </c>
      <c r="G167" s="18">
        <f t="shared" si="3"/>
        <v>2.2058823529411766E-2</v>
      </c>
      <c r="H167" s="18">
        <f t="shared" si="3"/>
        <v>0</v>
      </c>
      <c r="K167" s="18" t="s">
        <v>5</v>
      </c>
      <c r="L167" s="18">
        <v>0</v>
      </c>
      <c r="M167" s="18">
        <f>(C167*D167*(E180+E178))*D186</f>
        <v>0</v>
      </c>
      <c r="N167" s="18">
        <f>C167*D167*E167*(F173+F174+F175+F176+F177)*E186</f>
        <v>1.8664617420395411E-4</v>
      </c>
      <c r="O167" s="18">
        <f>C167*D167*E167*F167*(G178+G180+SUM(G173:G177)+G179*SUM(H173:H177))*F186</f>
        <v>2.6690781503810877E-5</v>
      </c>
      <c r="P167" s="18">
        <f>C167*D167*E167*F167*G167*G186</f>
        <v>8.5183345224928333E-6</v>
      </c>
      <c r="Q167" s="18"/>
      <c r="T167" s="18" t="s">
        <v>5</v>
      </c>
      <c r="U167" s="18"/>
      <c r="V167" s="18"/>
      <c r="W167" s="18"/>
      <c r="X167" s="18"/>
      <c r="Y167" s="18"/>
      <c r="Z167" s="18"/>
    </row>
    <row r="168" spans="2:26">
      <c r="B168" s="18" t="s">
        <v>7</v>
      </c>
      <c r="C168" s="18">
        <f t="shared" ref="C168:C180" si="4">C148/C$161</f>
        <v>0.1079136690647482</v>
      </c>
      <c r="D168" s="18">
        <f t="shared" si="3"/>
        <v>9.6296296296296297E-2</v>
      </c>
      <c r="E168" s="18">
        <f t="shared" si="3"/>
        <v>9.420289855072464E-2</v>
      </c>
      <c r="F168" s="18">
        <f t="shared" si="3"/>
        <v>0.13333333333333333</v>
      </c>
      <c r="G168" s="18">
        <f t="shared" si="3"/>
        <v>7.3529411764705885E-2</v>
      </c>
      <c r="H168" s="18">
        <f t="shared" si="3"/>
        <v>0.16666666666666666</v>
      </c>
      <c r="I168" s="27"/>
      <c r="K168" s="18" t="s">
        <v>7</v>
      </c>
      <c r="L168" s="18">
        <v>0</v>
      </c>
      <c r="M168" s="18">
        <v>0</v>
      </c>
      <c r="N168" s="18">
        <f>((1-$H168)*($C168+C$167)*($D168+D$167)*($E168+E$167)*(1-F$167-$F168)+H168*($C168+C$167+C$179)*($D168+D$167+D$179)*($E168+E$167+E$179)*(1-F$167-$F168-F$179))*$E187-(1-F$167-F168-$H168*F$179)*$E187*PRODUCT(C$167:E$167)</f>
        <v>0.15625574330301367</v>
      </c>
      <c r="O168" s="18">
        <f>((1-$H168)*($C168+C$167)*($D168+D$167)*($E168+E$167)*(F$167+$F168)*(1-G$167-G168)+H168*($C168+C$167+C$179)*($D168+D$167+D$179)*($E168+E$167+E$179)*(F$167+$F168+F$179)*(1-G$167-G168-G$179))*F187-(1-G$167-G168-$H168*G$179)*$F187*PRODUCT(C$167:F$167)</f>
        <v>0.11661350721134435</v>
      </c>
      <c r="P168" s="18">
        <f>((1-$H168)*($C168+C$167)*($D168+D$167)*($E168+E$167)*(F$167+$F168)*(G$167+G168)+H168*($C168+C$167+C$179)*($D168+D$167+D$179)*($E168+E$167+E$179)*(F$167+$F168+F$179)*(+G$167+G168+G$179))*G187-PRODUCT(C$167:G$167)*G187</f>
        <v>8.3556553660379659E-2</v>
      </c>
      <c r="Q168" s="18"/>
      <c r="T168" s="18" t="s">
        <v>7</v>
      </c>
      <c r="U168" s="18"/>
      <c r="V168" s="18" t="s">
        <v>51</v>
      </c>
      <c r="W168" s="18"/>
      <c r="X168" s="18"/>
      <c r="Y168" s="18"/>
      <c r="Z168" s="18"/>
    </row>
    <row r="169" spans="2:26">
      <c r="B169" s="18" t="s">
        <v>8</v>
      </c>
      <c r="C169" s="18">
        <f t="shared" si="4"/>
        <v>0.1079136690647482</v>
      </c>
      <c r="D169" s="18">
        <f t="shared" si="3"/>
        <v>0.1111111111111111</v>
      </c>
      <c r="E169" s="18">
        <f t="shared" si="3"/>
        <v>0.10144927536231885</v>
      </c>
      <c r="F169" s="18">
        <f t="shared" si="3"/>
        <v>0.15555555555555556</v>
      </c>
      <c r="G169" s="18">
        <f t="shared" si="3"/>
        <v>9.5588235294117641E-2</v>
      </c>
      <c r="H169" s="18">
        <f t="shared" si="3"/>
        <v>0.16666666666666666</v>
      </c>
      <c r="K169" s="18" t="s">
        <v>8</v>
      </c>
      <c r="L169" s="18">
        <v>0</v>
      </c>
      <c r="M169" s="18">
        <v>0</v>
      </c>
      <c r="N169" s="18">
        <f t="shared" ref="N169:N177" si="5">((1-$H169)*($C169+C$167)*($D169+D$167)*($E169+E$167)*(1-F$167-$F169)+H169*($C169+C$167+C$179)*($D169+D$167+D$179)*($E169+E$167+E$179)*(1-F$167-$F169-F$179))*$E188-(1-F$167-F169-$H169*F$179)*$E188*PRODUCT(C$167:E$167)</f>
        <v>5.9140377803321834E-2</v>
      </c>
      <c r="O169" s="18">
        <f t="shared" ref="O169:O177" si="6">((1-$H169)*($C169+C$167)*($D169+D$167)*($E169+E$167)*(F$167+$F169)*(1-G$167-G169)+H169*($C169+C$167+C$179)*($D169+D$167+D$179)*($E169+E$167+E$179)*(F$167+$F169+F$179)*(1-G$167-G169-G$179))*F188-(1-G$167-G169-$H169*G$179)*$F188*PRODUCT(C$167:F$167)</f>
        <v>5.9617608555951489E-2</v>
      </c>
      <c r="P169" s="18">
        <f t="shared" ref="P169:P177" si="7">((1-$H169)*($C169+C$167)*($D169+D$167)*($E169+E$167)*(F$167+$F169)*(G$167+G169)+H169*($C169+C$167+C$179)*($D169+D$167+D$179)*($E169+E$167+E$179)*(F$167+$F169+F$179)*(+G$167+G169+G$179))*G188-PRODUCT(C$167:G$167)*G188</f>
        <v>3.8236887046202761E-2</v>
      </c>
      <c r="Q169" s="18"/>
      <c r="T169" s="18" t="s">
        <v>8</v>
      </c>
      <c r="U169" s="18"/>
      <c r="V169" s="18"/>
      <c r="W169" s="18"/>
      <c r="X169" s="18"/>
      <c r="Y169" s="18"/>
      <c r="Z169" s="18"/>
    </row>
    <row r="170" spans="2:26">
      <c r="B170" s="18" t="s">
        <v>9</v>
      </c>
      <c r="C170" s="18">
        <f t="shared" si="4"/>
        <v>0.12949640287769784</v>
      </c>
      <c r="D170" s="18">
        <f t="shared" si="3"/>
        <v>0.12592592592592591</v>
      </c>
      <c r="E170" s="18">
        <f t="shared" si="3"/>
        <v>7.2463768115942032E-2</v>
      </c>
      <c r="F170" s="18">
        <f t="shared" si="3"/>
        <v>0.12592592592592591</v>
      </c>
      <c r="G170" s="18">
        <f t="shared" si="3"/>
        <v>0.125</v>
      </c>
      <c r="H170" s="18">
        <f t="shared" si="3"/>
        <v>0.16666666666666666</v>
      </c>
      <c r="K170" s="18" t="s">
        <v>9</v>
      </c>
      <c r="L170" s="18">
        <v>0</v>
      </c>
      <c r="M170" s="18">
        <v>0</v>
      </c>
      <c r="N170" s="18">
        <f t="shared" si="5"/>
        <v>6.325724891548562E-2</v>
      </c>
      <c r="O170" s="18">
        <f t="shared" si="6"/>
        <v>5.0383152162870752E-2</v>
      </c>
      <c r="P170" s="18">
        <f t="shared" si="7"/>
        <v>4.0404012870029829E-2</v>
      </c>
      <c r="Q170" s="18"/>
      <c r="T170" s="18" t="s">
        <v>9</v>
      </c>
      <c r="U170" s="18"/>
      <c r="V170" s="18"/>
      <c r="W170" s="18"/>
      <c r="X170" s="18"/>
      <c r="Y170" s="18"/>
      <c r="Z170" s="18"/>
    </row>
    <row r="171" spans="2:26">
      <c r="B171" s="18" t="s">
        <v>10</v>
      </c>
      <c r="C171" s="18">
        <f t="shared" si="4"/>
        <v>0.10071942446043165</v>
      </c>
      <c r="D171" s="18">
        <f t="shared" si="3"/>
        <v>0.16296296296296298</v>
      </c>
      <c r="E171" s="18">
        <f t="shared" si="3"/>
        <v>0.11594202898550725</v>
      </c>
      <c r="F171" s="18">
        <f t="shared" si="3"/>
        <v>0.16296296296296298</v>
      </c>
      <c r="G171" s="18">
        <f t="shared" si="3"/>
        <v>0.11764705882352941</v>
      </c>
      <c r="H171" s="18">
        <f t="shared" si="3"/>
        <v>0.25</v>
      </c>
      <c r="K171" s="18" t="s">
        <v>10</v>
      </c>
      <c r="L171" s="18">
        <v>0</v>
      </c>
      <c r="M171" s="18">
        <v>0</v>
      </c>
      <c r="N171" s="18">
        <f t="shared" si="5"/>
        <v>9.0337928261792086E-2</v>
      </c>
      <c r="O171" s="18">
        <f t="shared" si="6"/>
        <v>9.5052449089321922E-2</v>
      </c>
      <c r="P171" s="18">
        <f t="shared" si="7"/>
        <v>7.5540193023188762E-2</v>
      </c>
      <c r="Q171" s="18"/>
      <c r="T171" s="18" t="s">
        <v>10</v>
      </c>
      <c r="U171" s="18"/>
      <c r="V171" s="18"/>
      <c r="W171" s="18"/>
      <c r="X171" s="18"/>
      <c r="Y171" s="18"/>
      <c r="Z171" s="18"/>
    </row>
    <row r="172" spans="2:26">
      <c r="B172" s="18" t="s">
        <v>61</v>
      </c>
      <c r="C172" s="18">
        <f t="shared" si="4"/>
        <v>0.15827338129496402</v>
      </c>
      <c r="D172" s="18">
        <f t="shared" si="3"/>
        <v>8.8888888888888892E-2</v>
      </c>
      <c r="E172" s="18">
        <f t="shared" si="3"/>
        <v>0.11594202898550725</v>
      </c>
      <c r="F172" s="18">
        <f>F152/F$161</f>
        <v>0.13333333333333333</v>
      </c>
      <c r="G172" s="18">
        <f t="shared" si="3"/>
        <v>0.15441176470588236</v>
      </c>
      <c r="H172" s="18">
        <f t="shared" si="3"/>
        <v>0.25</v>
      </c>
      <c r="K172" s="18" t="s">
        <v>61</v>
      </c>
      <c r="L172" s="18">
        <v>0</v>
      </c>
      <c r="M172" s="18">
        <v>0</v>
      </c>
      <c r="N172" s="18">
        <f t="shared" si="5"/>
        <v>8.5037749009952882E-2</v>
      </c>
      <c r="O172" s="18">
        <f t="shared" si="6"/>
        <v>7.0786472713149598E-2</v>
      </c>
      <c r="P172" s="18">
        <f t="shared" si="7"/>
        <v>7.1681841795674009E-2</v>
      </c>
      <c r="Q172" s="18"/>
      <c r="T172" s="18" t="s">
        <v>61</v>
      </c>
      <c r="U172" s="18"/>
      <c r="V172" s="18"/>
      <c r="W172" s="18"/>
      <c r="X172" s="18"/>
      <c r="Y172" s="18"/>
      <c r="Z172" s="18"/>
    </row>
    <row r="173" spans="2:26">
      <c r="B173" s="18" t="s">
        <v>11</v>
      </c>
      <c r="C173" s="18">
        <f t="shared" si="4"/>
        <v>3.5971223021582732E-2</v>
      </c>
      <c r="D173" s="18">
        <f t="shared" si="3"/>
        <v>7.407407407407407E-2</v>
      </c>
      <c r="E173" s="18">
        <f t="shared" si="3"/>
        <v>3.6231884057971016E-2</v>
      </c>
      <c r="F173" s="18">
        <f t="shared" si="3"/>
        <v>5.185185185185185E-2</v>
      </c>
      <c r="G173" s="18">
        <f t="shared" si="3"/>
        <v>5.8823529411764705E-2</v>
      </c>
      <c r="H173" s="18">
        <f t="shared" si="3"/>
        <v>0</v>
      </c>
      <c r="K173" s="18" t="s">
        <v>11</v>
      </c>
      <c r="L173" s="18">
        <v>0</v>
      </c>
      <c r="M173" s="18">
        <v>0</v>
      </c>
      <c r="N173" s="18">
        <f t="shared" si="5"/>
        <v>1.5732627710678118E-3</v>
      </c>
      <c r="O173" s="18">
        <f t="shared" si="6"/>
        <v>9.4753325984765942E-4</v>
      </c>
      <c r="P173" s="18">
        <f t="shared" si="7"/>
        <v>1.8897451897343542E-4</v>
      </c>
      <c r="Q173" s="18"/>
      <c r="T173" s="18" t="s">
        <v>11</v>
      </c>
      <c r="U173" s="18"/>
      <c r="V173" s="18"/>
      <c r="W173" s="18"/>
      <c r="X173" s="18"/>
      <c r="Y173" s="18"/>
      <c r="Z173" s="18"/>
    </row>
    <row r="174" spans="2:26">
      <c r="B174" s="18" t="s">
        <v>12</v>
      </c>
      <c r="C174" s="18">
        <f t="shared" si="4"/>
        <v>3.5971223021582732E-2</v>
      </c>
      <c r="D174" s="18">
        <f t="shared" si="3"/>
        <v>8.1481481481481488E-2</v>
      </c>
      <c r="E174" s="18">
        <f t="shared" si="3"/>
        <v>0.10144927536231885</v>
      </c>
      <c r="F174" s="18">
        <f t="shared" si="3"/>
        <v>4.4444444444444446E-2</v>
      </c>
      <c r="G174" s="18">
        <f t="shared" si="3"/>
        <v>5.8823529411764705E-2</v>
      </c>
      <c r="H174" s="18">
        <f t="shared" si="3"/>
        <v>0</v>
      </c>
      <c r="K174" s="18" t="s">
        <v>12</v>
      </c>
      <c r="L174" s="18">
        <v>0</v>
      </c>
      <c r="M174" s="18">
        <v>0</v>
      </c>
      <c r="N174" s="18">
        <f t="shared" si="5"/>
        <v>3.3014490179193198E-3</v>
      </c>
      <c r="O174" s="18">
        <f t="shared" si="6"/>
        <v>1.7528839484063029E-3</v>
      </c>
      <c r="P174" s="18">
        <f t="shared" si="7"/>
        <v>3.4843395530804685E-4</v>
      </c>
      <c r="Q174" s="18"/>
      <c r="T174" s="18" t="s">
        <v>12</v>
      </c>
      <c r="U174" s="18"/>
      <c r="V174" s="18"/>
      <c r="W174" s="18"/>
      <c r="X174" s="18"/>
      <c r="Y174" s="18"/>
      <c r="Z174" s="18"/>
    </row>
    <row r="175" spans="2:26">
      <c r="B175" s="18" t="s">
        <v>13</v>
      </c>
      <c r="C175" s="18">
        <f t="shared" si="4"/>
        <v>5.7553956834532377E-2</v>
      </c>
      <c r="D175" s="18">
        <f t="shared" si="3"/>
        <v>5.185185185185185E-2</v>
      </c>
      <c r="E175" s="18">
        <f t="shared" si="3"/>
        <v>7.2463768115942032E-2</v>
      </c>
      <c r="F175" s="18">
        <f t="shared" si="3"/>
        <v>2.9629629629629631E-2</v>
      </c>
      <c r="G175" s="18">
        <f t="shared" si="3"/>
        <v>3.6764705882352942E-2</v>
      </c>
      <c r="H175" s="18">
        <f t="shared" si="3"/>
        <v>0</v>
      </c>
      <c r="K175" s="18" t="s">
        <v>13</v>
      </c>
      <c r="L175" s="18">
        <v>0</v>
      </c>
      <c r="M175" s="18">
        <v>0</v>
      </c>
      <c r="N175" s="18">
        <f t="shared" si="5"/>
        <v>2.6911374818556319E-3</v>
      </c>
      <c r="O175" s="18">
        <f t="shared" si="6"/>
        <v>7.0064878916859571E-4</v>
      </c>
      <c r="P175" s="18">
        <f t="shared" si="7"/>
        <v>1.0566520734345555E-4</v>
      </c>
      <c r="Q175" s="18"/>
      <c r="T175" s="18" t="s">
        <v>13</v>
      </c>
      <c r="U175" s="18"/>
      <c r="V175" s="18"/>
      <c r="W175" s="18"/>
      <c r="X175" s="18"/>
      <c r="Y175" s="18"/>
      <c r="Z175" s="18"/>
    </row>
    <row r="176" spans="2:26">
      <c r="B176" s="18" t="s">
        <v>14</v>
      </c>
      <c r="C176" s="18">
        <f t="shared" si="4"/>
        <v>3.5971223021582732E-2</v>
      </c>
      <c r="D176" s="18">
        <f>D156/D$161</f>
        <v>8.1481481481481488E-2</v>
      </c>
      <c r="E176" s="18">
        <f t="shared" si="3"/>
        <v>4.3478260869565216E-2</v>
      </c>
      <c r="F176" s="18">
        <f t="shared" si="3"/>
        <v>4.4444444444444446E-2</v>
      </c>
      <c r="G176" s="18">
        <f t="shared" si="3"/>
        <v>6.6176470588235295E-2</v>
      </c>
      <c r="H176" s="18">
        <f t="shared" si="3"/>
        <v>0</v>
      </c>
      <c r="K176" s="18" t="s">
        <v>14</v>
      </c>
      <c r="L176" s="18">
        <v>0</v>
      </c>
      <c r="M176" s="18">
        <v>0</v>
      </c>
      <c r="N176" s="18">
        <f t="shared" si="5"/>
        <v>1.8886018399451132E-3</v>
      </c>
      <c r="O176" s="18">
        <f t="shared" si="6"/>
        <v>6.2672226526820597E-4</v>
      </c>
      <c r="P176" s="18">
        <f t="shared" si="7"/>
        <v>1.4658350046305665E-4</v>
      </c>
      <c r="Q176" s="18"/>
      <c r="T176" s="18" t="s">
        <v>14</v>
      </c>
      <c r="U176" s="18"/>
      <c r="V176" s="18"/>
      <c r="W176" s="18"/>
      <c r="X176" s="18"/>
      <c r="Y176" s="18"/>
      <c r="Z176" s="18"/>
    </row>
    <row r="177" spans="2:26">
      <c r="B177" s="18" t="s">
        <v>15</v>
      </c>
      <c r="C177" s="18">
        <f t="shared" si="4"/>
        <v>7.9136690647482008E-2</v>
      </c>
      <c r="D177" s="18">
        <f>D157/D$161</f>
        <v>5.185185185185185E-2</v>
      </c>
      <c r="E177" s="18">
        <f t="shared" si="3"/>
        <v>7.2463768115942032E-2</v>
      </c>
      <c r="F177" s="18">
        <f t="shared" si="3"/>
        <v>4.4444444444444446E-2</v>
      </c>
      <c r="G177" s="18">
        <f t="shared" si="3"/>
        <v>6.6176470588235295E-2</v>
      </c>
      <c r="H177" s="18">
        <f t="shared" si="3"/>
        <v>0</v>
      </c>
      <c r="K177" s="18" t="s">
        <v>15</v>
      </c>
      <c r="L177" s="18">
        <v>0</v>
      </c>
      <c r="M177" s="18">
        <v>0</v>
      </c>
      <c r="N177" s="18">
        <f t="shared" si="5"/>
        <v>3.4600339052429556E-3</v>
      </c>
      <c r="O177" s="18">
        <f t="shared" si="6"/>
        <v>1.1384280848504866E-3</v>
      </c>
      <c r="P177" s="18">
        <f t="shared" si="7"/>
        <v>2.6543130372087668E-4</v>
      </c>
      <c r="Q177" s="18"/>
      <c r="T177" s="18" t="s">
        <v>15</v>
      </c>
      <c r="U177" s="18"/>
      <c r="V177" s="18"/>
      <c r="W177" s="18"/>
      <c r="X177" s="18"/>
      <c r="Y177" s="18"/>
      <c r="Z177" s="18"/>
    </row>
    <row r="178" spans="2:26">
      <c r="B178" s="18" t="s">
        <v>48</v>
      </c>
      <c r="C178" s="18">
        <f t="shared" si="4"/>
        <v>0</v>
      </c>
      <c r="D178" s="18">
        <f>D158/D$161</f>
        <v>0</v>
      </c>
      <c r="E178" s="18">
        <f t="shared" si="3"/>
        <v>0</v>
      </c>
      <c r="F178" s="18">
        <f t="shared" si="3"/>
        <v>0</v>
      </c>
      <c r="G178" s="18">
        <f t="shared" si="3"/>
        <v>0</v>
      </c>
      <c r="H178" s="18">
        <f t="shared" si="3"/>
        <v>0</v>
      </c>
      <c r="K178" s="18" t="s">
        <v>48</v>
      </c>
      <c r="L178" s="18">
        <v>0</v>
      </c>
      <c r="M178" s="18">
        <v>0</v>
      </c>
      <c r="N178" s="18"/>
      <c r="O178" s="18"/>
      <c r="P178" s="18"/>
      <c r="Q178" s="18"/>
      <c r="T178" s="18" t="s">
        <v>48</v>
      </c>
      <c r="U178" s="18"/>
      <c r="V178" s="18"/>
      <c r="W178" s="18"/>
      <c r="X178" s="18"/>
      <c r="Y178" s="18"/>
      <c r="Z178" s="18"/>
    </row>
    <row r="179" spans="2:26">
      <c r="B179" s="18" t="s">
        <v>43</v>
      </c>
      <c r="C179" s="18">
        <f t="shared" si="4"/>
        <v>5.7553956834532377E-2</v>
      </c>
      <c r="D179" s="18">
        <f t="shared" si="3"/>
        <v>5.185185185185185E-2</v>
      </c>
      <c r="E179" s="18">
        <f t="shared" si="3"/>
        <v>5.7971014492753624E-2</v>
      </c>
      <c r="F179" s="18">
        <f t="shared" si="3"/>
        <v>5.185185185185185E-2</v>
      </c>
      <c r="G179" s="18">
        <f t="shared" si="3"/>
        <v>6.6176470588235295E-2</v>
      </c>
      <c r="H179" s="18">
        <f t="shared" si="3"/>
        <v>0</v>
      </c>
      <c r="K179" s="18" t="s">
        <v>43</v>
      </c>
      <c r="L179" s="18">
        <v>0</v>
      </c>
      <c r="M179" s="18">
        <v>0</v>
      </c>
      <c r="N179" s="18"/>
      <c r="O179" s="18"/>
      <c r="P179" s="18"/>
      <c r="Q179" s="18"/>
      <c r="T179" s="18" t="s">
        <v>43</v>
      </c>
      <c r="U179" s="18"/>
      <c r="V179" s="18"/>
      <c r="W179" s="18"/>
      <c r="X179" s="18"/>
      <c r="Y179" s="18"/>
      <c r="Z179" s="18"/>
    </row>
    <row r="180" spans="2:26" ht="15" thickBot="1">
      <c r="B180" s="23" t="s">
        <v>16</v>
      </c>
      <c r="C180" s="18">
        <f t="shared" si="4"/>
        <v>7.9136690647482008E-2</v>
      </c>
      <c r="D180" s="18">
        <f t="shared" si="3"/>
        <v>0</v>
      </c>
      <c r="E180" s="18">
        <f t="shared" si="3"/>
        <v>7.9710144927536225E-2</v>
      </c>
      <c r="F180" s="18">
        <f t="shared" si="3"/>
        <v>0</v>
      </c>
      <c r="G180" s="18">
        <f t="shared" si="3"/>
        <v>5.8823529411764705E-2</v>
      </c>
      <c r="H180" s="23">
        <f t="shared" ref="H180" si="8">H159/H$161</f>
        <v>0</v>
      </c>
      <c r="K180" s="23" t="s">
        <v>16</v>
      </c>
      <c r="L180" s="23">
        <v>0</v>
      </c>
      <c r="M180" s="23">
        <v>0</v>
      </c>
      <c r="N180" s="23">
        <f>64*C180*E180*G180*E198</f>
        <v>7.1243261145559234E-2</v>
      </c>
      <c r="O180" s="23"/>
      <c r="P180" s="23"/>
      <c r="Q180" s="23"/>
      <c r="T180" s="23" t="s">
        <v>16</v>
      </c>
      <c r="U180" s="23"/>
      <c r="V180" s="23"/>
      <c r="W180" s="23"/>
      <c r="X180" s="23"/>
      <c r="Y180" s="23"/>
      <c r="Z180" s="23"/>
    </row>
    <row r="181" spans="2:26" ht="15" thickBot="1">
      <c r="B181" s="24" t="s">
        <v>41</v>
      </c>
      <c r="C181" s="25">
        <f t="shared" ref="C181:H181" si="9">SUM(C167:C180)</f>
        <v>0.99999999999999978</v>
      </c>
      <c r="D181" s="25">
        <f t="shared" si="9"/>
        <v>0.99999999999999989</v>
      </c>
      <c r="E181" s="25">
        <f t="shared" si="9"/>
        <v>1</v>
      </c>
      <c r="F181" s="25">
        <f t="shared" si="9"/>
        <v>0.99999999999999978</v>
      </c>
      <c r="G181" s="26">
        <f t="shared" si="9"/>
        <v>1</v>
      </c>
      <c r="H181" s="26">
        <f t="shared" si="9"/>
        <v>1</v>
      </c>
      <c r="K181" s="24" t="s">
        <v>41</v>
      </c>
      <c r="L181" s="25"/>
      <c r="M181" s="25"/>
      <c r="N181" s="25"/>
      <c r="O181" s="25"/>
      <c r="P181" s="26"/>
      <c r="Q181" s="26">
        <f>SUM(L167:P180)</f>
        <v>1.2465026317068495</v>
      </c>
      <c r="T181" s="24" t="s">
        <v>41</v>
      </c>
      <c r="U181" s="25"/>
      <c r="V181" s="25"/>
      <c r="W181" s="25"/>
      <c r="X181" s="25"/>
      <c r="Y181" s="26"/>
      <c r="Z181" s="26"/>
    </row>
    <row r="183" spans="2:26" ht="15" thickBot="1">
      <c r="X183" s="41"/>
    </row>
    <row r="184" spans="2:26">
      <c r="B184" s="72" t="s">
        <v>46</v>
      </c>
      <c r="C184" s="73"/>
      <c r="D184" s="73"/>
      <c r="E184" s="73"/>
      <c r="F184" s="73"/>
      <c r="G184" s="74"/>
      <c r="K184" s="20" t="s">
        <v>5</v>
      </c>
      <c r="L184" s="13" t="s">
        <v>5</v>
      </c>
      <c r="M184" s="13" t="s">
        <v>7</v>
      </c>
      <c r="N184" s="13" t="s">
        <v>52</v>
      </c>
      <c r="O184" s="13" t="s">
        <v>52</v>
      </c>
      <c r="P184" s="13" t="s">
        <v>52</v>
      </c>
      <c r="R184" s="13">
        <f>((1-H$168)*IF(K184="Wild",C$167,C$168)*IF(L184="Wild",D$167,D$168)*IF(M184="Wild",E$167,E$168)*(1-F$167-F$168)+H$168*IF(K184="Wild",C$167,C$168+C$179)*IF(L184="Wild",D$167,D$168+D$179)*IF(M184="Wild",E$167,E$168+E$179)*(1-F$167-F$168-F$179))*E$187</f>
        <v>2.0717725336638904E-3</v>
      </c>
      <c r="X184" s="41"/>
    </row>
    <row r="185" spans="2:26">
      <c r="B185" s="37" t="s">
        <v>6</v>
      </c>
      <c r="C185" s="38">
        <v>1</v>
      </c>
      <c r="D185" s="38">
        <v>2</v>
      </c>
      <c r="E185" s="38">
        <v>3</v>
      </c>
      <c r="F185" s="38">
        <v>4</v>
      </c>
      <c r="G185" s="39">
        <v>5</v>
      </c>
      <c r="K185" s="20" t="s">
        <v>5</v>
      </c>
      <c r="L185" s="13" t="s">
        <v>7</v>
      </c>
      <c r="M185" s="13" t="s">
        <v>5</v>
      </c>
      <c r="N185" s="13" t="s">
        <v>52</v>
      </c>
      <c r="O185" s="13" t="s">
        <v>52</v>
      </c>
      <c r="P185" s="13" t="s">
        <v>52</v>
      </c>
      <c r="R185" s="13">
        <f t="shared" ref="R185:R191" si="10">((1-H$168)*IF(K185="Wild",C$167,C$168)*IF(L185="Wild",D$167,D$168)*IF(M185="Wild",E$167,E$168)*(1-F$167-F$168)+H$168*IF(K185="Wild",C$167,C$168+C$179)*IF(L185="Wild",D$167,D$168+D$179)*IF(M185="Wild",E$167,E$168+E$179)*(1-F$167-F$168-F$179))*E$187</f>
        <v>3.4146953326585471E-3</v>
      </c>
    </row>
    <row r="186" spans="2:26">
      <c r="B186" s="34" t="s">
        <v>5</v>
      </c>
      <c r="C186" s="35">
        <f>Paytable!C4</f>
        <v>0</v>
      </c>
      <c r="D186" s="35">
        <f>Paytable!D4</f>
        <v>0</v>
      </c>
      <c r="E186" s="35">
        <f>Paytable!E4</f>
        <v>75</v>
      </c>
      <c r="F186" s="35">
        <f>Paytable!F4</f>
        <v>300</v>
      </c>
      <c r="G186" s="35">
        <f>Paytable!G4</f>
        <v>1500</v>
      </c>
      <c r="K186" s="20" t="s">
        <v>7</v>
      </c>
      <c r="L186" s="13" t="s">
        <v>5</v>
      </c>
      <c r="M186" s="13" t="s">
        <v>5</v>
      </c>
      <c r="N186" s="13" t="s">
        <v>52</v>
      </c>
      <c r="O186" s="13" t="s">
        <v>52</v>
      </c>
      <c r="P186" s="13" t="s">
        <v>52</v>
      </c>
      <c r="R186" s="13">
        <f t="shared" si="10"/>
        <v>5.9056351268957988E-3</v>
      </c>
    </row>
    <row r="187" spans="2:26">
      <c r="B187" s="34" t="s">
        <v>7</v>
      </c>
      <c r="C187" s="35">
        <f>Paytable!C5</f>
        <v>0</v>
      </c>
      <c r="D187" s="35">
        <f>Paytable!D5</f>
        <v>0</v>
      </c>
      <c r="E187" s="35">
        <f>Paytable!E5</f>
        <v>75</v>
      </c>
      <c r="F187" s="35">
        <f>Paytable!F5</f>
        <v>300</v>
      </c>
      <c r="G187" s="35">
        <f>Paytable!G5</f>
        <v>1500</v>
      </c>
      <c r="K187" s="20" t="s">
        <v>7</v>
      </c>
      <c r="L187" s="13" t="s">
        <v>7</v>
      </c>
      <c r="M187" s="13" t="s">
        <v>5</v>
      </c>
      <c r="N187" s="13" t="s">
        <v>52</v>
      </c>
      <c r="O187" s="13" t="s">
        <v>52</v>
      </c>
      <c r="P187" s="13" t="s">
        <v>52</v>
      </c>
      <c r="R187" s="13">
        <f t="shared" si="10"/>
        <v>2.8670926204107387E-2</v>
      </c>
    </row>
    <row r="188" spans="2:26">
      <c r="B188" s="34" t="s">
        <v>8</v>
      </c>
      <c r="C188" s="35">
        <f>Paytable!C6</f>
        <v>0</v>
      </c>
      <c r="D188" s="35">
        <f>Paytable!D6</f>
        <v>0</v>
      </c>
      <c r="E188" s="35">
        <f>Paytable!E6</f>
        <v>25</v>
      </c>
      <c r="F188" s="35">
        <f>Paytable!F6</f>
        <v>120</v>
      </c>
      <c r="G188" s="35">
        <f>Paytable!G6</f>
        <v>450</v>
      </c>
      <c r="K188" s="20" t="s">
        <v>7</v>
      </c>
      <c r="L188" s="13" t="s">
        <v>5</v>
      </c>
      <c r="M188" s="13" t="s">
        <v>7</v>
      </c>
      <c r="N188" s="13" t="s">
        <v>52</v>
      </c>
      <c r="O188" s="13" t="s">
        <v>52</v>
      </c>
      <c r="P188" s="13" t="s">
        <v>52</v>
      </c>
      <c r="R188" s="13">
        <f t="shared" si="10"/>
        <v>1.74665420642552E-2</v>
      </c>
    </row>
    <row r="189" spans="2:26">
      <c r="B189" s="34" t="s">
        <v>9</v>
      </c>
      <c r="C189" s="35">
        <f>Paytable!C7</f>
        <v>0</v>
      </c>
      <c r="D189" s="35">
        <f>Paytable!D7</f>
        <v>0</v>
      </c>
      <c r="E189" s="35">
        <f>Paytable!E7</f>
        <v>25</v>
      </c>
      <c r="F189" s="35">
        <f>Paytable!F7</f>
        <v>120</v>
      </c>
      <c r="G189" s="35">
        <f>Paytable!G7</f>
        <v>450</v>
      </c>
      <c r="K189" s="20" t="s">
        <v>5</v>
      </c>
      <c r="L189" s="13" t="s">
        <v>7</v>
      </c>
      <c r="M189" s="13" t="s">
        <v>7</v>
      </c>
      <c r="N189" s="13" t="s">
        <v>52</v>
      </c>
      <c r="O189" s="13" t="s">
        <v>52</v>
      </c>
      <c r="P189" s="13" t="s">
        <v>52</v>
      </c>
      <c r="R189" s="13">
        <f t="shared" si="10"/>
        <v>1.0102492348579538E-2</v>
      </c>
    </row>
    <row r="190" spans="2:26">
      <c r="B190" s="34" t="s">
        <v>10</v>
      </c>
      <c r="C190" s="35">
        <f>Paytable!C8</f>
        <v>0</v>
      </c>
      <c r="D190" s="35">
        <f>Paytable!D8</f>
        <v>0</v>
      </c>
      <c r="E190" s="35">
        <f>Paytable!E8</f>
        <v>25</v>
      </c>
      <c r="F190" s="35">
        <f>Paytable!F8</f>
        <v>120</v>
      </c>
      <c r="G190" s="35">
        <f>Paytable!G8</f>
        <v>450</v>
      </c>
      <c r="K190" s="20" t="s">
        <v>7</v>
      </c>
      <c r="L190" s="13" t="s">
        <v>7</v>
      </c>
      <c r="M190" s="13" t="s">
        <v>7</v>
      </c>
      <c r="N190" s="13" t="s">
        <v>52</v>
      </c>
      <c r="O190" s="13" t="s">
        <v>52</v>
      </c>
      <c r="P190" s="13" t="s">
        <v>52</v>
      </c>
      <c r="R190" s="13">
        <f t="shared" si="10"/>
        <v>8.8623679692853341E-2</v>
      </c>
      <c r="S190" s="13">
        <f>SUM(R184:R190)</f>
        <v>0.1562557433030137</v>
      </c>
    </row>
    <row r="191" spans="2:26">
      <c r="B191" s="34" t="s">
        <v>61</v>
      </c>
      <c r="C191" s="35">
        <f>Paytable!C9</f>
        <v>0</v>
      </c>
      <c r="D191" s="35">
        <f>Paytable!D9</f>
        <v>0</v>
      </c>
      <c r="E191" s="35">
        <f>Paytable!E9</f>
        <v>25</v>
      </c>
      <c r="F191" s="35">
        <f>Paytable!F9</f>
        <v>120</v>
      </c>
      <c r="G191" s="35">
        <f>Paytable!G9</f>
        <v>450</v>
      </c>
      <c r="K191" s="20" t="s">
        <v>5</v>
      </c>
      <c r="L191" s="13" t="s">
        <v>5</v>
      </c>
      <c r="M191" s="13" t="s">
        <v>5</v>
      </c>
      <c r="R191" s="13">
        <f t="shared" si="10"/>
        <v>7.262037927360744E-4</v>
      </c>
    </row>
    <row r="192" spans="2:26">
      <c r="B192" s="34" t="s">
        <v>11</v>
      </c>
      <c r="C192" s="35">
        <f>Paytable!C10</f>
        <v>0</v>
      </c>
      <c r="D192" s="35">
        <f>Paytable!D10</f>
        <v>0</v>
      </c>
      <c r="E192" s="35">
        <f>Paytable!E10</f>
        <v>5</v>
      </c>
      <c r="F192" s="35">
        <f>Paytable!F10</f>
        <v>40</v>
      </c>
      <c r="G192" s="35">
        <f>Paytable!G10</f>
        <v>90</v>
      </c>
      <c r="R192" s="13">
        <f>(1-F167-F168-F179*0.1)*50*C167*D167*E167</f>
        <v>4.8613819625995398E-4</v>
      </c>
    </row>
    <row r="193" spans="2:7">
      <c r="B193" s="34" t="s">
        <v>12</v>
      </c>
      <c r="C193" s="35">
        <f>Paytable!C11</f>
        <v>0</v>
      </c>
      <c r="D193" s="35">
        <f>Paytable!D11</f>
        <v>0</v>
      </c>
      <c r="E193" s="35">
        <f>Paytable!E11</f>
        <v>5</v>
      </c>
      <c r="F193" s="35">
        <f>Paytable!F11</f>
        <v>40</v>
      </c>
      <c r="G193" s="35">
        <f>Paytable!G11</f>
        <v>90</v>
      </c>
    </row>
    <row r="194" spans="2:7">
      <c r="B194" s="34" t="s">
        <v>13</v>
      </c>
      <c r="C194" s="35">
        <f>Paytable!C12</f>
        <v>0</v>
      </c>
      <c r="D194" s="35">
        <f>Paytable!D12</f>
        <v>0</v>
      </c>
      <c r="E194" s="35">
        <f>Paytable!E12</f>
        <v>5</v>
      </c>
      <c r="F194" s="35">
        <f>Paytable!F12</f>
        <v>25</v>
      </c>
      <c r="G194" s="35">
        <f>Paytable!G12</f>
        <v>60</v>
      </c>
    </row>
    <row r="195" spans="2:7">
      <c r="B195" s="34" t="s">
        <v>14</v>
      </c>
      <c r="C195" s="35">
        <f>Paytable!C13</f>
        <v>0</v>
      </c>
      <c r="D195" s="35">
        <f>Paytable!D13</f>
        <v>0</v>
      </c>
      <c r="E195" s="35">
        <f>Paytable!E13</f>
        <v>5</v>
      </c>
      <c r="F195" s="35">
        <f>Paytable!F13</f>
        <v>25</v>
      </c>
      <c r="G195" s="35">
        <f>Paytable!G13</f>
        <v>60</v>
      </c>
    </row>
    <row r="196" spans="2:7">
      <c r="B196" s="34" t="s">
        <v>15</v>
      </c>
      <c r="C196" s="35">
        <f>Paytable!C14</f>
        <v>0</v>
      </c>
      <c r="D196" s="35">
        <f>Paytable!D14</f>
        <v>0</v>
      </c>
      <c r="E196" s="35">
        <f>Paytable!E14</f>
        <v>5</v>
      </c>
      <c r="F196" s="35">
        <f>Paytable!F14</f>
        <v>25</v>
      </c>
      <c r="G196" s="35">
        <f>Paytable!G14</f>
        <v>60</v>
      </c>
    </row>
    <row r="197" spans="2:7">
      <c r="B197" s="34" t="s">
        <v>48</v>
      </c>
      <c r="C197" s="35">
        <v>0</v>
      </c>
      <c r="D197" s="35">
        <v>0</v>
      </c>
      <c r="E197" s="35">
        <v>0</v>
      </c>
      <c r="F197" s="43">
        <v>0</v>
      </c>
      <c r="G197" s="36">
        <v>0</v>
      </c>
    </row>
    <row r="198" spans="2:7">
      <c r="B198" s="9" t="s">
        <v>16</v>
      </c>
      <c r="C198" s="10"/>
      <c r="D198" s="10"/>
      <c r="E198" s="10">
        <v>3</v>
      </c>
      <c r="F198" s="10"/>
      <c r="G198" s="11"/>
    </row>
  </sheetData>
  <mergeCells count="6">
    <mergeCell ref="T165:Z165"/>
    <mergeCell ref="B184:G184"/>
    <mergeCell ref="C2:H2"/>
    <mergeCell ref="B145:H145"/>
    <mergeCell ref="B165:H165"/>
    <mergeCell ref="K165:Q165"/>
  </mergeCells>
  <conditionalFormatting sqref="A1:Z1048576">
    <cfRule type="containsText" dxfId="153" priority="1" operator="containsText" text="Inner">
      <formula>NOT(ISERROR(SEARCH("Inner",A1)))</formula>
    </cfRule>
    <cfRule type="containsText" dxfId="152" priority="11" operator="containsText" text="King">
      <formula>NOT(ISERROR(SEARCH("King",A1)))</formula>
    </cfRule>
    <cfRule type="containsText" dxfId="151" priority="12" operator="containsText" text="Ace">
      <formula>NOT(ISERROR(SEARCH("Ace",A1)))</formula>
    </cfRule>
    <cfRule type="containsText" dxfId="150" priority="13" operator="containsText" text="Elephant">
      <formula>NOT(ISERROR(SEARCH("Elephant",A1)))</formula>
    </cfRule>
    <cfRule type="containsText" dxfId="149" priority="14" operator="containsText" text="Lion">
      <formula>NOT(ISERROR(SEARCH("Lion",A1)))</formula>
    </cfRule>
  </conditionalFormatting>
  <conditionalFormatting sqref="A1:XFD1048576">
    <cfRule type="containsText" dxfId="148" priority="10" operator="containsText" text="Rhino">
      <formula>NOT(ISERROR(SEARCH("Rhino",A1)))</formula>
    </cfRule>
  </conditionalFormatting>
  <conditionalFormatting sqref="A1:U1048576">
    <cfRule type="containsText" dxfId="147" priority="2" operator="containsText" text="Scatter">
      <formula>NOT(ISERROR(SEARCH("Scatter",A1)))</formula>
    </cfRule>
    <cfRule type="containsText" dxfId="146" priority="3" operator="containsText" text="Collector">
      <formula>NOT(ISERROR(SEARCH("Collector",A1)))</formula>
    </cfRule>
    <cfRule type="containsText" dxfId="145" priority="4" operator="containsText" text="Ten">
      <formula>NOT(ISERROR(SEARCH("Ten",A1)))</formula>
    </cfRule>
    <cfRule type="containsText" dxfId="144" priority="5" operator="containsText" text="WaterBuffalo">
      <formula>NOT(ISERROR(SEARCH("WaterBuffalo",A1)))</formula>
    </cfRule>
    <cfRule type="containsText" dxfId="143" priority="6" operator="containsText" text="Jack">
      <formula>NOT(ISERROR(SEARCH("Jack",A1)))</formula>
    </cfRule>
    <cfRule type="containsText" dxfId="142" priority="7" operator="containsText" text="Queen">
      <formula>NOT(ISERROR(SEARCH("Queen",A1)))</formula>
    </cfRule>
    <cfRule type="containsText" dxfId="141" priority="8" operator="containsText" text="Leopard">
      <formula>NOT(ISERROR(SEARCH("Leopard",A1)))</formula>
    </cfRule>
    <cfRule type="containsText" dxfId="140" priority="9" operator="containsText" text="Wild">
      <formula>NOT(ISERROR(SEARCH("Wild",A1)))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3AD17-B92B-4086-99E6-A8FE285A4633}">
  <dimension ref="B2:D3"/>
  <sheetViews>
    <sheetView tabSelected="1" workbookViewId="0">
      <selection activeCell="L10" sqref="L10"/>
    </sheetView>
  </sheetViews>
  <sheetFormatPr defaultRowHeight="14.4"/>
  <sheetData>
    <row r="2" spans="2:4">
      <c r="B2" t="s">
        <v>100</v>
      </c>
      <c r="D2">
        <v>6</v>
      </c>
    </row>
    <row r="3" spans="2:4">
      <c r="B3" t="s">
        <v>114</v>
      </c>
      <c r="D3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047FB-1EC6-463A-ADBB-A49C61415168}">
  <dimension ref="A4:F59"/>
  <sheetViews>
    <sheetView workbookViewId="0">
      <selection activeCell="D33" sqref="D33"/>
    </sheetView>
  </sheetViews>
  <sheetFormatPr defaultRowHeight="14.4"/>
  <sheetData>
    <row r="4" spans="1:6">
      <c r="B4" s="40">
        <v>0</v>
      </c>
      <c r="C4" s="40">
        <v>0</v>
      </c>
      <c r="D4" s="40">
        <v>0</v>
      </c>
      <c r="E4" s="40">
        <v>0</v>
      </c>
      <c r="F4" s="40">
        <v>0</v>
      </c>
    </row>
    <row r="5" spans="1:6">
      <c r="B5" s="40">
        <v>1</v>
      </c>
      <c r="C5" s="40">
        <v>1</v>
      </c>
      <c r="D5" s="40">
        <v>1</v>
      </c>
      <c r="E5" s="40">
        <v>1</v>
      </c>
      <c r="F5" s="40">
        <v>1</v>
      </c>
    </row>
    <row r="6" spans="1:6">
      <c r="B6" s="40">
        <v>2</v>
      </c>
      <c r="C6" s="40">
        <v>2</v>
      </c>
      <c r="D6" s="40">
        <v>2</v>
      </c>
      <c r="E6" s="40">
        <v>2</v>
      </c>
      <c r="F6" s="40">
        <v>2</v>
      </c>
    </row>
    <row r="7" spans="1:6">
      <c r="B7" s="40">
        <v>3</v>
      </c>
      <c r="C7" s="40">
        <v>3</v>
      </c>
      <c r="D7" s="40">
        <v>3</v>
      </c>
      <c r="E7" s="40">
        <v>3</v>
      </c>
      <c r="F7" s="40">
        <v>3</v>
      </c>
    </row>
    <row r="9" spans="1:6">
      <c r="B9" s="67" t="s">
        <v>49</v>
      </c>
      <c r="C9" s="67"/>
      <c r="D9" s="67"/>
      <c r="E9" s="67"/>
      <c r="F9" s="67"/>
    </row>
    <row r="10" spans="1:6">
      <c r="A10" s="44">
        <v>1</v>
      </c>
      <c r="B10" s="45">
        <v>0</v>
      </c>
      <c r="C10" s="45">
        <v>0</v>
      </c>
      <c r="D10" s="45">
        <v>0</v>
      </c>
      <c r="E10" s="45">
        <v>0</v>
      </c>
      <c r="F10" s="45">
        <v>0</v>
      </c>
    </row>
    <row r="11" spans="1:6">
      <c r="A11" s="44">
        <v>2</v>
      </c>
      <c r="B11" s="45">
        <v>1</v>
      </c>
      <c r="C11" s="45">
        <v>1</v>
      </c>
      <c r="D11" s="45">
        <v>1</v>
      </c>
      <c r="E11" s="45">
        <v>1</v>
      </c>
      <c r="F11" s="45">
        <v>1</v>
      </c>
    </row>
    <row r="12" spans="1:6">
      <c r="A12" s="44">
        <v>3</v>
      </c>
      <c r="B12" s="45">
        <v>2</v>
      </c>
      <c r="C12" s="45">
        <v>2</v>
      </c>
      <c r="D12" s="45">
        <v>2</v>
      </c>
      <c r="E12" s="45">
        <v>2</v>
      </c>
      <c r="F12" s="45">
        <v>2</v>
      </c>
    </row>
    <row r="13" spans="1:6">
      <c r="A13" s="44">
        <v>4</v>
      </c>
      <c r="B13" s="45">
        <v>3</v>
      </c>
      <c r="C13" s="45">
        <v>3</v>
      </c>
      <c r="D13" s="45">
        <v>3</v>
      </c>
      <c r="E13" s="45">
        <v>3</v>
      </c>
      <c r="F13" s="45">
        <v>3</v>
      </c>
    </row>
    <row r="14" spans="1:6">
      <c r="A14" s="44">
        <v>5</v>
      </c>
      <c r="B14" s="45">
        <v>0</v>
      </c>
      <c r="C14" s="45">
        <v>1</v>
      </c>
      <c r="D14" s="45">
        <v>2</v>
      </c>
      <c r="E14" s="45">
        <v>1</v>
      </c>
      <c r="F14" s="45">
        <v>0</v>
      </c>
    </row>
    <row r="15" spans="1:6">
      <c r="A15" s="44">
        <v>6</v>
      </c>
      <c r="B15" s="45">
        <v>1</v>
      </c>
      <c r="C15" s="45">
        <v>2</v>
      </c>
      <c r="D15" s="45">
        <v>3</v>
      </c>
      <c r="E15" s="45">
        <v>2</v>
      </c>
      <c r="F15" s="45">
        <v>1</v>
      </c>
    </row>
    <row r="16" spans="1:6">
      <c r="A16" s="44">
        <v>7</v>
      </c>
      <c r="B16" s="45">
        <v>2</v>
      </c>
      <c r="C16" s="45">
        <v>1</v>
      </c>
      <c r="D16" s="45">
        <v>0</v>
      </c>
      <c r="E16" s="45">
        <v>1</v>
      </c>
      <c r="F16" s="45">
        <v>2</v>
      </c>
    </row>
    <row r="17" spans="1:6">
      <c r="A17" s="44">
        <v>8</v>
      </c>
      <c r="B17" s="45">
        <v>3</v>
      </c>
      <c r="C17" s="45">
        <v>2</v>
      </c>
      <c r="D17" s="45">
        <v>1</v>
      </c>
      <c r="E17" s="45">
        <v>2</v>
      </c>
      <c r="F17" s="45">
        <v>3</v>
      </c>
    </row>
    <row r="18" spans="1:6">
      <c r="A18" s="44">
        <v>9</v>
      </c>
      <c r="B18" s="45">
        <v>0</v>
      </c>
      <c r="C18" s="45">
        <v>1</v>
      </c>
      <c r="D18" s="45">
        <v>0</v>
      </c>
      <c r="E18" s="45">
        <v>1</v>
      </c>
      <c r="F18" s="45">
        <v>0</v>
      </c>
    </row>
    <row r="19" spans="1:6">
      <c r="A19" s="44">
        <v>10</v>
      </c>
      <c r="B19" s="45">
        <v>1</v>
      </c>
      <c r="C19" s="45">
        <v>0</v>
      </c>
      <c r="D19" s="45">
        <v>1</v>
      </c>
      <c r="E19" s="45">
        <v>0</v>
      </c>
      <c r="F19" s="45">
        <v>1</v>
      </c>
    </row>
    <row r="20" spans="1:6">
      <c r="A20" s="44">
        <v>11</v>
      </c>
      <c r="B20" s="45">
        <v>2</v>
      </c>
      <c r="C20" s="45">
        <v>3</v>
      </c>
      <c r="D20" s="45">
        <v>2</v>
      </c>
      <c r="E20" s="45">
        <v>3</v>
      </c>
      <c r="F20" s="45">
        <v>2</v>
      </c>
    </row>
    <row r="21" spans="1:6">
      <c r="A21" s="44">
        <v>12</v>
      </c>
      <c r="B21" s="45">
        <v>3</v>
      </c>
      <c r="C21" s="45">
        <v>2</v>
      </c>
      <c r="D21" s="45">
        <v>3</v>
      </c>
      <c r="E21" s="45">
        <v>2</v>
      </c>
      <c r="F21" s="45">
        <v>3</v>
      </c>
    </row>
    <row r="22" spans="1:6">
      <c r="A22" s="44">
        <v>13</v>
      </c>
      <c r="B22" s="45">
        <v>1</v>
      </c>
      <c r="C22" s="45">
        <v>2</v>
      </c>
      <c r="D22" s="45">
        <v>1</v>
      </c>
      <c r="E22" s="45">
        <v>2</v>
      </c>
      <c r="F22" s="45">
        <v>1</v>
      </c>
    </row>
    <row r="23" spans="1:6">
      <c r="A23" s="44">
        <v>14</v>
      </c>
      <c r="B23" s="45">
        <v>2</v>
      </c>
      <c r="C23" s="45">
        <v>1</v>
      </c>
      <c r="D23" s="45">
        <v>2</v>
      </c>
      <c r="E23" s="45">
        <v>1</v>
      </c>
      <c r="F23" s="45">
        <v>2</v>
      </c>
    </row>
    <row r="24" spans="1:6">
      <c r="A24" s="44">
        <v>15</v>
      </c>
      <c r="B24" s="45">
        <v>0</v>
      </c>
      <c r="C24" s="45">
        <v>1</v>
      </c>
      <c r="D24" s="45">
        <v>2</v>
      </c>
      <c r="E24" s="45">
        <v>3</v>
      </c>
      <c r="F24" s="45">
        <v>2</v>
      </c>
    </row>
    <row r="25" spans="1:6">
      <c r="A25" s="44">
        <v>16</v>
      </c>
      <c r="B25" s="45">
        <v>3</v>
      </c>
      <c r="C25" s="45">
        <v>2</v>
      </c>
      <c r="D25" s="45">
        <v>1</v>
      </c>
      <c r="E25" s="45">
        <v>0</v>
      </c>
      <c r="F25" s="45">
        <v>1</v>
      </c>
    </row>
    <row r="26" spans="1:6">
      <c r="A26" s="44">
        <v>17</v>
      </c>
      <c r="B26" s="45">
        <v>0</v>
      </c>
      <c r="C26" s="45">
        <v>0</v>
      </c>
      <c r="D26" s="45">
        <v>1</v>
      </c>
      <c r="E26" s="45">
        <v>0</v>
      </c>
      <c r="F26" s="45">
        <v>0</v>
      </c>
    </row>
    <row r="27" spans="1:6">
      <c r="A27" s="44">
        <v>18</v>
      </c>
      <c r="B27" s="45">
        <v>1</v>
      </c>
      <c r="C27" s="45">
        <v>1</v>
      </c>
      <c r="D27" s="45">
        <v>0</v>
      </c>
      <c r="E27" s="45">
        <v>1</v>
      </c>
      <c r="F27" s="45">
        <v>1</v>
      </c>
    </row>
    <row r="28" spans="1:6">
      <c r="A28" s="44">
        <v>19</v>
      </c>
      <c r="B28" s="45">
        <v>2</v>
      </c>
      <c r="C28" s="45">
        <v>2</v>
      </c>
      <c r="D28" s="45">
        <v>3</v>
      </c>
      <c r="E28" s="45">
        <v>2</v>
      </c>
      <c r="F28" s="45">
        <v>2</v>
      </c>
    </row>
    <row r="29" spans="1:6">
      <c r="A29" s="44">
        <v>20</v>
      </c>
      <c r="B29" s="45">
        <v>3</v>
      </c>
      <c r="C29" s="45">
        <v>3</v>
      </c>
      <c r="D29" s="45">
        <v>2</v>
      </c>
      <c r="E29" s="45">
        <v>3</v>
      </c>
      <c r="F29" s="45">
        <v>3</v>
      </c>
    </row>
    <row r="30" spans="1:6">
      <c r="A30" s="44">
        <v>21</v>
      </c>
      <c r="B30" s="45">
        <v>1</v>
      </c>
      <c r="C30" s="45">
        <v>1</v>
      </c>
      <c r="D30" s="45">
        <v>2</v>
      </c>
      <c r="E30" s="45">
        <v>1</v>
      </c>
      <c r="F30" s="45">
        <v>1</v>
      </c>
    </row>
    <row r="31" spans="1:6">
      <c r="A31" s="44">
        <v>22</v>
      </c>
      <c r="B31" s="45">
        <v>2</v>
      </c>
      <c r="C31" s="45">
        <v>2</v>
      </c>
      <c r="D31" s="45">
        <v>1</v>
      </c>
      <c r="E31" s="45">
        <v>2</v>
      </c>
      <c r="F31" s="45">
        <v>2</v>
      </c>
    </row>
    <row r="32" spans="1:6">
      <c r="A32" s="44">
        <v>23</v>
      </c>
      <c r="B32" s="45">
        <v>0</v>
      </c>
      <c r="C32" s="45">
        <v>0</v>
      </c>
      <c r="D32" s="45">
        <v>2</v>
      </c>
      <c r="E32" s="45">
        <v>0</v>
      </c>
      <c r="F32" s="45">
        <v>0</v>
      </c>
    </row>
    <row r="33" spans="1:6">
      <c r="A33" s="44">
        <v>24</v>
      </c>
      <c r="B33" s="45">
        <v>1</v>
      </c>
      <c r="C33" s="45">
        <v>1</v>
      </c>
      <c r="D33" s="45">
        <v>3</v>
      </c>
      <c r="E33" s="45">
        <v>1</v>
      </c>
      <c r="F33" s="45">
        <v>1</v>
      </c>
    </row>
    <row r="34" spans="1:6">
      <c r="A34" s="44">
        <v>25</v>
      </c>
      <c r="B34" s="45">
        <v>2</v>
      </c>
      <c r="C34" s="45">
        <v>2</v>
      </c>
      <c r="D34" s="45">
        <v>0</v>
      </c>
      <c r="E34" s="45">
        <v>2</v>
      </c>
      <c r="F34" s="45">
        <v>2</v>
      </c>
    </row>
    <row r="35" spans="1:6">
      <c r="A35" s="44">
        <v>26</v>
      </c>
      <c r="B35" s="45">
        <v>3</v>
      </c>
      <c r="C35" s="45">
        <v>3</v>
      </c>
      <c r="D35" s="45">
        <v>1</v>
      </c>
      <c r="E35" s="45">
        <v>3</v>
      </c>
      <c r="F35" s="45">
        <v>3</v>
      </c>
    </row>
    <row r="36" spans="1:6">
      <c r="A36" s="44">
        <v>27</v>
      </c>
      <c r="B36" s="45">
        <v>0</v>
      </c>
      <c r="C36" s="45">
        <v>0</v>
      </c>
      <c r="D36" s="45">
        <v>3</v>
      </c>
      <c r="E36" s="45">
        <v>0</v>
      </c>
      <c r="F36" s="45">
        <v>0</v>
      </c>
    </row>
    <row r="37" spans="1:6">
      <c r="A37" s="44">
        <v>28</v>
      </c>
      <c r="B37" s="45">
        <v>3</v>
      </c>
      <c r="C37" s="45">
        <v>3</v>
      </c>
      <c r="D37" s="45">
        <v>0</v>
      </c>
      <c r="E37" s="45">
        <v>3</v>
      </c>
      <c r="F37" s="45">
        <v>3</v>
      </c>
    </row>
    <row r="38" spans="1:6">
      <c r="A38" s="44">
        <v>29</v>
      </c>
      <c r="B38" s="45">
        <v>1</v>
      </c>
      <c r="C38" s="45">
        <v>0</v>
      </c>
      <c r="D38" s="45">
        <v>1</v>
      </c>
      <c r="E38" s="45">
        <v>2</v>
      </c>
      <c r="F38" s="45">
        <v>3</v>
      </c>
    </row>
    <row r="39" spans="1:6">
      <c r="A39" s="44">
        <v>30</v>
      </c>
      <c r="B39" s="45">
        <v>2</v>
      </c>
      <c r="C39" s="45">
        <v>3</v>
      </c>
      <c r="D39" s="45">
        <v>2</v>
      </c>
      <c r="E39" s="45">
        <v>1</v>
      </c>
      <c r="F39" s="45">
        <v>0</v>
      </c>
    </row>
    <row r="40" spans="1:6">
      <c r="A40" s="44">
        <v>31</v>
      </c>
      <c r="B40" s="45">
        <v>0</v>
      </c>
      <c r="C40" s="45">
        <v>0</v>
      </c>
      <c r="D40" s="45">
        <v>1</v>
      </c>
      <c r="E40" s="45">
        <v>2</v>
      </c>
      <c r="F40" s="45">
        <v>3</v>
      </c>
    </row>
    <row r="41" spans="1:6">
      <c r="A41" s="44">
        <v>32</v>
      </c>
      <c r="B41" s="45">
        <v>1</v>
      </c>
      <c r="C41" s="45">
        <v>1</v>
      </c>
      <c r="D41" s="45">
        <v>2</v>
      </c>
      <c r="E41" s="45">
        <v>3</v>
      </c>
      <c r="F41" s="45">
        <v>1</v>
      </c>
    </row>
    <row r="42" spans="1:6">
      <c r="A42" s="44">
        <v>33</v>
      </c>
      <c r="B42" s="45">
        <v>2</v>
      </c>
      <c r="C42" s="45">
        <v>2</v>
      </c>
      <c r="D42" s="45">
        <v>1</v>
      </c>
      <c r="E42" s="45">
        <v>0</v>
      </c>
      <c r="F42" s="45">
        <v>1</v>
      </c>
    </row>
    <row r="43" spans="1:6">
      <c r="A43" s="44">
        <v>34</v>
      </c>
      <c r="B43" s="45">
        <v>3</v>
      </c>
      <c r="C43" s="45">
        <v>3</v>
      </c>
      <c r="D43" s="45">
        <v>2</v>
      </c>
      <c r="E43" s="45">
        <v>1</v>
      </c>
      <c r="F43" s="45">
        <v>0</v>
      </c>
    </row>
    <row r="44" spans="1:6">
      <c r="A44" s="44">
        <v>35</v>
      </c>
      <c r="B44" s="45">
        <v>0</v>
      </c>
      <c r="C44" s="45">
        <v>1</v>
      </c>
      <c r="D44" s="45">
        <v>2</v>
      </c>
      <c r="E44" s="45">
        <v>3</v>
      </c>
      <c r="F44" s="45">
        <v>3</v>
      </c>
    </row>
    <row r="45" spans="1:6">
      <c r="A45" s="44">
        <v>36</v>
      </c>
      <c r="B45" s="45">
        <v>1</v>
      </c>
      <c r="C45" s="45">
        <v>0</v>
      </c>
      <c r="D45" s="45">
        <v>1</v>
      </c>
      <c r="E45" s="45">
        <v>2</v>
      </c>
      <c r="F45" s="45">
        <v>2</v>
      </c>
    </row>
    <row r="46" spans="1:6">
      <c r="A46" s="44">
        <v>37</v>
      </c>
      <c r="B46" s="45">
        <v>2</v>
      </c>
      <c r="C46" s="45">
        <v>3</v>
      </c>
      <c r="D46" s="45">
        <v>2</v>
      </c>
      <c r="E46" s="45">
        <v>1</v>
      </c>
      <c r="F46" s="45">
        <v>1</v>
      </c>
    </row>
    <row r="47" spans="1:6">
      <c r="A47" s="44">
        <v>38</v>
      </c>
      <c r="B47" s="45">
        <v>3</v>
      </c>
      <c r="C47" s="45">
        <v>2</v>
      </c>
      <c r="D47" s="45">
        <v>1</v>
      </c>
      <c r="E47" s="45">
        <v>0</v>
      </c>
      <c r="F47" s="45">
        <v>0</v>
      </c>
    </row>
    <row r="48" spans="1:6">
      <c r="A48" s="44">
        <v>39</v>
      </c>
      <c r="B48" s="45">
        <v>0</v>
      </c>
      <c r="C48" s="45">
        <v>0</v>
      </c>
      <c r="D48" s="45">
        <v>1</v>
      </c>
      <c r="E48" s="45">
        <v>1</v>
      </c>
      <c r="F48" s="45">
        <v>1</v>
      </c>
    </row>
    <row r="49" spans="1:6">
      <c r="A49" s="44">
        <v>40</v>
      </c>
      <c r="B49" s="45">
        <v>1</v>
      </c>
      <c r="C49" s="45">
        <v>1</v>
      </c>
      <c r="D49" s="45">
        <v>0</v>
      </c>
      <c r="E49" s="45">
        <v>0</v>
      </c>
      <c r="F49" s="45">
        <v>0</v>
      </c>
    </row>
    <row r="50" spans="1:6">
      <c r="A50" s="44">
        <v>41</v>
      </c>
      <c r="B50" s="45">
        <v>2</v>
      </c>
      <c r="C50" s="45">
        <v>2</v>
      </c>
      <c r="D50" s="45">
        <v>3</v>
      </c>
      <c r="E50" s="45">
        <v>3</v>
      </c>
      <c r="F50" s="45">
        <v>3</v>
      </c>
    </row>
    <row r="51" spans="1:6">
      <c r="A51" s="44">
        <v>42</v>
      </c>
      <c r="B51" s="45">
        <v>3</v>
      </c>
      <c r="C51" s="45">
        <v>3</v>
      </c>
      <c r="D51" s="45">
        <v>2</v>
      </c>
      <c r="E51" s="45">
        <v>2</v>
      </c>
      <c r="F51" s="45">
        <v>2</v>
      </c>
    </row>
    <row r="52" spans="1:6">
      <c r="A52" s="44">
        <v>43</v>
      </c>
      <c r="B52" s="45">
        <v>0</v>
      </c>
      <c r="C52" s="45">
        <v>0</v>
      </c>
      <c r="D52" s="45">
        <v>0</v>
      </c>
      <c r="E52" s="45">
        <v>1</v>
      </c>
      <c r="F52" s="45">
        <v>1</v>
      </c>
    </row>
    <row r="53" spans="1:6">
      <c r="A53" s="44">
        <v>44</v>
      </c>
      <c r="B53" s="45">
        <v>1</v>
      </c>
      <c r="C53" s="45">
        <v>1</v>
      </c>
      <c r="D53" s="45">
        <v>1</v>
      </c>
      <c r="E53" s="45">
        <v>0</v>
      </c>
      <c r="F53" s="45">
        <v>0</v>
      </c>
    </row>
    <row r="54" spans="1:6">
      <c r="A54" s="44">
        <v>45</v>
      </c>
      <c r="B54" s="45">
        <v>2</v>
      </c>
      <c r="C54" s="45">
        <v>2</v>
      </c>
      <c r="D54" s="45">
        <v>2</v>
      </c>
      <c r="E54" s="45">
        <v>3</v>
      </c>
      <c r="F54" s="45">
        <v>3</v>
      </c>
    </row>
    <row r="55" spans="1:6">
      <c r="A55" s="44">
        <v>46</v>
      </c>
      <c r="B55" s="45">
        <v>3</v>
      </c>
      <c r="C55" s="45">
        <v>3</v>
      </c>
      <c r="D55" s="45">
        <v>3</v>
      </c>
      <c r="E55" s="45">
        <v>2</v>
      </c>
      <c r="F55" s="45">
        <v>2</v>
      </c>
    </row>
    <row r="56" spans="1:6">
      <c r="A56" s="44">
        <v>47</v>
      </c>
      <c r="B56" s="45">
        <v>1</v>
      </c>
      <c r="C56" s="45">
        <v>1</v>
      </c>
      <c r="D56" s="45">
        <v>2</v>
      </c>
      <c r="E56" s="45">
        <v>2</v>
      </c>
      <c r="F56" s="45">
        <v>2</v>
      </c>
    </row>
    <row r="57" spans="1:6">
      <c r="A57" s="44">
        <v>48</v>
      </c>
      <c r="B57" s="45">
        <v>2</v>
      </c>
      <c r="C57" s="45">
        <v>2</v>
      </c>
      <c r="D57" s="45">
        <v>1</v>
      </c>
      <c r="E57" s="45">
        <v>1</v>
      </c>
      <c r="F57" s="45">
        <v>1</v>
      </c>
    </row>
    <row r="58" spans="1:6">
      <c r="A58" s="44">
        <v>49</v>
      </c>
      <c r="B58" s="45">
        <v>1</v>
      </c>
      <c r="C58" s="45">
        <v>1</v>
      </c>
      <c r="D58" s="45">
        <v>1</v>
      </c>
      <c r="E58" s="45">
        <v>2</v>
      </c>
      <c r="F58" s="45">
        <v>2</v>
      </c>
    </row>
    <row r="59" spans="1:6">
      <c r="A59" s="44">
        <v>50</v>
      </c>
      <c r="B59" s="45">
        <v>2</v>
      </c>
      <c r="C59" s="45">
        <v>2</v>
      </c>
      <c r="D59" s="45">
        <v>2</v>
      </c>
      <c r="E59" s="45">
        <v>1</v>
      </c>
      <c r="F59" s="45">
        <v>1</v>
      </c>
    </row>
  </sheetData>
  <mergeCells count="1">
    <mergeCell ref="B9:F9"/>
  </mergeCells>
  <conditionalFormatting sqref="O10:O59">
    <cfRule type="containsText" dxfId="258" priority="1" operator="containsText" text="0">
      <formula>NOT(ISERROR(SEARCH("0",O10)))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Z263"/>
  <sheetViews>
    <sheetView topLeftCell="A102" zoomScale="85" zoomScaleNormal="85" workbookViewId="0">
      <selection activeCell="C139" sqref="C139:C197"/>
    </sheetView>
  </sheetViews>
  <sheetFormatPr defaultColWidth="9.109375" defaultRowHeight="14.4"/>
  <cols>
    <col min="1" max="1" width="9.109375" style="13"/>
    <col min="2" max="8" width="14.88671875" style="13" bestFit="1" customWidth="1"/>
    <col min="9" max="10" width="9.109375" style="13"/>
    <col min="11" max="11" width="14.88671875" style="13" bestFit="1" customWidth="1"/>
    <col min="12" max="16" width="9.109375" style="13"/>
    <col min="17" max="17" width="11" style="13" customWidth="1"/>
    <col min="18" max="23" width="9.109375" style="13"/>
    <col min="24" max="24" width="10" style="13" bestFit="1" customWidth="1"/>
    <col min="25" max="16384" width="9.109375" style="13"/>
  </cols>
  <sheetData>
    <row r="2" spans="2:8" ht="15" thickBot="1">
      <c r="B2" s="12"/>
      <c r="C2" s="68" t="s">
        <v>105</v>
      </c>
      <c r="D2" s="69"/>
      <c r="E2" s="69"/>
      <c r="F2" s="69"/>
      <c r="G2" s="69"/>
      <c r="H2" s="70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16</v>
      </c>
      <c r="D4" s="16" t="s">
        <v>9</v>
      </c>
      <c r="E4" s="16" t="s">
        <v>11</v>
      </c>
      <c r="F4" s="16" t="s">
        <v>11</v>
      </c>
      <c r="G4" s="16" t="s">
        <v>9</v>
      </c>
      <c r="H4" s="31" t="s">
        <v>7</v>
      </c>
    </row>
    <row r="5" spans="2:8">
      <c r="B5" s="12">
        <v>1</v>
      </c>
      <c r="C5" s="16" t="s">
        <v>13</v>
      </c>
      <c r="D5" s="16" t="s">
        <v>61</v>
      </c>
      <c r="E5" s="16" t="s">
        <v>13</v>
      </c>
      <c r="F5" s="16" t="s">
        <v>13</v>
      </c>
      <c r="G5" s="16" t="s">
        <v>61</v>
      </c>
      <c r="H5" s="31" t="s">
        <v>7</v>
      </c>
    </row>
    <row r="6" spans="2:8">
      <c r="B6" s="12">
        <v>2</v>
      </c>
      <c r="C6" s="16" t="s">
        <v>10</v>
      </c>
      <c r="D6" s="16" t="s">
        <v>9</v>
      </c>
      <c r="E6" s="16" t="s">
        <v>61</v>
      </c>
      <c r="F6" s="16" t="s">
        <v>15</v>
      </c>
      <c r="G6" s="16" t="s">
        <v>9</v>
      </c>
      <c r="H6" s="31" t="s">
        <v>8</v>
      </c>
    </row>
    <row r="7" spans="2:8">
      <c r="B7" s="12">
        <v>3</v>
      </c>
      <c r="C7" s="16" t="s">
        <v>5</v>
      </c>
      <c r="D7" s="16" t="s">
        <v>13</v>
      </c>
      <c r="E7" s="16" t="s">
        <v>15</v>
      </c>
      <c r="F7" s="16" t="s">
        <v>8</v>
      </c>
      <c r="G7" s="16" t="s">
        <v>9</v>
      </c>
      <c r="H7" s="31" t="s">
        <v>8</v>
      </c>
    </row>
    <row r="8" spans="2:8">
      <c r="B8" s="12">
        <v>4</v>
      </c>
      <c r="C8" s="16" t="s">
        <v>8</v>
      </c>
      <c r="D8" s="16" t="s">
        <v>12</v>
      </c>
      <c r="E8" s="16" t="s">
        <v>15</v>
      </c>
      <c r="F8" s="16" t="s">
        <v>8</v>
      </c>
      <c r="G8" s="16" t="s">
        <v>11</v>
      </c>
      <c r="H8" s="31" t="s">
        <v>9</v>
      </c>
    </row>
    <row r="9" spans="2:8">
      <c r="B9" s="12">
        <v>5</v>
      </c>
      <c r="C9" s="16" t="s">
        <v>8</v>
      </c>
      <c r="D9" s="16" t="s">
        <v>11</v>
      </c>
      <c r="E9" s="16" t="s">
        <v>8</v>
      </c>
      <c r="F9" s="16" t="s">
        <v>15</v>
      </c>
      <c r="G9" s="16" t="s">
        <v>13</v>
      </c>
      <c r="H9" s="31" t="s">
        <v>9</v>
      </c>
    </row>
    <row r="10" spans="2:8">
      <c r="B10" s="12">
        <v>6</v>
      </c>
      <c r="C10" s="16" t="s">
        <v>8</v>
      </c>
      <c r="D10" s="16" t="s">
        <v>13</v>
      </c>
      <c r="E10" s="16" t="s">
        <v>8</v>
      </c>
      <c r="F10" s="16" t="s">
        <v>61</v>
      </c>
      <c r="G10" s="16" t="s">
        <v>16</v>
      </c>
      <c r="H10" s="31" t="s">
        <v>10</v>
      </c>
    </row>
    <row r="11" spans="2:8">
      <c r="B11" s="12">
        <v>7</v>
      </c>
      <c r="C11" s="16" t="s">
        <v>16</v>
      </c>
      <c r="D11" s="16" t="s">
        <v>13</v>
      </c>
      <c r="E11" s="16" t="s">
        <v>12</v>
      </c>
      <c r="F11" s="16" t="s">
        <v>12</v>
      </c>
      <c r="G11" s="16" t="s">
        <v>12</v>
      </c>
      <c r="H11" s="31" t="s">
        <v>10</v>
      </c>
    </row>
    <row r="12" spans="2:8">
      <c r="B12" s="12">
        <v>8</v>
      </c>
      <c r="C12" s="16" t="s">
        <v>12</v>
      </c>
      <c r="D12" s="16" t="s">
        <v>9</v>
      </c>
      <c r="E12" s="16" t="s">
        <v>16</v>
      </c>
      <c r="F12" s="16" t="s">
        <v>7</v>
      </c>
      <c r="G12" s="16" t="s">
        <v>8</v>
      </c>
      <c r="H12" s="31" t="s">
        <v>10</v>
      </c>
    </row>
    <row r="13" spans="2:8">
      <c r="B13" s="12">
        <v>9</v>
      </c>
      <c r="C13" s="16" t="s">
        <v>7</v>
      </c>
      <c r="D13" s="16" t="s">
        <v>9</v>
      </c>
      <c r="E13" s="16" t="s">
        <v>7</v>
      </c>
      <c r="F13" s="16" t="s">
        <v>7</v>
      </c>
      <c r="G13" s="16" t="s">
        <v>8</v>
      </c>
      <c r="H13" s="31" t="s">
        <v>61</v>
      </c>
    </row>
    <row r="14" spans="2:8">
      <c r="B14" s="12">
        <v>10</v>
      </c>
      <c r="C14" s="16" t="s">
        <v>7</v>
      </c>
      <c r="D14" s="16" t="s">
        <v>5</v>
      </c>
      <c r="E14" s="16" t="s">
        <v>7</v>
      </c>
      <c r="F14" s="16" t="s">
        <v>7</v>
      </c>
      <c r="G14" s="16" t="s">
        <v>8</v>
      </c>
      <c r="H14" s="31" t="s">
        <v>61</v>
      </c>
    </row>
    <row r="15" spans="2:8">
      <c r="B15" s="12">
        <v>11</v>
      </c>
      <c r="C15" s="16" t="s">
        <v>7</v>
      </c>
      <c r="D15" s="16" t="s">
        <v>5</v>
      </c>
      <c r="E15" s="16" t="s">
        <v>7</v>
      </c>
      <c r="F15" s="16" t="s">
        <v>7</v>
      </c>
      <c r="G15" s="16" t="s">
        <v>7</v>
      </c>
      <c r="H15" s="31" t="s">
        <v>61</v>
      </c>
    </row>
    <row r="16" spans="2:8">
      <c r="B16" s="12">
        <v>12</v>
      </c>
      <c r="C16" s="16" t="s">
        <v>11</v>
      </c>
      <c r="D16" s="16" t="s">
        <v>5</v>
      </c>
      <c r="E16" s="16" t="s">
        <v>10</v>
      </c>
      <c r="F16" s="16" t="s">
        <v>7</v>
      </c>
      <c r="G16" s="16" t="s">
        <v>7</v>
      </c>
      <c r="H16" s="31" t="s">
        <v>11</v>
      </c>
    </row>
    <row r="17" spans="2:9">
      <c r="B17" s="12">
        <v>13</v>
      </c>
      <c r="C17" s="16" t="s">
        <v>12</v>
      </c>
      <c r="D17" s="16" t="s">
        <v>7</v>
      </c>
      <c r="E17" s="16" t="s">
        <v>16</v>
      </c>
      <c r="F17" s="16" t="s">
        <v>61</v>
      </c>
      <c r="G17" s="16" t="s">
        <v>7</v>
      </c>
      <c r="H17" s="31" t="s">
        <v>12</v>
      </c>
    </row>
    <row r="18" spans="2:9">
      <c r="B18" s="12">
        <v>14</v>
      </c>
      <c r="C18" s="16" t="s">
        <v>16</v>
      </c>
      <c r="D18" s="16" t="s">
        <v>7</v>
      </c>
      <c r="E18" s="16" t="s">
        <v>15</v>
      </c>
      <c r="F18" s="16" t="s">
        <v>15</v>
      </c>
      <c r="G18" s="16" t="s">
        <v>7</v>
      </c>
      <c r="H18" s="32" t="s">
        <v>13</v>
      </c>
    </row>
    <row r="19" spans="2:9">
      <c r="B19" s="12">
        <v>15</v>
      </c>
      <c r="C19" s="16" t="s">
        <v>10</v>
      </c>
      <c r="D19" s="16" t="s">
        <v>7</v>
      </c>
      <c r="E19" s="16" t="s">
        <v>10</v>
      </c>
      <c r="F19" s="16" t="s">
        <v>15</v>
      </c>
      <c r="G19" s="16" t="s">
        <v>7</v>
      </c>
      <c r="H19" s="32" t="s">
        <v>14</v>
      </c>
      <c r="I19" s="21">
        <f>I62</f>
        <v>2.380613421944985</v>
      </c>
    </row>
    <row r="20" spans="2:9">
      <c r="B20" s="12">
        <v>16</v>
      </c>
      <c r="C20" s="16" t="s">
        <v>10</v>
      </c>
      <c r="D20" s="16" t="s">
        <v>9</v>
      </c>
      <c r="E20" s="16" t="s">
        <v>10</v>
      </c>
      <c r="F20" s="16" t="s">
        <v>14</v>
      </c>
      <c r="G20" s="16" t="s">
        <v>10</v>
      </c>
      <c r="H20" s="32" t="s">
        <v>15</v>
      </c>
    </row>
    <row r="21" spans="2:9">
      <c r="B21" s="12">
        <v>17</v>
      </c>
      <c r="C21" s="16" t="s">
        <v>10</v>
      </c>
      <c r="D21" s="16" t="s">
        <v>61</v>
      </c>
      <c r="E21" s="16" t="s">
        <v>10</v>
      </c>
      <c r="F21" s="16" t="s">
        <v>14</v>
      </c>
      <c r="G21" s="16" t="s">
        <v>61</v>
      </c>
      <c r="H21" s="32"/>
    </row>
    <row r="22" spans="2:9">
      <c r="B22" s="12">
        <v>18</v>
      </c>
      <c r="C22" s="16" t="s">
        <v>7</v>
      </c>
      <c r="D22" s="16" t="s">
        <v>10</v>
      </c>
      <c r="E22" s="16" t="s">
        <v>14</v>
      </c>
      <c r="F22" s="16" t="s">
        <v>10</v>
      </c>
      <c r="G22" s="16" t="s">
        <v>12</v>
      </c>
      <c r="H22" s="32"/>
    </row>
    <row r="23" spans="2:9">
      <c r="B23" s="12">
        <v>19</v>
      </c>
      <c r="C23" s="16" t="s">
        <v>16</v>
      </c>
      <c r="D23" s="16" t="s">
        <v>10</v>
      </c>
      <c r="E23" s="16" t="s">
        <v>14</v>
      </c>
      <c r="F23" s="16" t="s">
        <v>10</v>
      </c>
      <c r="G23" s="16" t="s">
        <v>16</v>
      </c>
      <c r="H23" s="32"/>
    </row>
    <row r="24" spans="2:9">
      <c r="B24" s="12">
        <v>20</v>
      </c>
      <c r="C24" s="16" t="s">
        <v>14</v>
      </c>
      <c r="D24" s="16" t="s">
        <v>10</v>
      </c>
      <c r="E24" s="16" t="s">
        <v>16</v>
      </c>
      <c r="F24" s="16" t="s">
        <v>9</v>
      </c>
      <c r="G24" s="16" t="s">
        <v>10</v>
      </c>
      <c r="H24" s="32"/>
    </row>
    <row r="25" spans="2:9">
      <c r="B25" s="12">
        <v>21</v>
      </c>
      <c r="C25" s="16" t="s">
        <v>9</v>
      </c>
      <c r="D25" s="16" t="s">
        <v>9</v>
      </c>
      <c r="E25" s="16" t="s">
        <v>15</v>
      </c>
      <c r="F25" s="16" t="s">
        <v>9</v>
      </c>
      <c r="G25" s="16" t="s">
        <v>10</v>
      </c>
      <c r="H25" s="32"/>
    </row>
    <row r="26" spans="2:9">
      <c r="B26" s="12">
        <v>22</v>
      </c>
      <c r="C26" s="16" t="s">
        <v>9</v>
      </c>
      <c r="D26" s="16" t="s">
        <v>13</v>
      </c>
      <c r="E26" s="16" t="s">
        <v>12</v>
      </c>
      <c r="F26" s="16" t="s">
        <v>9</v>
      </c>
      <c r="G26" s="16" t="s">
        <v>9</v>
      </c>
      <c r="H26" s="32"/>
    </row>
    <row r="27" spans="2:9">
      <c r="B27" s="12">
        <v>23</v>
      </c>
      <c r="C27" s="16" t="s">
        <v>16</v>
      </c>
      <c r="D27" s="16" t="s">
        <v>15</v>
      </c>
      <c r="E27" s="16" t="s">
        <v>10</v>
      </c>
      <c r="F27" s="16" t="s">
        <v>9</v>
      </c>
      <c r="G27" s="16" t="s">
        <v>8</v>
      </c>
      <c r="H27" s="32"/>
    </row>
    <row r="28" spans="2:9">
      <c r="B28" s="12">
        <v>24</v>
      </c>
      <c r="C28" s="16" t="s">
        <v>12</v>
      </c>
      <c r="D28" s="16" t="s">
        <v>61</v>
      </c>
      <c r="E28" s="16" t="s">
        <v>10</v>
      </c>
      <c r="F28" s="16" t="s">
        <v>14</v>
      </c>
      <c r="G28" s="16" t="s">
        <v>10</v>
      </c>
      <c r="H28" s="32"/>
    </row>
    <row r="29" spans="2:9">
      <c r="B29" s="12">
        <v>25</v>
      </c>
      <c r="C29" s="16" t="s">
        <v>61</v>
      </c>
      <c r="D29" s="16" t="s">
        <v>14</v>
      </c>
      <c r="E29" s="16" t="s">
        <v>14</v>
      </c>
      <c r="F29" s="16" t="s">
        <v>12</v>
      </c>
      <c r="G29" s="16" t="s">
        <v>16</v>
      </c>
      <c r="H29" s="32"/>
    </row>
    <row r="30" spans="2:9">
      <c r="B30" s="12">
        <v>26</v>
      </c>
      <c r="C30" s="16" t="s">
        <v>14</v>
      </c>
      <c r="D30" s="16" t="s">
        <v>15</v>
      </c>
      <c r="E30" s="16" t="s">
        <v>61</v>
      </c>
      <c r="F30" s="16" t="s">
        <v>61</v>
      </c>
      <c r="G30" s="16" t="s">
        <v>15</v>
      </c>
      <c r="H30" s="32"/>
    </row>
    <row r="31" spans="2:9">
      <c r="B31" s="12">
        <v>27</v>
      </c>
      <c r="C31" s="16" t="s">
        <v>14</v>
      </c>
      <c r="D31" s="16" t="s">
        <v>9</v>
      </c>
      <c r="E31" s="16" t="s">
        <v>9</v>
      </c>
      <c r="F31" s="16" t="s">
        <v>61</v>
      </c>
      <c r="G31" s="16" t="s">
        <v>10</v>
      </c>
      <c r="H31" s="32"/>
    </row>
    <row r="32" spans="2:9">
      <c r="B32" s="12">
        <v>28</v>
      </c>
      <c r="C32" s="16" t="s">
        <v>16</v>
      </c>
      <c r="D32" s="16" t="s">
        <v>13</v>
      </c>
      <c r="E32" s="16" t="s">
        <v>9</v>
      </c>
      <c r="F32" s="16" t="s">
        <v>13</v>
      </c>
      <c r="G32" s="16" t="s">
        <v>14</v>
      </c>
      <c r="H32" s="32"/>
    </row>
    <row r="33" spans="2:8">
      <c r="B33" s="12">
        <v>29</v>
      </c>
      <c r="C33" s="16" t="s">
        <v>9</v>
      </c>
      <c r="D33" s="16" t="s">
        <v>13</v>
      </c>
      <c r="E33" s="16" t="s">
        <v>9</v>
      </c>
      <c r="F33" s="16" t="s">
        <v>13</v>
      </c>
      <c r="G33" s="16" t="s">
        <v>11</v>
      </c>
      <c r="H33" s="32"/>
    </row>
    <row r="34" spans="2:8">
      <c r="B34" s="12">
        <v>30</v>
      </c>
      <c r="C34" s="16" t="s">
        <v>14</v>
      </c>
      <c r="D34" s="16" t="s">
        <v>9</v>
      </c>
      <c r="E34" s="16" t="s">
        <v>61</v>
      </c>
      <c r="F34" s="16" t="s">
        <v>9</v>
      </c>
      <c r="G34" s="16" t="s">
        <v>9</v>
      </c>
      <c r="H34" s="32"/>
    </row>
    <row r="35" spans="2:8">
      <c r="B35" s="12">
        <v>31</v>
      </c>
      <c r="C35" s="16" t="s">
        <v>13</v>
      </c>
      <c r="D35" s="16" t="s">
        <v>9</v>
      </c>
      <c r="E35" s="16" t="s">
        <v>13</v>
      </c>
      <c r="F35" s="16" t="s">
        <v>9</v>
      </c>
      <c r="G35" s="16" t="s">
        <v>9</v>
      </c>
      <c r="H35" s="32"/>
    </row>
    <row r="36" spans="2:8">
      <c r="B36" s="12">
        <v>32</v>
      </c>
      <c r="C36" s="16" t="s">
        <v>10</v>
      </c>
      <c r="D36" s="16" t="s">
        <v>13</v>
      </c>
      <c r="E36" s="16" t="s">
        <v>10</v>
      </c>
      <c r="F36" s="16" t="s">
        <v>13</v>
      </c>
      <c r="G36" s="16" t="s">
        <v>13</v>
      </c>
      <c r="H36" s="32"/>
    </row>
    <row r="37" spans="2:8">
      <c r="B37" s="12">
        <v>33</v>
      </c>
      <c r="C37" s="16" t="s">
        <v>12</v>
      </c>
      <c r="D37" s="16" t="s">
        <v>9</v>
      </c>
      <c r="E37" s="16" t="s">
        <v>11</v>
      </c>
      <c r="F37" s="16" t="s">
        <v>11</v>
      </c>
      <c r="G37" s="16" t="s">
        <v>9</v>
      </c>
      <c r="H37" s="32"/>
    </row>
    <row r="38" spans="2:8">
      <c r="B38" s="12">
        <v>34</v>
      </c>
      <c r="C38" s="16" t="s">
        <v>7</v>
      </c>
      <c r="D38" s="16" t="s">
        <v>13</v>
      </c>
      <c r="E38" s="16" t="s">
        <v>16</v>
      </c>
      <c r="F38" s="16" t="s">
        <v>12</v>
      </c>
      <c r="G38" s="16" t="s">
        <v>13</v>
      </c>
      <c r="H38" s="32"/>
    </row>
    <row r="39" spans="2:8">
      <c r="B39" s="12">
        <v>35</v>
      </c>
      <c r="C39" s="16" t="s">
        <v>8</v>
      </c>
      <c r="D39" s="16" t="s">
        <v>11</v>
      </c>
      <c r="E39" s="16" t="s">
        <v>8</v>
      </c>
      <c r="F39" s="16" t="s">
        <v>9</v>
      </c>
      <c r="G39" s="16" t="s">
        <v>61</v>
      </c>
      <c r="H39" s="32"/>
    </row>
    <row r="40" spans="2:8">
      <c r="B40" s="12">
        <v>36</v>
      </c>
      <c r="C40" s="16" t="s">
        <v>8</v>
      </c>
      <c r="D40" s="16" t="s">
        <v>11</v>
      </c>
      <c r="E40" s="16" t="s">
        <v>8</v>
      </c>
      <c r="F40" s="16" t="s">
        <v>9</v>
      </c>
      <c r="G40" s="16" t="s">
        <v>10</v>
      </c>
      <c r="H40" s="32"/>
    </row>
    <row r="41" spans="2:8">
      <c r="B41" s="12">
        <v>37</v>
      </c>
      <c r="C41" s="16" t="s">
        <v>8</v>
      </c>
      <c r="D41" s="16" t="s">
        <v>15</v>
      </c>
      <c r="E41" s="16" t="s">
        <v>8</v>
      </c>
      <c r="F41" s="16" t="s">
        <v>7</v>
      </c>
      <c r="G41" s="16" t="s">
        <v>11</v>
      </c>
      <c r="H41" s="32"/>
    </row>
    <row r="42" spans="2:8">
      <c r="B42" s="12">
        <v>38</v>
      </c>
      <c r="C42" s="16" t="s">
        <v>8</v>
      </c>
      <c r="D42" s="16" t="s">
        <v>11</v>
      </c>
      <c r="E42" s="16" t="s">
        <v>8</v>
      </c>
      <c r="F42" s="16" t="s">
        <v>61</v>
      </c>
      <c r="G42" s="16" t="s">
        <v>12</v>
      </c>
      <c r="H42" s="32"/>
    </row>
    <row r="43" spans="2:8">
      <c r="B43" s="12">
        <v>39</v>
      </c>
      <c r="C43" s="16" t="s">
        <v>12</v>
      </c>
      <c r="D43" s="16" t="s">
        <v>9</v>
      </c>
      <c r="E43" s="16" t="s">
        <v>12</v>
      </c>
      <c r="F43" s="16" t="s">
        <v>7</v>
      </c>
      <c r="G43" s="16" t="s">
        <v>16</v>
      </c>
      <c r="H43" s="32"/>
    </row>
    <row r="44" spans="2:8">
      <c r="B44" s="12">
        <v>40</v>
      </c>
      <c r="C44" s="16" t="s">
        <v>7</v>
      </c>
      <c r="D44" s="16" t="s">
        <v>9</v>
      </c>
      <c r="E44" s="16" t="s">
        <v>12</v>
      </c>
      <c r="F44" s="16" t="s">
        <v>12</v>
      </c>
      <c r="G44" s="16" t="s">
        <v>9</v>
      </c>
      <c r="H44" s="32"/>
    </row>
    <row r="45" spans="2:8">
      <c r="B45" s="12">
        <v>41</v>
      </c>
      <c r="C45" s="16" t="s">
        <v>10</v>
      </c>
      <c r="D45" s="16" t="s">
        <v>13</v>
      </c>
      <c r="E45" s="16" t="s">
        <v>16</v>
      </c>
      <c r="F45" s="16" t="s">
        <v>14</v>
      </c>
      <c r="G45" s="16" t="s">
        <v>8</v>
      </c>
      <c r="H45" s="32"/>
    </row>
    <row r="46" spans="2:8">
      <c r="B46" s="12">
        <v>42</v>
      </c>
      <c r="C46" s="16" t="s">
        <v>15</v>
      </c>
      <c r="D46" s="16" t="s">
        <v>8</v>
      </c>
      <c r="E46" s="16" t="s">
        <v>61</v>
      </c>
      <c r="F46" s="16" t="s">
        <v>12</v>
      </c>
      <c r="G46" s="16" t="s">
        <v>12</v>
      </c>
      <c r="H46" s="32"/>
    </row>
    <row r="47" spans="2:8">
      <c r="B47" s="12">
        <v>43</v>
      </c>
      <c r="C47" s="16" t="s">
        <v>13</v>
      </c>
      <c r="D47" s="16" t="s">
        <v>8</v>
      </c>
      <c r="E47" s="16" t="s">
        <v>9</v>
      </c>
      <c r="F47" s="16" t="s">
        <v>15</v>
      </c>
      <c r="G47" s="16" t="s">
        <v>16</v>
      </c>
      <c r="H47" s="32"/>
    </row>
    <row r="48" spans="2:8">
      <c r="B48" s="12">
        <v>44</v>
      </c>
      <c r="C48" s="16" t="s">
        <v>14</v>
      </c>
      <c r="D48" s="16" t="s">
        <v>8</v>
      </c>
      <c r="E48" s="16" t="s">
        <v>13</v>
      </c>
      <c r="F48" s="16" t="s">
        <v>10</v>
      </c>
      <c r="G48" s="16" t="s">
        <v>8</v>
      </c>
      <c r="H48" s="32"/>
    </row>
    <row r="49" spans="2:9">
      <c r="B49" s="12">
        <v>45</v>
      </c>
      <c r="C49" s="16" t="s">
        <v>15</v>
      </c>
      <c r="D49" s="16" t="s">
        <v>14</v>
      </c>
      <c r="E49" s="16" t="s">
        <v>16</v>
      </c>
      <c r="F49" s="16" t="s">
        <v>61</v>
      </c>
      <c r="G49" s="16" t="s">
        <v>14</v>
      </c>
      <c r="H49" s="32"/>
    </row>
    <row r="50" spans="2:9">
      <c r="B50" s="12">
        <v>46</v>
      </c>
      <c r="C50" s="16" t="s">
        <v>61</v>
      </c>
      <c r="D50" s="16" t="s">
        <v>13</v>
      </c>
      <c r="E50" s="16" t="s">
        <v>61</v>
      </c>
      <c r="F50" s="16" t="s">
        <v>61</v>
      </c>
      <c r="G50" s="16" t="s">
        <v>61</v>
      </c>
      <c r="H50" s="32"/>
    </row>
    <row r="51" spans="2:9">
      <c r="B51" s="12">
        <v>47</v>
      </c>
      <c r="C51" s="16" t="s">
        <v>16</v>
      </c>
      <c r="D51" s="16" t="s">
        <v>9</v>
      </c>
      <c r="E51" s="16" t="s">
        <v>61</v>
      </c>
      <c r="F51" s="16" t="s">
        <v>61</v>
      </c>
      <c r="G51" s="16" t="s">
        <v>9</v>
      </c>
      <c r="H51" s="32"/>
    </row>
    <row r="52" spans="2:9">
      <c r="B52" s="12">
        <v>48</v>
      </c>
      <c r="C52" s="16" t="s">
        <v>9</v>
      </c>
      <c r="D52" s="16" t="s">
        <v>61</v>
      </c>
      <c r="E52" s="16" t="s">
        <v>9</v>
      </c>
      <c r="F52" s="16" t="s">
        <v>15</v>
      </c>
      <c r="G52" s="16" t="s">
        <v>10</v>
      </c>
      <c r="H52" s="32"/>
    </row>
    <row r="53" spans="2:9">
      <c r="B53" s="12">
        <v>49</v>
      </c>
      <c r="C53" s="16" t="s">
        <v>9</v>
      </c>
      <c r="D53" s="16" t="s">
        <v>61</v>
      </c>
      <c r="E53" s="16" t="s">
        <v>9</v>
      </c>
      <c r="F53" s="16" t="s">
        <v>13</v>
      </c>
      <c r="G53" s="16" t="s">
        <v>61</v>
      </c>
      <c r="H53" s="32"/>
    </row>
    <row r="54" spans="2:9">
      <c r="B54" s="12">
        <v>50</v>
      </c>
      <c r="C54" s="16" t="s">
        <v>9</v>
      </c>
      <c r="D54" s="16" t="s">
        <v>61</v>
      </c>
      <c r="E54" s="16" t="s">
        <v>7</v>
      </c>
      <c r="F54" s="16" t="s">
        <v>15</v>
      </c>
      <c r="G54" s="16" t="s">
        <v>61</v>
      </c>
      <c r="H54" s="32"/>
    </row>
    <row r="55" spans="2:9">
      <c r="B55" s="12">
        <v>51</v>
      </c>
      <c r="C55" s="16" t="s">
        <v>12</v>
      </c>
      <c r="D55" s="16" t="s">
        <v>15</v>
      </c>
      <c r="E55" s="16" t="s">
        <v>61</v>
      </c>
      <c r="F55" s="16" t="s">
        <v>14</v>
      </c>
      <c r="G55" s="16" t="s">
        <v>61</v>
      </c>
      <c r="H55" s="32"/>
    </row>
    <row r="56" spans="2:9">
      <c r="B56" s="12">
        <v>52</v>
      </c>
      <c r="C56" s="48" t="s">
        <v>14</v>
      </c>
      <c r="D56" s="16" t="s">
        <v>15</v>
      </c>
      <c r="E56" s="48" t="s">
        <v>14</v>
      </c>
      <c r="F56" s="16" t="s">
        <v>15</v>
      </c>
      <c r="G56" s="16" t="s">
        <v>15</v>
      </c>
      <c r="H56" s="32"/>
    </row>
    <row r="57" spans="2:9">
      <c r="B57" s="12">
        <v>53</v>
      </c>
      <c r="C57" s="16" t="s">
        <v>8</v>
      </c>
      <c r="D57" s="16" t="s">
        <v>13</v>
      </c>
      <c r="E57" s="16" t="s">
        <v>16</v>
      </c>
      <c r="F57" s="16" t="s">
        <v>15</v>
      </c>
      <c r="G57" s="16" t="s">
        <v>13</v>
      </c>
      <c r="H57" s="32"/>
    </row>
    <row r="58" spans="2:9">
      <c r="B58" s="12">
        <v>54</v>
      </c>
      <c r="C58" s="16" t="s">
        <v>11</v>
      </c>
      <c r="D58" s="16" t="s">
        <v>61</v>
      </c>
      <c r="E58" s="16" t="s">
        <v>8</v>
      </c>
      <c r="F58" s="16" t="s">
        <v>61</v>
      </c>
      <c r="G58" s="16" t="s">
        <v>61</v>
      </c>
      <c r="H58" s="32"/>
    </row>
    <row r="59" spans="2:9">
      <c r="B59" s="12">
        <v>55</v>
      </c>
      <c r="C59" s="16" t="s">
        <v>14</v>
      </c>
      <c r="D59" s="16" t="s">
        <v>61</v>
      </c>
      <c r="E59" s="16" t="s">
        <v>8</v>
      </c>
      <c r="F59" s="16" t="s">
        <v>61</v>
      </c>
      <c r="G59" s="16" t="s">
        <v>14</v>
      </c>
      <c r="H59" s="32"/>
    </row>
    <row r="60" spans="2:9">
      <c r="B60" s="12">
        <v>56</v>
      </c>
      <c r="C60" s="16" t="s">
        <v>15</v>
      </c>
      <c r="D60" s="16" t="s">
        <v>61</v>
      </c>
      <c r="E60" s="16" t="s">
        <v>61</v>
      </c>
      <c r="F60" s="16" t="s">
        <v>61</v>
      </c>
      <c r="G60" s="16" t="s">
        <v>10</v>
      </c>
      <c r="H60" s="32"/>
    </row>
    <row r="61" spans="2:9">
      <c r="B61" s="12">
        <v>57</v>
      </c>
      <c r="C61" s="16" t="s">
        <v>16</v>
      </c>
      <c r="D61" s="16" t="s">
        <v>15</v>
      </c>
      <c r="E61" s="16" t="s">
        <v>61</v>
      </c>
      <c r="F61" s="16" t="s">
        <v>61</v>
      </c>
      <c r="G61" s="16" t="s">
        <v>10</v>
      </c>
      <c r="H61" s="32"/>
    </row>
    <row r="62" spans="2:9">
      <c r="B62" s="12">
        <v>58</v>
      </c>
      <c r="C62" s="16" t="s">
        <v>61</v>
      </c>
      <c r="D62" s="16" t="s">
        <v>61</v>
      </c>
      <c r="E62" s="16" t="s">
        <v>9</v>
      </c>
      <c r="F62" s="16" t="s">
        <v>61</v>
      </c>
      <c r="G62" s="16" t="s">
        <v>61</v>
      </c>
      <c r="H62" s="32"/>
      <c r="I62" s="21">
        <f>I127</f>
        <v>2.380613421944985</v>
      </c>
    </row>
    <row r="63" spans="2:9">
      <c r="B63" s="12">
        <v>59</v>
      </c>
      <c r="C63" s="16" t="s">
        <v>14</v>
      </c>
      <c r="D63" s="16" t="s">
        <v>61</v>
      </c>
      <c r="E63" s="16" t="s">
        <v>8</v>
      </c>
      <c r="F63" s="16" t="s">
        <v>7</v>
      </c>
      <c r="G63" s="16" t="s">
        <v>61</v>
      </c>
      <c r="H63" s="32"/>
    </row>
    <row r="64" spans="2:9">
      <c r="B64" s="12">
        <v>60</v>
      </c>
      <c r="C64" s="16" t="s">
        <v>10</v>
      </c>
      <c r="D64" s="16" t="s">
        <v>61</v>
      </c>
      <c r="E64" s="16" t="s">
        <v>5</v>
      </c>
      <c r="F64" s="16" t="s">
        <v>5</v>
      </c>
      <c r="G64" s="16" t="s">
        <v>15</v>
      </c>
      <c r="H64" s="32"/>
    </row>
    <row r="65" spans="2:8">
      <c r="B65" s="12">
        <v>61</v>
      </c>
      <c r="C65" s="16" t="s">
        <v>10</v>
      </c>
      <c r="D65" s="16" t="s">
        <v>14</v>
      </c>
      <c r="E65" s="16" t="s">
        <v>10</v>
      </c>
      <c r="F65" s="16" t="s">
        <v>13</v>
      </c>
      <c r="G65" s="16" t="s">
        <v>61</v>
      </c>
      <c r="H65" s="32"/>
    </row>
    <row r="66" spans="2:8">
      <c r="B66" s="12">
        <v>62</v>
      </c>
      <c r="C66" s="16" t="s">
        <v>15</v>
      </c>
      <c r="D66" s="16" t="s">
        <v>15</v>
      </c>
      <c r="E66" s="16" t="s">
        <v>16</v>
      </c>
      <c r="F66" s="16" t="s">
        <v>15</v>
      </c>
      <c r="G66" s="16" t="s">
        <v>15</v>
      </c>
      <c r="H66" s="32"/>
    </row>
    <row r="67" spans="2:8">
      <c r="B67" s="12">
        <v>63</v>
      </c>
      <c r="C67" s="16" t="s">
        <v>16</v>
      </c>
      <c r="D67" s="16" t="s">
        <v>14</v>
      </c>
      <c r="E67" s="16" t="s">
        <v>7</v>
      </c>
      <c r="F67" s="16" t="s">
        <v>11</v>
      </c>
      <c r="G67" s="16" t="s">
        <v>12</v>
      </c>
      <c r="H67" s="32"/>
    </row>
    <row r="68" spans="2:8">
      <c r="B68" s="12">
        <v>64</v>
      </c>
      <c r="C68" s="16" t="s">
        <v>14</v>
      </c>
      <c r="D68" s="16" t="s">
        <v>5</v>
      </c>
      <c r="E68" s="16" t="s">
        <v>7</v>
      </c>
      <c r="F68" s="16" t="s">
        <v>11</v>
      </c>
      <c r="G68" s="16" t="s">
        <v>5</v>
      </c>
      <c r="H68" s="32"/>
    </row>
    <row r="69" spans="2:8">
      <c r="B69" s="12">
        <v>65</v>
      </c>
      <c r="C69" s="16" t="s">
        <v>11</v>
      </c>
      <c r="D69" s="16" t="s">
        <v>7</v>
      </c>
      <c r="E69" s="16" t="s">
        <v>10</v>
      </c>
      <c r="F69" s="16" t="s">
        <v>11</v>
      </c>
      <c r="G69" s="16" t="s">
        <v>10</v>
      </c>
      <c r="H69" s="32"/>
    </row>
    <row r="70" spans="2:8">
      <c r="B70" s="12">
        <v>66</v>
      </c>
      <c r="C70" s="16" t="s">
        <v>8</v>
      </c>
      <c r="D70" s="16" t="s">
        <v>7</v>
      </c>
      <c r="E70" s="16" t="s">
        <v>7</v>
      </c>
      <c r="F70" s="16" t="s">
        <v>11</v>
      </c>
      <c r="G70" s="16" t="s">
        <v>7</v>
      </c>
      <c r="H70" s="32"/>
    </row>
    <row r="71" spans="2:8">
      <c r="B71" s="12">
        <v>67</v>
      </c>
      <c r="C71" s="16" t="s">
        <v>10</v>
      </c>
      <c r="D71" s="16" t="s">
        <v>8</v>
      </c>
      <c r="E71" s="16" t="s">
        <v>16</v>
      </c>
      <c r="F71" s="16" t="s">
        <v>8</v>
      </c>
      <c r="G71" s="16" t="s">
        <v>11</v>
      </c>
      <c r="H71" s="32"/>
    </row>
    <row r="72" spans="2:8">
      <c r="B72" s="12">
        <v>68</v>
      </c>
      <c r="C72" s="16" t="s">
        <v>5</v>
      </c>
      <c r="D72" s="16" t="s">
        <v>8</v>
      </c>
      <c r="E72" s="16" t="s">
        <v>5</v>
      </c>
      <c r="F72" s="16" t="s">
        <v>5</v>
      </c>
      <c r="G72" s="16" t="s">
        <v>11</v>
      </c>
      <c r="H72" s="32"/>
    </row>
    <row r="73" spans="2:8">
      <c r="B73" s="12">
        <v>69</v>
      </c>
      <c r="C73" s="16" t="s">
        <v>12</v>
      </c>
      <c r="D73" s="16" t="s">
        <v>9</v>
      </c>
      <c r="E73" s="16" t="s">
        <v>16</v>
      </c>
      <c r="F73" s="16" t="s">
        <v>12</v>
      </c>
      <c r="G73" s="16" t="s">
        <v>10</v>
      </c>
      <c r="H73" s="32"/>
    </row>
    <row r="74" spans="2:8">
      <c r="B74" s="12">
        <v>70</v>
      </c>
      <c r="C74" s="16" t="s">
        <v>8</v>
      </c>
      <c r="D74" s="16" t="s">
        <v>8</v>
      </c>
      <c r="E74" s="16" t="s">
        <v>8</v>
      </c>
      <c r="F74" s="16" t="s">
        <v>12</v>
      </c>
      <c r="G74" s="16" t="s">
        <v>16</v>
      </c>
      <c r="H74" s="32"/>
    </row>
    <row r="75" spans="2:8">
      <c r="B75" s="12">
        <v>71</v>
      </c>
      <c r="C75" s="16" t="s">
        <v>8</v>
      </c>
      <c r="D75" s="16" t="s">
        <v>13</v>
      </c>
      <c r="E75" s="16" t="s">
        <v>8</v>
      </c>
      <c r="F75" s="16" t="s">
        <v>13</v>
      </c>
      <c r="G75" s="16" t="s">
        <v>12</v>
      </c>
      <c r="H75" s="32"/>
    </row>
    <row r="76" spans="2:8">
      <c r="B76" s="12">
        <v>72</v>
      </c>
      <c r="C76" s="16" t="s">
        <v>12</v>
      </c>
      <c r="D76" s="16" t="s">
        <v>5</v>
      </c>
      <c r="E76" s="16" t="s">
        <v>13</v>
      </c>
      <c r="F76" s="16" t="s">
        <v>5</v>
      </c>
      <c r="G76" s="16" t="s">
        <v>5</v>
      </c>
      <c r="H76" s="32"/>
    </row>
    <row r="77" spans="2:8">
      <c r="B77" s="12">
        <v>73</v>
      </c>
      <c r="C77" s="16" t="s">
        <v>5</v>
      </c>
      <c r="D77" s="54" t="s">
        <v>7</v>
      </c>
      <c r="E77" s="16" t="s">
        <v>5</v>
      </c>
      <c r="F77" s="16" t="s">
        <v>9</v>
      </c>
      <c r="G77" s="16" t="s">
        <v>12</v>
      </c>
      <c r="H77" s="32"/>
    </row>
    <row r="78" spans="2:8">
      <c r="B78" s="12">
        <v>74</v>
      </c>
      <c r="C78" s="16" t="s">
        <v>8</v>
      </c>
      <c r="D78" s="47" t="s">
        <v>61</v>
      </c>
      <c r="E78" s="16" t="s">
        <v>8</v>
      </c>
      <c r="F78" s="16" t="s">
        <v>12</v>
      </c>
      <c r="G78" s="16" t="s">
        <v>8</v>
      </c>
      <c r="H78" s="32"/>
    </row>
    <row r="79" spans="2:8">
      <c r="B79" s="12">
        <v>75</v>
      </c>
      <c r="C79" s="16" t="s">
        <v>16</v>
      </c>
      <c r="D79" s="16" t="s">
        <v>61</v>
      </c>
      <c r="E79" s="16" t="s">
        <v>12</v>
      </c>
      <c r="F79" s="16" t="s">
        <v>11</v>
      </c>
      <c r="G79" s="16" t="s">
        <v>8</v>
      </c>
      <c r="H79" s="32"/>
    </row>
    <row r="80" spans="2:8">
      <c r="B80" s="12">
        <v>76</v>
      </c>
      <c r="C80" s="16" t="s">
        <v>11</v>
      </c>
      <c r="D80" s="16" t="s">
        <v>5</v>
      </c>
      <c r="E80" s="16" t="s">
        <v>61</v>
      </c>
      <c r="F80" s="16" t="s">
        <v>43</v>
      </c>
      <c r="G80" s="16" t="s">
        <v>5</v>
      </c>
      <c r="H80" s="32"/>
    </row>
    <row r="81" spans="2:8">
      <c r="B81" s="12">
        <v>77</v>
      </c>
      <c r="C81" s="16" t="s">
        <v>8</v>
      </c>
      <c r="D81" s="16" t="s">
        <v>61</v>
      </c>
      <c r="E81" s="16" t="s">
        <v>12</v>
      </c>
      <c r="F81" s="16" t="s">
        <v>43</v>
      </c>
      <c r="G81" s="16" t="s">
        <v>9</v>
      </c>
      <c r="H81" s="32"/>
    </row>
    <row r="82" spans="2:8">
      <c r="B82" s="12">
        <v>78</v>
      </c>
      <c r="C82" s="16" t="s">
        <v>12</v>
      </c>
      <c r="D82" s="16" t="s">
        <v>7</v>
      </c>
      <c r="E82" s="16" t="s">
        <v>16</v>
      </c>
      <c r="F82" s="16" t="s">
        <v>43</v>
      </c>
      <c r="G82" s="16" t="s">
        <v>16</v>
      </c>
      <c r="H82" s="32"/>
    </row>
    <row r="83" spans="2:8">
      <c r="B83" s="12">
        <v>79</v>
      </c>
      <c r="C83" s="16" t="s">
        <v>12</v>
      </c>
      <c r="D83" s="16" t="s">
        <v>14</v>
      </c>
      <c r="E83" s="16" t="s">
        <v>14</v>
      </c>
      <c r="F83" s="16" t="s">
        <v>43</v>
      </c>
      <c r="G83" s="16" t="s">
        <v>61</v>
      </c>
      <c r="H83" s="32"/>
    </row>
    <row r="84" spans="2:8">
      <c r="B84" s="12">
        <v>80</v>
      </c>
      <c r="C84" s="16" t="s">
        <v>16</v>
      </c>
      <c r="D84" s="16" t="s">
        <v>43</v>
      </c>
      <c r="E84" s="16" t="s">
        <v>10</v>
      </c>
      <c r="F84" s="16" t="s">
        <v>43</v>
      </c>
      <c r="G84" s="16" t="s">
        <v>43</v>
      </c>
      <c r="H84" s="32"/>
    </row>
    <row r="85" spans="2:8">
      <c r="B85" s="12">
        <v>81</v>
      </c>
      <c r="C85" s="16" t="s">
        <v>14</v>
      </c>
      <c r="D85" s="16" t="s">
        <v>43</v>
      </c>
      <c r="E85" s="16" t="s">
        <v>10</v>
      </c>
      <c r="F85" s="16" t="s">
        <v>43</v>
      </c>
      <c r="G85" s="16" t="s">
        <v>43</v>
      </c>
      <c r="H85" s="32"/>
    </row>
    <row r="86" spans="2:8">
      <c r="B86" s="12">
        <v>82</v>
      </c>
      <c r="C86" s="16" t="s">
        <v>14</v>
      </c>
      <c r="D86" s="16" t="s">
        <v>43</v>
      </c>
      <c r="E86" s="16" t="s">
        <v>10</v>
      </c>
      <c r="F86" s="16" t="s">
        <v>43</v>
      </c>
      <c r="G86" s="16" t="s">
        <v>43</v>
      </c>
      <c r="H86" s="32"/>
    </row>
    <row r="87" spans="2:8">
      <c r="B87" s="12">
        <v>83</v>
      </c>
      <c r="C87" s="16" t="s">
        <v>8</v>
      </c>
      <c r="D87" s="16" t="s">
        <v>43</v>
      </c>
      <c r="E87" s="16" t="s">
        <v>14</v>
      </c>
      <c r="F87" s="16" t="s">
        <v>43</v>
      </c>
      <c r="G87" s="16" t="s">
        <v>43</v>
      </c>
      <c r="H87" s="32"/>
    </row>
    <row r="88" spans="2:8">
      <c r="B88" s="12">
        <v>84</v>
      </c>
      <c r="C88" s="16" t="s">
        <v>16</v>
      </c>
      <c r="D88" s="16" t="s">
        <v>43</v>
      </c>
      <c r="E88" s="16" t="s">
        <v>14</v>
      </c>
      <c r="F88" s="16" t="s">
        <v>7</v>
      </c>
      <c r="G88" s="16" t="s">
        <v>43</v>
      </c>
      <c r="H88" s="32"/>
    </row>
    <row r="89" spans="2:8">
      <c r="B89" s="12">
        <v>85</v>
      </c>
      <c r="C89" s="16" t="s">
        <v>12</v>
      </c>
      <c r="D89" s="16" t="s">
        <v>43</v>
      </c>
      <c r="E89" s="16" t="s">
        <v>61</v>
      </c>
      <c r="F89" s="16" t="s">
        <v>7</v>
      </c>
      <c r="G89" s="16" t="s">
        <v>43</v>
      </c>
      <c r="H89" s="32"/>
    </row>
    <row r="90" spans="2:8">
      <c r="B90" s="12">
        <v>86</v>
      </c>
      <c r="C90" s="16" t="s">
        <v>14</v>
      </c>
      <c r="D90" s="16" t="s">
        <v>43</v>
      </c>
      <c r="E90" s="16" t="s">
        <v>61</v>
      </c>
      <c r="F90" s="16" t="s">
        <v>7</v>
      </c>
      <c r="G90" s="16" t="s">
        <v>43</v>
      </c>
      <c r="H90" s="32"/>
    </row>
    <row r="91" spans="2:8">
      <c r="B91" s="12">
        <v>87</v>
      </c>
      <c r="C91" s="16" t="s">
        <v>8</v>
      </c>
      <c r="D91" s="16" t="s">
        <v>43</v>
      </c>
      <c r="E91" s="16" t="s">
        <v>61</v>
      </c>
      <c r="F91" s="16" t="s">
        <v>15</v>
      </c>
      <c r="G91" s="16" t="s">
        <v>43</v>
      </c>
      <c r="H91" s="32"/>
    </row>
    <row r="92" spans="2:8">
      <c r="B92" s="12">
        <v>88</v>
      </c>
      <c r="C92" s="16" t="s">
        <v>5</v>
      </c>
      <c r="D92" s="16" t="s">
        <v>61</v>
      </c>
      <c r="E92" s="16" t="s">
        <v>15</v>
      </c>
      <c r="F92" s="16" t="s">
        <v>9</v>
      </c>
      <c r="G92" s="16" t="s">
        <v>43</v>
      </c>
      <c r="H92" s="32"/>
    </row>
    <row r="93" spans="2:8">
      <c r="B93" s="12">
        <v>89</v>
      </c>
      <c r="C93" s="16" t="s">
        <v>5</v>
      </c>
      <c r="D93" s="16" t="s">
        <v>61</v>
      </c>
      <c r="E93" s="16" t="s">
        <v>14</v>
      </c>
      <c r="F93" s="16" t="s">
        <v>15</v>
      </c>
      <c r="G93" s="16" t="s">
        <v>61</v>
      </c>
      <c r="H93" s="32"/>
    </row>
    <row r="94" spans="2:8">
      <c r="B94" s="12">
        <v>90</v>
      </c>
      <c r="C94" s="16" t="s">
        <v>61</v>
      </c>
      <c r="D94" s="16" t="s">
        <v>11</v>
      </c>
      <c r="E94" s="16" t="s">
        <v>10</v>
      </c>
      <c r="F94" s="16" t="s">
        <v>14</v>
      </c>
      <c r="G94" s="16" t="s">
        <v>61</v>
      </c>
      <c r="H94" s="32"/>
    </row>
    <row r="95" spans="2:8">
      <c r="B95" s="12">
        <v>91</v>
      </c>
      <c r="C95" s="16" t="s">
        <v>5</v>
      </c>
      <c r="D95" s="16" t="s">
        <v>15</v>
      </c>
      <c r="E95" s="16" t="s">
        <v>10</v>
      </c>
      <c r="F95" s="16" t="s">
        <v>9</v>
      </c>
      <c r="G95" s="16" t="s">
        <v>14</v>
      </c>
      <c r="H95" s="32"/>
    </row>
    <row r="96" spans="2:8">
      <c r="B96" s="12">
        <v>92</v>
      </c>
      <c r="C96" s="16" t="s">
        <v>10</v>
      </c>
      <c r="D96" s="16" t="s">
        <v>15</v>
      </c>
      <c r="E96" s="16" t="s">
        <v>10</v>
      </c>
      <c r="F96" s="16" t="s">
        <v>9</v>
      </c>
      <c r="G96" s="16" t="s">
        <v>7</v>
      </c>
      <c r="H96" s="32"/>
    </row>
    <row r="97" spans="2:9">
      <c r="B97" s="12">
        <v>93</v>
      </c>
      <c r="C97" s="16" t="s">
        <v>10</v>
      </c>
      <c r="D97" s="16" t="s">
        <v>7</v>
      </c>
      <c r="E97" s="16" t="s">
        <v>10</v>
      </c>
      <c r="F97" s="16" t="s">
        <v>12</v>
      </c>
      <c r="G97" s="16" t="s">
        <v>16</v>
      </c>
      <c r="H97" s="32"/>
    </row>
    <row r="98" spans="2:9">
      <c r="B98" s="12">
        <v>94</v>
      </c>
      <c r="C98" s="16" t="s">
        <v>14</v>
      </c>
      <c r="D98" s="16" t="s">
        <v>7</v>
      </c>
      <c r="E98" s="16" t="s">
        <v>16</v>
      </c>
      <c r="F98" s="16" t="s">
        <v>9</v>
      </c>
      <c r="G98" s="16" t="s">
        <v>14</v>
      </c>
      <c r="H98" s="32"/>
    </row>
    <row r="99" spans="2:9">
      <c r="B99" s="12">
        <v>95</v>
      </c>
      <c r="C99" s="16" t="s">
        <v>14</v>
      </c>
      <c r="D99" s="16" t="s">
        <v>7</v>
      </c>
      <c r="E99" s="16" t="s">
        <v>7</v>
      </c>
      <c r="F99" s="16" t="s">
        <v>9</v>
      </c>
      <c r="G99" s="16" t="s">
        <v>10</v>
      </c>
      <c r="H99" s="32"/>
    </row>
    <row r="100" spans="2:9">
      <c r="B100" s="12">
        <v>96</v>
      </c>
      <c r="C100" s="16" t="s">
        <v>16</v>
      </c>
      <c r="D100" s="16" t="s">
        <v>7</v>
      </c>
      <c r="E100" s="16" t="s">
        <v>13</v>
      </c>
      <c r="F100" s="16" t="s">
        <v>15</v>
      </c>
      <c r="G100" s="16" t="s">
        <v>14</v>
      </c>
      <c r="H100" s="32"/>
      <c r="I100" s="21">
        <f>I127</f>
        <v>2.380613421944985</v>
      </c>
    </row>
    <row r="101" spans="2:9">
      <c r="B101" s="12">
        <v>97</v>
      </c>
      <c r="C101" s="16" t="s">
        <v>12</v>
      </c>
      <c r="D101" s="16" t="s">
        <v>11</v>
      </c>
      <c r="E101" s="16" t="s">
        <v>12</v>
      </c>
      <c r="F101" s="16" t="s">
        <v>61</v>
      </c>
      <c r="G101" s="16" t="s">
        <v>10</v>
      </c>
      <c r="H101" s="32"/>
    </row>
    <row r="102" spans="2:9">
      <c r="B102" s="12">
        <v>98</v>
      </c>
      <c r="C102" s="16" t="s">
        <v>15</v>
      </c>
      <c r="D102" s="16" t="s">
        <v>9</v>
      </c>
      <c r="E102" s="16" t="s">
        <v>16</v>
      </c>
      <c r="F102" s="16" t="s">
        <v>61</v>
      </c>
      <c r="G102" s="16" t="s">
        <v>8</v>
      </c>
      <c r="H102" s="32"/>
    </row>
    <row r="103" spans="2:9">
      <c r="B103" s="12">
        <v>99</v>
      </c>
      <c r="C103" s="16" t="s">
        <v>10</v>
      </c>
      <c r="D103" s="16" t="s">
        <v>9</v>
      </c>
      <c r="E103" s="16" t="s">
        <v>15</v>
      </c>
      <c r="F103" s="16" t="s">
        <v>15</v>
      </c>
      <c r="G103" s="16" t="s">
        <v>8</v>
      </c>
      <c r="H103" s="32"/>
    </row>
    <row r="104" spans="2:9">
      <c r="B104" s="12">
        <v>100</v>
      </c>
      <c r="C104" s="16" t="s">
        <v>12</v>
      </c>
      <c r="D104" s="16" t="s">
        <v>13</v>
      </c>
      <c r="E104" s="16" t="s">
        <v>15</v>
      </c>
      <c r="F104" s="16" t="s">
        <v>61</v>
      </c>
      <c r="G104" s="16" t="s">
        <v>15</v>
      </c>
      <c r="H104" s="32"/>
    </row>
    <row r="105" spans="2:9">
      <c r="B105" s="12">
        <v>101</v>
      </c>
      <c r="C105" s="16" t="s">
        <v>8</v>
      </c>
      <c r="D105" s="16" t="s">
        <v>15</v>
      </c>
      <c r="E105" s="16" t="s">
        <v>14</v>
      </c>
      <c r="F105" s="16" t="s">
        <v>9</v>
      </c>
      <c r="G105" s="16" t="s">
        <v>61</v>
      </c>
      <c r="H105" s="32"/>
    </row>
    <row r="106" spans="2:9">
      <c r="B106" s="12">
        <v>102</v>
      </c>
      <c r="C106" s="16" t="s">
        <v>16</v>
      </c>
      <c r="D106" s="16" t="s">
        <v>61</v>
      </c>
      <c r="E106" s="16" t="s">
        <v>10</v>
      </c>
      <c r="F106" s="47" t="s">
        <v>9</v>
      </c>
      <c r="G106" s="16" t="s">
        <v>61</v>
      </c>
      <c r="H106" s="32"/>
    </row>
    <row r="107" spans="2:9">
      <c r="B107" s="12">
        <v>103</v>
      </c>
      <c r="C107" s="16" t="s">
        <v>13</v>
      </c>
      <c r="D107" s="16" t="s">
        <v>15</v>
      </c>
      <c r="E107" s="16" t="s">
        <v>14</v>
      </c>
      <c r="F107" s="16" t="s">
        <v>9</v>
      </c>
      <c r="G107" s="16" t="s">
        <v>16</v>
      </c>
      <c r="H107" s="32"/>
    </row>
    <row r="108" spans="2:9">
      <c r="B108" s="12">
        <v>104</v>
      </c>
      <c r="C108" s="16" t="s">
        <v>5</v>
      </c>
      <c r="D108" s="16" t="s">
        <v>11</v>
      </c>
      <c r="E108" s="16" t="s">
        <v>10</v>
      </c>
      <c r="F108" s="16" t="s">
        <v>11</v>
      </c>
      <c r="G108" s="16" t="s">
        <v>61</v>
      </c>
      <c r="H108" s="32"/>
    </row>
    <row r="109" spans="2:9">
      <c r="B109" s="12">
        <v>105</v>
      </c>
      <c r="C109" s="16" t="s">
        <v>5</v>
      </c>
      <c r="D109" s="16" t="s">
        <v>11</v>
      </c>
      <c r="E109" s="16" t="s">
        <v>16</v>
      </c>
      <c r="F109" s="16" t="s">
        <v>11</v>
      </c>
      <c r="G109" s="16" t="s">
        <v>15</v>
      </c>
      <c r="H109" s="32"/>
    </row>
    <row r="110" spans="2:9">
      <c r="B110" s="12">
        <v>106</v>
      </c>
      <c r="C110" s="16" t="s">
        <v>8</v>
      </c>
      <c r="D110" s="16" t="s">
        <v>9</v>
      </c>
      <c r="E110" s="16" t="s">
        <v>10</v>
      </c>
      <c r="F110" s="16" t="s">
        <v>61</v>
      </c>
      <c r="G110" s="16" t="s">
        <v>61</v>
      </c>
      <c r="H110" s="32"/>
    </row>
    <row r="111" spans="2:9">
      <c r="B111" s="12">
        <v>107</v>
      </c>
      <c r="C111" s="16" t="s">
        <v>8</v>
      </c>
      <c r="D111" s="16" t="s">
        <v>13</v>
      </c>
      <c r="E111" s="16" t="s">
        <v>10</v>
      </c>
      <c r="F111" s="16" t="s">
        <v>61</v>
      </c>
      <c r="G111" s="16" t="s">
        <v>15</v>
      </c>
      <c r="H111" s="32"/>
    </row>
    <row r="112" spans="2:9">
      <c r="B112" s="12">
        <v>108</v>
      </c>
      <c r="C112" s="16" t="s">
        <v>8</v>
      </c>
      <c r="D112" s="16" t="s">
        <v>13</v>
      </c>
      <c r="E112" s="16" t="s">
        <v>10</v>
      </c>
      <c r="F112" s="16" t="s">
        <v>61</v>
      </c>
      <c r="G112" s="16" t="s">
        <v>10</v>
      </c>
      <c r="H112" s="32"/>
    </row>
    <row r="113" spans="2:9">
      <c r="B113" s="12">
        <v>109</v>
      </c>
      <c r="C113" s="16" t="s">
        <v>16</v>
      </c>
      <c r="D113" s="16" t="s">
        <v>14</v>
      </c>
      <c r="E113" s="16" t="s">
        <v>8</v>
      </c>
      <c r="F113" s="16" t="s">
        <v>61</v>
      </c>
      <c r="G113" s="16" t="s">
        <v>16</v>
      </c>
      <c r="H113" s="32"/>
    </row>
    <row r="114" spans="2:9">
      <c r="B114" s="12">
        <v>110</v>
      </c>
      <c r="C114" s="16" t="s">
        <v>14</v>
      </c>
      <c r="D114" s="16" t="s">
        <v>61</v>
      </c>
      <c r="E114" s="16" t="s">
        <v>8</v>
      </c>
      <c r="F114" s="16" t="s">
        <v>15</v>
      </c>
      <c r="G114" s="16" t="s">
        <v>61</v>
      </c>
      <c r="H114" s="32"/>
    </row>
    <row r="115" spans="2:9">
      <c r="B115" s="12">
        <v>111</v>
      </c>
      <c r="C115" s="16" t="s">
        <v>14</v>
      </c>
      <c r="D115" s="16" t="s">
        <v>61</v>
      </c>
      <c r="E115" s="16" t="s">
        <v>8</v>
      </c>
      <c r="F115" s="16" t="s">
        <v>61</v>
      </c>
      <c r="G115" s="16" t="s">
        <v>61</v>
      </c>
      <c r="H115" s="32"/>
    </row>
    <row r="116" spans="2:9">
      <c r="B116" s="12">
        <v>112</v>
      </c>
      <c r="C116" s="16" t="s">
        <v>43</v>
      </c>
      <c r="D116" s="16" t="s">
        <v>61</v>
      </c>
      <c r="E116" s="16" t="s">
        <v>16</v>
      </c>
      <c r="F116" s="16" t="s">
        <v>7</v>
      </c>
      <c r="G116" s="16" t="s">
        <v>61</v>
      </c>
      <c r="H116" s="32"/>
    </row>
    <row r="117" spans="2:9">
      <c r="B117" s="12">
        <v>113</v>
      </c>
      <c r="C117" s="16" t="s">
        <v>43</v>
      </c>
      <c r="D117" s="16" t="s">
        <v>9</v>
      </c>
      <c r="E117" s="16" t="s">
        <v>43</v>
      </c>
      <c r="F117" s="16" t="s">
        <v>7</v>
      </c>
      <c r="G117" s="16" t="s">
        <v>61</v>
      </c>
      <c r="H117" s="32"/>
    </row>
    <row r="118" spans="2:9">
      <c r="B118" s="12">
        <v>114</v>
      </c>
      <c r="C118" s="16" t="s">
        <v>43</v>
      </c>
      <c r="D118" s="16" t="s">
        <v>13</v>
      </c>
      <c r="E118" s="16" t="s">
        <v>43</v>
      </c>
      <c r="F118" s="16" t="s">
        <v>7</v>
      </c>
      <c r="G118" s="16" t="s">
        <v>61</v>
      </c>
      <c r="H118" s="32"/>
    </row>
    <row r="119" spans="2:9">
      <c r="B119" s="12">
        <v>115</v>
      </c>
      <c r="C119" s="16" t="s">
        <v>43</v>
      </c>
      <c r="D119" s="16" t="s">
        <v>9</v>
      </c>
      <c r="E119" s="16" t="s">
        <v>43</v>
      </c>
      <c r="F119" s="16" t="s">
        <v>14</v>
      </c>
      <c r="G119" s="16" t="s">
        <v>8</v>
      </c>
      <c r="H119" s="32"/>
    </row>
    <row r="120" spans="2:9">
      <c r="B120" s="12">
        <v>116</v>
      </c>
      <c r="C120" s="16" t="s">
        <v>43</v>
      </c>
      <c r="D120" s="16" t="s">
        <v>12</v>
      </c>
      <c r="E120" s="16" t="s">
        <v>43</v>
      </c>
      <c r="F120" s="16" t="s">
        <v>12</v>
      </c>
      <c r="G120" s="16" t="s">
        <v>7</v>
      </c>
      <c r="H120" s="32"/>
    </row>
    <row r="121" spans="2:9">
      <c r="B121" s="12">
        <v>117</v>
      </c>
      <c r="C121" s="16" t="s">
        <v>43</v>
      </c>
      <c r="D121" s="16" t="s">
        <v>61</v>
      </c>
      <c r="E121" s="16" t="s">
        <v>43</v>
      </c>
      <c r="F121" s="16" t="s">
        <v>13</v>
      </c>
      <c r="G121" s="16" t="s">
        <v>61</v>
      </c>
      <c r="H121" s="32"/>
    </row>
    <row r="122" spans="2:9">
      <c r="B122" s="12">
        <v>118</v>
      </c>
      <c r="C122" s="16" t="s">
        <v>43</v>
      </c>
      <c r="D122" s="16" t="s">
        <v>9</v>
      </c>
      <c r="E122" s="16" t="s">
        <v>43</v>
      </c>
      <c r="F122" s="16" t="s">
        <v>9</v>
      </c>
      <c r="G122" s="16" t="s">
        <v>9</v>
      </c>
      <c r="H122" s="32"/>
    </row>
    <row r="123" spans="2:9">
      <c r="B123" s="12">
        <v>119</v>
      </c>
      <c r="C123" s="16" t="s">
        <v>10</v>
      </c>
      <c r="D123" s="16" t="s">
        <v>61</v>
      </c>
      <c r="E123" s="16" t="s">
        <v>43</v>
      </c>
      <c r="F123" s="16" t="s">
        <v>13</v>
      </c>
      <c r="G123" s="16" t="s">
        <v>61</v>
      </c>
      <c r="H123" s="32"/>
    </row>
    <row r="124" spans="2:9">
      <c r="B124" s="12">
        <v>120</v>
      </c>
      <c r="C124" s="16" t="s">
        <v>14</v>
      </c>
      <c r="D124" s="16" t="s">
        <v>15</v>
      </c>
      <c r="E124" s="16" t="s">
        <v>14</v>
      </c>
      <c r="F124" s="16" t="s">
        <v>7</v>
      </c>
      <c r="G124" s="16" t="s">
        <v>9</v>
      </c>
      <c r="H124" s="32"/>
    </row>
    <row r="125" spans="2:9">
      <c r="B125" s="12">
        <v>121</v>
      </c>
      <c r="C125" s="16" t="s">
        <v>14</v>
      </c>
      <c r="D125" s="16" t="s">
        <v>11</v>
      </c>
      <c r="E125" s="16" t="s">
        <v>14</v>
      </c>
      <c r="F125" s="16" t="s">
        <v>7</v>
      </c>
      <c r="G125" s="16" t="s">
        <v>9</v>
      </c>
      <c r="H125" s="32"/>
    </row>
    <row r="126" spans="2:9">
      <c r="B126" s="12">
        <v>122</v>
      </c>
      <c r="C126" s="16" t="s">
        <v>13</v>
      </c>
      <c r="D126" s="16" t="s">
        <v>11</v>
      </c>
      <c r="E126" s="16" t="s">
        <v>14</v>
      </c>
      <c r="F126" s="16" t="s">
        <v>7</v>
      </c>
      <c r="G126" s="16" t="s">
        <v>10</v>
      </c>
      <c r="H126" s="32"/>
    </row>
    <row r="127" spans="2:9">
      <c r="B127" s="12">
        <v>123</v>
      </c>
      <c r="C127" s="16" t="s">
        <v>11</v>
      </c>
      <c r="D127" s="16" t="s">
        <v>11</v>
      </c>
      <c r="E127" s="16" t="s">
        <v>14</v>
      </c>
      <c r="F127" s="16" t="s">
        <v>7</v>
      </c>
      <c r="G127" s="16" t="s">
        <v>16</v>
      </c>
      <c r="H127" s="32"/>
      <c r="I127" s="21">
        <f>J212</f>
        <v>2.380613421944985</v>
      </c>
    </row>
    <row r="128" spans="2:9">
      <c r="B128" s="12">
        <v>124</v>
      </c>
      <c r="C128" s="16" t="s">
        <v>14</v>
      </c>
      <c r="D128" s="16" t="s">
        <v>7</v>
      </c>
      <c r="E128" s="16" t="s">
        <v>10</v>
      </c>
      <c r="F128" s="16" t="s">
        <v>11</v>
      </c>
      <c r="G128" s="16" t="s">
        <v>11</v>
      </c>
      <c r="H128" s="32"/>
    </row>
    <row r="129" spans="2:8">
      <c r="B129" s="12">
        <v>125</v>
      </c>
      <c r="C129" s="16" t="s">
        <v>10</v>
      </c>
      <c r="D129" s="16" t="s">
        <v>7</v>
      </c>
      <c r="E129" s="16" t="s">
        <v>10</v>
      </c>
      <c r="F129" s="16" t="s">
        <v>11</v>
      </c>
      <c r="G129" s="16" t="s">
        <v>7</v>
      </c>
      <c r="H129" s="32"/>
    </row>
    <row r="130" spans="2:8">
      <c r="B130" s="12">
        <v>126</v>
      </c>
      <c r="C130" s="16" t="s">
        <v>10</v>
      </c>
      <c r="D130" s="16" t="s">
        <v>7</v>
      </c>
      <c r="E130" s="16" t="s">
        <v>10</v>
      </c>
      <c r="F130" s="16" t="s">
        <v>13</v>
      </c>
      <c r="G130" s="16" t="s">
        <v>7</v>
      </c>
      <c r="H130" s="32"/>
    </row>
    <row r="131" spans="2:8">
      <c r="B131" s="12">
        <v>127</v>
      </c>
      <c r="C131" s="16" t="s">
        <v>16</v>
      </c>
      <c r="D131" s="16" t="s">
        <v>61</v>
      </c>
      <c r="E131" s="16" t="s">
        <v>14</v>
      </c>
      <c r="F131" s="16" t="s">
        <v>9</v>
      </c>
      <c r="G131" s="16" t="s">
        <v>7</v>
      </c>
      <c r="H131" s="32"/>
    </row>
    <row r="132" spans="2:8">
      <c r="B132" s="12">
        <v>128</v>
      </c>
      <c r="C132" s="16" t="s">
        <v>12</v>
      </c>
      <c r="D132" s="16" t="s">
        <v>5</v>
      </c>
      <c r="E132" s="16" t="s">
        <v>12</v>
      </c>
      <c r="F132" s="16" t="s">
        <v>15</v>
      </c>
      <c r="G132" s="16" t="s">
        <v>8</v>
      </c>
      <c r="H132" s="32"/>
    </row>
    <row r="133" spans="2:8">
      <c r="B133" s="12">
        <v>129</v>
      </c>
      <c r="C133" s="49" t="s">
        <v>61</v>
      </c>
      <c r="D133" s="16" t="s">
        <v>5</v>
      </c>
      <c r="E133" s="16" t="s">
        <v>61</v>
      </c>
      <c r="F133" s="16" t="s">
        <v>13</v>
      </c>
      <c r="G133" s="16" t="s">
        <v>16</v>
      </c>
      <c r="H133" s="32"/>
    </row>
    <row r="134" spans="2:8">
      <c r="B134" s="12">
        <v>130</v>
      </c>
      <c r="C134" s="49" t="s">
        <v>13</v>
      </c>
      <c r="D134" s="16" t="s">
        <v>5</v>
      </c>
      <c r="E134" s="16" t="s">
        <v>13</v>
      </c>
      <c r="F134" s="16" t="s">
        <v>9</v>
      </c>
      <c r="G134" s="16" t="s">
        <v>10</v>
      </c>
      <c r="H134" s="32"/>
    </row>
    <row r="135" spans="2:8">
      <c r="B135" s="12">
        <v>131</v>
      </c>
      <c r="C135" s="49" t="s">
        <v>16</v>
      </c>
      <c r="D135" s="16" t="s">
        <v>9</v>
      </c>
      <c r="E135" s="16" t="s">
        <v>8</v>
      </c>
      <c r="F135" s="47" t="s">
        <v>15</v>
      </c>
      <c r="G135" s="16" t="s">
        <v>9</v>
      </c>
      <c r="H135" s="32"/>
    </row>
    <row r="136" spans="2:8">
      <c r="B136" s="12">
        <v>132</v>
      </c>
      <c r="C136" s="49" t="s">
        <v>12</v>
      </c>
      <c r="D136" s="16" t="s">
        <v>15</v>
      </c>
      <c r="E136" s="49" t="s">
        <v>12</v>
      </c>
      <c r="F136" s="49" t="s">
        <v>13</v>
      </c>
      <c r="G136" s="16" t="s">
        <v>61</v>
      </c>
      <c r="H136" s="32"/>
    </row>
    <row r="137" spans="2:8">
      <c r="B137" s="12">
        <v>133</v>
      </c>
      <c r="C137" s="49" t="s">
        <v>61</v>
      </c>
      <c r="D137" s="16" t="s">
        <v>11</v>
      </c>
      <c r="E137" s="49"/>
      <c r="F137" s="49" t="s">
        <v>14</v>
      </c>
      <c r="G137" s="16" t="s">
        <v>7</v>
      </c>
      <c r="H137" s="32"/>
    </row>
    <row r="138" spans="2:8">
      <c r="B138" s="12">
        <v>134</v>
      </c>
      <c r="C138" s="49" t="s">
        <v>12</v>
      </c>
      <c r="D138" s="16" t="s">
        <v>7</v>
      </c>
      <c r="E138" s="49"/>
      <c r="F138" s="49" t="s">
        <v>7</v>
      </c>
      <c r="G138" s="16" t="s">
        <v>9</v>
      </c>
      <c r="H138" s="32"/>
    </row>
    <row r="139" spans="2:8">
      <c r="B139" s="12">
        <v>135</v>
      </c>
      <c r="C139" s="49"/>
      <c r="D139" s="47" t="s">
        <v>11</v>
      </c>
      <c r="E139" s="49"/>
      <c r="F139" s="49" t="s">
        <v>11</v>
      </c>
      <c r="G139" s="47" t="s">
        <v>15</v>
      </c>
      <c r="H139" s="46"/>
    </row>
    <row r="140" spans="2:8">
      <c r="B140" s="12">
        <v>136</v>
      </c>
      <c r="C140" s="49"/>
      <c r="D140" s="16" t="s">
        <v>11</v>
      </c>
      <c r="E140" s="49"/>
      <c r="F140" s="49" t="s">
        <v>13</v>
      </c>
      <c r="G140" s="29"/>
      <c r="H140" s="46"/>
    </row>
    <row r="141" spans="2:8">
      <c r="B141" s="12">
        <v>137</v>
      </c>
      <c r="C141" s="49"/>
      <c r="D141" s="16" t="s">
        <v>13</v>
      </c>
      <c r="E141" s="17"/>
      <c r="F141" s="49" t="s">
        <v>14</v>
      </c>
      <c r="G141" s="29"/>
      <c r="H141" s="46"/>
    </row>
    <row r="142" spans="2:8">
      <c r="B142" s="12">
        <v>138</v>
      </c>
      <c r="C142" s="49"/>
      <c r="D142" s="16" t="s">
        <v>13</v>
      </c>
      <c r="E142" s="17"/>
      <c r="F142" s="17"/>
      <c r="G142" s="29"/>
      <c r="H142" s="46"/>
    </row>
    <row r="143" spans="2:8">
      <c r="B143" s="12">
        <v>139</v>
      </c>
      <c r="C143" s="49"/>
      <c r="D143" s="49" t="s">
        <v>5</v>
      </c>
      <c r="E143" s="17"/>
      <c r="F143" s="17"/>
      <c r="G143" s="29"/>
      <c r="H143" s="32"/>
    </row>
    <row r="144" spans="2:8">
      <c r="B144" s="12">
        <v>140</v>
      </c>
      <c r="C144" s="49"/>
      <c r="D144" s="49" t="s">
        <v>5</v>
      </c>
      <c r="E144" s="17"/>
      <c r="F144" s="17"/>
      <c r="G144" s="29"/>
      <c r="H144" s="32"/>
    </row>
    <row r="145" spans="2:8">
      <c r="B145" s="12">
        <v>141</v>
      </c>
      <c r="C145" s="49"/>
      <c r="D145" s="49" t="s">
        <v>5</v>
      </c>
      <c r="E145" s="17"/>
      <c r="F145" s="17"/>
      <c r="G145" s="29"/>
      <c r="H145" s="32"/>
    </row>
    <row r="146" spans="2:8">
      <c r="B146" s="12">
        <v>142</v>
      </c>
      <c r="C146" s="49"/>
      <c r="D146" s="49" t="s">
        <v>5</v>
      </c>
      <c r="E146" s="17"/>
      <c r="F146" s="17"/>
      <c r="G146" s="29"/>
      <c r="H146" s="32"/>
    </row>
    <row r="147" spans="2:8">
      <c r="B147" s="12">
        <v>143</v>
      </c>
      <c r="C147" s="49"/>
      <c r="D147" s="49" t="s">
        <v>5</v>
      </c>
      <c r="E147" s="17"/>
      <c r="F147" s="17"/>
      <c r="G147" s="29"/>
      <c r="H147" s="32"/>
    </row>
    <row r="148" spans="2:8">
      <c r="B148" s="12">
        <v>144</v>
      </c>
      <c r="C148" s="49"/>
      <c r="D148" s="49" t="s">
        <v>5</v>
      </c>
      <c r="E148" s="17"/>
      <c r="F148" s="17"/>
      <c r="G148" s="29"/>
      <c r="H148" s="32"/>
    </row>
    <row r="149" spans="2:8">
      <c r="B149" s="12">
        <v>145</v>
      </c>
      <c r="C149" s="49"/>
      <c r="D149" s="49" t="s">
        <v>5</v>
      </c>
      <c r="E149" s="17"/>
      <c r="F149" s="17"/>
      <c r="G149" s="29"/>
      <c r="H149" s="32"/>
    </row>
    <row r="150" spans="2:8">
      <c r="B150" s="12">
        <v>146</v>
      </c>
      <c r="C150" s="49"/>
      <c r="D150" s="49" t="s">
        <v>5</v>
      </c>
      <c r="E150" s="17"/>
      <c r="F150" s="17"/>
      <c r="G150" s="29"/>
      <c r="H150" s="32"/>
    </row>
    <row r="151" spans="2:8">
      <c r="B151" s="12">
        <v>147</v>
      </c>
      <c r="C151" s="49"/>
      <c r="D151" s="49" t="s">
        <v>5</v>
      </c>
      <c r="E151" s="17"/>
      <c r="F151" s="17"/>
      <c r="G151" s="29"/>
      <c r="H151" s="32"/>
    </row>
    <row r="152" spans="2:8">
      <c r="B152" s="12">
        <v>148</v>
      </c>
      <c r="C152" s="49"/>
      <c r="D152" s="49" t="s">
        <v>5</v>
      </c>
      <c r="E152" s="17"/>
      <c r="F152" s="17"/>
      <c r="G152" s="29"/>
      <c r="H152" s="32"/>
    </row>
    <row r="153" spans="2:8">
      <c r="B153" s="12">
        <v>149</v>
      </c>
      <c r="C153" s="49"/>
      <c r="D153" s="49" t="s">
        <v>5</v>
      </c>
      <c r="E153" s="17"/>
      <c r="F153" s="17"/>
      <c r="G153" s="29"/>
      <c r="H153" s="32"/>
    </row>
    <row r="154" spans="2:8">
      <c r="B154" s="12">
        <v>150</v>
      </c>
      <c r="C154" s="49"/>
      <c r="D154" s="49" t="s">
        <v>5</v>
      </c>
      <c r="E154" s="17"/>
      <c r="F154" s="17"/>
      <c r="G154" s="29"/>
      <c r="H154" s="32"/>
    </row>
    <row r="155" spans="2:8">
      <c r="B155" s="12">
        <v>151</v>
      </c>
      <c r="C155" s="49"/>
      <c r="D155" s="49" t="s">
        <v>5</v>
      </c>
      <c r="E155" s="17"/>
      <c r="F155" s="17"/>
      <c r="G155" s="29"/>
      <c r="H155" s="32"/>
    </row>
    <row r="156" spans="2:8">
      <c r="B156" s="12">
        <v>152</v>
      </c>
      <c r="C156" s="49"/>
      <c r="D156" s="49" t="s">
        <v>5</v>
      </c>
      <c r="E156" s="17"/>
      <c r="F156" s="17"/>
      <c r="G156" s="29"/>
      <c r="H156" s="32"/>
    </row>
    <row r="157" spans="2:8">
      <c r="B157" s="12">
        <v>153</v>
      </c>
      <c r="C157" s="49"/>
      <c r="D157" s="49" t="s">
        <v>5</v>
      </c>
      <c r="E157" s="17"/>
      <c r="F157" s="17"/>
      <c r="G157" s="29"/>
      <c r="H157" s="32"/>
    </row>
    <row r="158" spans="2:8">
      <c r="B158" s="12">
        <v>154</v>
      </c>
      <c r="C158" s="49"/>
      <c r="D158" s="49" t="s">
        <v>5</v>
      </c>
      <c r="E158" s="17"/>
      <c r="F158" s="17"/>
      <c r="G158" s="29"/>
      <c r="H158" s="32"/>
    </row>
    <row r="159" spans="2:8">
      <c r="B159" s="12">
        <v>155</v>
      </c>
      <c r="C159" s="49"/>
      <c r="D159" s="49" t="s">
        <v>5</v>
      </c>
      <c r="E159" s="17"/>
      <c r="F159" s="17"/>
      <c r="G159" s="29"/>
      <c r="H159" s="32"/>
    </row>
    <row r="160" spans="2:8">
      <c r="B160" s="12">
        <v>156</v>
      </c>
      <c r="C160" s="49"/>
      <c r="D160" s="49" t="s">
        <v>5</v>
      </c>
      <c r="E160" s="17"/>
      <c r="F160" s="17"/>
      <c r="G160" s="29"/>
      <c r="H160" s="32"/>
    </row>
    <row r="161" spans="2:8">
      <c r="B161" s="12">
        <v>157</v>
      </c>
      <c r="C161" s="49"/>
      <c r="D161" s="49" t="s">
        <v>5</v>
      </c>
      <c r="E161" s="17"/>
      <c r="F161" s="17"/>
      <c r="G161" s="29"/>
      <c r="H161" s="32"/>
    </row>
    <row r="162" spans="2:8">
      <c r="B162" s="12">
        <v>158</v>
      </c>
      <c r="C162" s="49"/>
      <c r="D162" s="49" t="s">
        <v>5</v>
      </c>
      <c r="E162" s="17"/>
      <c r="F162" s="17"/>
      <c r="G162" s="29"/>
      <c r="H162" s="32"/>
    </row>
    <row r="163" spans="2:8">
      <c r="B163" s="12">
        <v>159</v>
      </c>
      <c r="C163" s="49"/>
      <c r="D163" s="49" t="s">
        <v>5</v>
      </c>
      <c r="E163" s="17"/>
      <c r="F163" s="17"/>
      <c r="G163" s="29"/>
      <c r="H163" s="32"/>
    </row>
    <row r="164" spans="2:8">
      <c r="B164" s="12">
        <v>160</v>
      </c>
      <c r="C164" s="49"/>
      <c r="D164" s="49" t="s">
        <v>5</v>
      </c>
      <c r="E164" s="17"/>
      <c r="F164" s="17"/>
      <c r="G164" s="29"/>
      <c r="H164" s="32"/>
    </row>
    <row r="165" spans="2:8">
      <c r="B165" s="12">
        <v>161</v>
      </c>
      <c r="C165" s="49"/>
      <c r="D165" s="49" t="s">
        <v>5</v>
      </c>
      <c r="E165" s="17"/>
      <c r="F165" s="17"/>
      <c r="G165" s="29"/>
      <c r="H165" s="32"/>
    </row>
    <row r="166" spans="2:8">
      <c r="B166" s="12">
        <v>162</v>
      </c>
      <c r="C166" s="49"/>
      <c r="D166" s="49" t="s">
        <v>5</v>
      </c>
      <c r="E166" s="17"/>
      <c r="F166" s="17"/>
      <c r="G166" s="29"/>
      <c r="H166" s="32"/>
    </row>
    <row r="167" spans="2:8">
      <c r="B167" s="12">
        <v>163</v>
      </c>
      <c r="C167" s="49"/>
      <c r="D167" s="49" t="s">
        <v>5</v>
      </c>
      <c r="E167" s="17"/>
      <c r="F167" s="17"/>
      <c r="G167" s="29"/>
      <c r="H167" s="32"/>
    </row>
    <row r="168" spans="2:8">
      <c r="B168" s="12">
        <v>164</v>
      </c>
      <c r="C168" s="49"/>
      <c r="D168" s="49" t="s">
        <v>5</v>
      </c>
      <c r="E168" s="17"/>
      <c r="F168" s="17"/>
      <c r="G168" s="29"/>
      <c r="H168" s="32"/>
    </row>
    <row r="169" spans="2:8">
      <c r="B169" s="12">
        <v>165</v>
      </c>
      <c r="C169" s="49"/>
      <c r="D169" s="49" t="s">
        <v>5</v>
      </c>
      <c r="E169" s="17"/>
      <c r="F169" s="17"/>
      <c r="G169" s="29"/>
      <c r="H169" s="32"/>
    </row>
    <row r="170" spans="2:8">
      <c r="B170" s="12">
        <v>166</v>
      </c>
      <c r="C170" s="49"/>
      <c r="D170" s="49" t="s">
        <v>5</v>
      </c>
      <c r="E170" s="17"/>
      <c r="F170" s="17"/>
      <c r="G170" s="29"/>
      <c r="H170" s="32"/>
    </row>
    <row r="171" spans="2:8">
      <c r="B171" s="12">
        <v>167</v>
      </c>
      <c r="C171" s="49"/>
      <c r="D171" s="49" t="s">
        <v>5</v>
      </c>
      <c r="E171" s="17"/>
      <c r="F171" s="17"/>
      <c r="G171" s="29"/>
      <c r="H171" s="32"/>
    </row>
    <row r="172" spans="2:8">
      <c r="B172" s="12">
        <v>168</v>
      </c>
      <c r="C172" s="49"/>
      <c r="D172" s="49" t="s">
        <v>5</v>
      </c>
      <c r="E172" s="17"/>
      <c r="F172" s="17"/>
      <c r="G172" s="29"/>
      <c r="H172" s="32"/>
    </row>
    <row r="173" spans="2:8">
      <c r="B173" s="12">
        <v>169</v>
      </c>
      <c r="C173" s="49"/>
      <c r="D173" s="49" t="s">
        <v>5</v>
      </c>
      <c r="E173" s="17"/>
      <c r="F173" s="17"/>
      <c r="G173" s="29"/>
      <c r="H173" s="32"/>
    </row>
    <row r="174" spans="2:8">
      <c r="B174" s="12">
        <v>170</v>
      </c>
      <c r="C174" s="49"/>
      <c r="D174" s="49" t="s">
        <v>5</v>
      </c>
      <c r="E174" s="17"/>
      <c r="F174" s="17"/>
      <c r="G174" s="29"/>
      <c r="H174" s="32"/>
    </row>
    <row r="175" spans="2:8">
      <c r="B175" s="12">
        <v>171</v>
      </c>
      <c r="C175" s="49"/>
      <c r="D175" s="49" t="s">
        <v>5</v>
      </c>
      <c r="E175" s="17"/>
      <c r="F175" s="17"/>
      <c r="G175" s="29"/>
      <c r="H175" s="32"/>
    </row>
    <row r="176" spans="2:8">
      <c r="B176" s="12">
        <v>172</v>
      </c>
      <c r="C176" s="49"/>
      <c r="D176" s="49" t="s">
        <v>5</v>
      </c>
      <c r="E176" s="17"/>
      <c r="F176" s="17"/>
      <c r="G176" s="29"/>
      <c r="H176" s="32"/>
    </row>
    <row r="177" spans="2:8">
      <c r="B177" s="12">
        <v>173</v>
      </c>
      <c r="C177" s="49"/>
      <c r="D177" s="49" t="s">
        <v>5</v>
      </c>
      <c r="E177" s="17"/>
      <c r="F177" s="17"/>
      <c r="G177" s="29"/>
      <c r="H177" s="32"/>
    </row>
    <row r="178" spans="2:8">
      <c r="B178" s="12">
        <v>174</v>
      </c>
      <c r="C178" s="49"/>
      <c r="D178" s="49" t="s">
        <v>5</v>
      </c>
      <c r="E178" s="17"/>
      <c r="F178" s="17"/>
      <c r="G178" s="29"/>
      <c r="H178" s="32"/>
    </row>
    <row r="179" spans="2:8">
      <c r="B179" s="12">
        <v>175</v>
      </c>
      <c r="C179" s="49"/>
      <c r="D179" s="49" t="s">
        <v>5</v>
      </c>
      <c r="E179" s="17"/>
      <c r="F179" s="17"/>
      <c r="G179" s="29"/>
      <c r="H179" s="32"/>
    </row>
    <row r="180" spans="2:8">
      <c r="B180" s="12">
        <v>176</v>
      </c>
      <c r="C180" s="49"/>
      <c r="D180" s="49" t="s">
        <v>5</v>
      </c>
      <c r="E180" s="17"/>
      <c r="F180" s="17"/>
      <c r="G180" s="29"/>
      <c r="H180" s="32"/>
    </row>
    <row r="181" spans="2:8">
      <c r="B181" s="12">
        <v>177</v>
      </c>
      <c r="C181" s="49"/>
      <c r="D181" s="49" t="s">
        <v>5</v>
      </c>
      <c r="E181" s="17"/>
      <c r="F181" s="17"/>
      <c r="G181" s="29"/>
      <c r="H181" s="32"/>
    </row>
    <row r="182" spans="2:8">
      <c r="B182" s="12">
        <v>178</v>
      </c>
      <c r="C182" s="49"/>
      <c r="D182" s="49" t="s">
        <v>5</v>
      </c>
      <c r="E182" s="17"/>
      <c r="F182" s="17"/>
      <c r="G182" s="29"/>
      <c r="H182" s="32"/>
    </row>
    <row r="183" spans="2:8">
      <c r="B183" s="12">
        <v>179</v>
      </c>
      <c r="C183" s="49"/>
      <c r="D183" s="49" t="s">
        <v>5</v>
      </c>
      <c r="E183" s="17"/>
      <c r="F183" s="17"/>
      <c r="G183" s="29"/>
      <c r="H183" s="32"/>
    </row>
    <row r="184" spans="2:8">
      <c r="B184" s="12">
        <v>180</v>
      </c>
      <c r="C184" s="49"/>
      <c r="D184" s="49" t="s">
        <v>5</v>
      </c>
      <c r="E184" s="17"/>
      <c r="F184" s="17"/>
      <c r="G184" s="29"/>
      <c r="H184" s="32"/>
    </row>
    <row r="185" spans="2:8">
      <c r="B185" s="12">
        <v>181</v>
      </c>
      <c r="C185" s="49"/>
      <c r="D185" s="49" t="s">
        <v>5</v>
      </c>
      <c r="E185" s="17"/>
      <c r="F185" s="17"/>
      <c r="G185" s="29"/>
      <c r="H185" s="32"/>
    </row>
    <row r="186" spans="2:8">
      <c r="B186" s="12">
        <v>182</v>
      </c>
      <c r="C186" s="49"/>
      <c r="D186" s="49" t="s">
        <v>5</v>
      </c>
      <c r="E186" s="17"/>
      <c r="F186" s="17"/>
      <c r="G186" s="29"/>
      <c r="H186" s="32"/>
    </row>
    <row r="187" spans="2:8">
      <c r="B187" s="12">
        <v>183</v>
      </c>
      <c r="C187" s="49"/>
      <c r="D187" s="49" t="s">
        <v>5</v>
      </c>
      <c r="E187" s="17"/>
      <c r="F187" s="17"/>
      <c r="G187" s="29"/>
      <c r="H187" s="32"/>
    </row>
    <row r="188" spans="2:8">
      <c r="B188" s="12">
        <v>184</v>
      </c>
      <c r="C188" s="49"/>
      <c r="D188" s="49" t="s">
        <v>5</v>
      </c>
      <c r="E188" s="17"/>
      <c r="F188" s="17"/>
      <c r="G188" s="29"/>
      <c r="H188" s="32"/>
    </row>
    <row r="189" spans="2:8">
      <c r="B189" s="12">
        <v>185</v>
      </c>
      <c r="C189" s="49"/>
      <c r="D189" s="49" t="s">
        <v>5</v>
      </c>
      <c r="E189" s="17"/>
      <c r="F189" s="17"/>
      <c r="G189" s="29"/>
      <c r="H189" s="32"/>
    </row>
    <row r="190" spans="2:8">
      <c r="B190" s="12">
        <v>186</v>
      </c>
      <c r="C190" s="49"/>
      <c r="D190" s="49" t="s">
        <v>5</v>
      </c>
      <c r="E190" s="17"/>
      <c r="F190" s="17"/>
      <c r="G190" s="29"/>
      <c r="H190" s="32"/>
    </row>
    <row r="191" spans="2:8">
      <c r="B191" s="12">
        <v>187</v>
      </c>
      <c r="C191" s="49"/>
      <c r="D191" s="49" t="s">
        <v>5</v>
      </c>
      <c r="E191" s="17"/>
      <c r="F191" s="17"/>
      <c r="G191" s="29"/>
      <c r="H191" s="32"/>
    </row>
    <row r="192" spans="2:8">
      <c r="B192" s="12">
        <v>188</v>
      </c>
      <c r="C192" s="49"/>
      <c r="D192" s="49" t="s">
        <v>5</v>
      </c>
      <c r="E192" s="17"/>
      <c r="F192" s="17"/>
      <c r="G192" s="29"/>
      <c r="H192" s="32"/>
    </row>
    <row r="193" spans="2:8">
      <c r="B193" s="12">
        <v>189</v>
      </c>
      <c r="C193" s="49"/>
      <c r="D193" s="49" t="s">
        <v>5</v>
      </c>
      <c r="E193" s="17"/>
      <c r="F193" s="17"/>
      <c r="G193" s="29"/>
      <c r="H193" s="32"/>
    </row>
    <row r="194" spans="2:8">
      <c r="B194" s="12">
        <v>190</v>
      </c>
      <c r="C194" s="49"/>
      <c r="D194" s="49" t="s">
        <v>5</v>
      </c>
      <c r="E194" s="17"/>
      <c r="F194" s="17"/>
      <c r="G194" s="29"/>
      <c r="H194" s="32"/>
    </row>
    <row r="195" spans="2:8">
      <c r="B195" s="12">
        <v>191</v>
      </c>
      <c r="C195" s="17"/>
      <c r="D195" s="49" t="s">
        <v>5</v>
      </c>
      <c r="E195" s="17"/>
      <c r="F195" s="17"/>
      <c r="G195" s="29"/>
      <c r="H195" s="32"/>
    </row>
    <row r="196" spans="2:8">
      <c r="B196" s="12">
        <v>192</v>
      </c>
      <c r="C196" s="17"/>
      <c r="D196" s="49" t="s">
        <v>5</v>
      </c>
      <c r="E196" s="17"/>
      <c r="F196" s="17"/>
      <c r="G196" s="29"/>
      <c r="H196" s="32"/>
    </row>
    <row r="197" spans="2:8">
      <c r="B197" s="12">
        <v>193</v>
      </c>
      <c r="C197" s="17"/>
      <c r="D197" s="49" t="s">
        <v>5</v>
      </c>
      <c r="E197" s="17"/>
      <c r="F197" s="17"/>
      <c r="G197" s="29"/>
      <c r="H197" s="32"/>
    </row>
    <row r="198" spans="2:8">
      <c r="B198" s="12">
        <v>194</v>
      </c>
      <c r="C198" s="17"/>
      <c r="D198" s="16"/>
      <c r="E198" s="17"/>
      <c r="F198" s="17"/>
      <c r="G198" s="29"/>
      <c r="H198" s="32"/>
    </row>
    <row r="199" spans="2:8">
      <c r="B199" s="12">
        <v>195</v>
      </c>
      <c r="C199" s="17"/>
      <c r="D199" s="16"/>
      <c r="E199" s="17"/>
      <c r="F199" s="17"/>
      <c r="G199" s="29"/>
      <c r="H199" s="32"/>
    </row>
    <row r="200" spans="2:8">
      <c r="B200" s="12">
        <v>196</v>
      </c>
      <c r="C200" s="17"/>
      <c r="D200" s="16"/>
      <c r="E200" s="17"/>
      <c r="F200" s="17"/>
      <c r="G200" s="29"/>
      <c r="H200" s="32"/>
    </row>
    <row r="201" spans="2:8">
      <c r="B201" s="12">
        <v>197</v>
      </c>
      <c r="C201" s="17"/>
      <c r="D201" s="16"/>
      <c r="E201" s="17"/>
      <c r="F201" s="17"/>
      <c r="G201" s="29"/>
      <c r="H201" s="32"/>
    </row>
    <row r="202" spans="2:8">
      <c r="B202" s="12">
        <v>198</v>
      </c>
      <c r="C202" s="17"/>
      <c r="D202" s="16"/>
      <c r="E202" s="17"/>
      <c r="F202" s="17"/>
      <c r="G202" s="29"/>
      <c r="H202" s="32"/>
    </row>
    <row r="203" spans="2:8">
      <c r="B203" s="12">
        <v>199</v>
      </c>
      <c r="C203" s="17"/>
      <c r="D203" s="16"/>
      <c r="E203" s="17"/>
      <c r="F203" s="17"/>
      <c r="G203" s="29"/>
      <c r="H203" s="32"/>
    </row>
    <row r="204" spans="2:8">
      <c r="B204" s="12">
        <v>200</v>
      </c>
      <c r="C204" s="17"/>
      <c r="D204" s="16"/>
      <c r="E204" s="17"/>
      <c r="F204" s="17"/>
      <c r="G204" s="29"/>
      <c r="H204" s="32"/>
    </row>
    <row r="205" spans="2:8">
      <c r="B205" s="12">
        <v>201</v>
      </c>
      <c r="C205" s="17"/>
      <c r="D205" s="16"/>
      <c r="E205" s="17"/>
      <c r="F205" s="17"/>
      <c r="G205" s="29"/>
      <c r="H205" s="32"/>
    </row>
    <row r="206" spans="2:8">
      <c r="B206" s="12">
        <v>202</v>
      </c>
      <c r="C206" s="17"/>
      <c r="D206" s="16"/>
      <c r="E206" s="17"/>
      <c r="F206" s="17"/>
      <c r="G206" s="29"/>
      <c r="H206" s="32"/>
    </row>
    <row r="207" spans="2:8">
      <c r="B207" s="12">
        <v>203</v>
      </c>
      <c r="C207" s="17"/>
      <c r="D207" s="16"/>
      <c r="E207" s="17"/>
      <c r="F207" s="17"/>
      <c r="G207" s="29"/>
      <c r="H207" s="32"/>
    </row>
    <row r="208" spans="2:8">
      <c r="B208" s="12">
        <v>204</v>
      </c>
      <c r="C208" s="17"/>
      <c r="D208" s="16"/>
      <c r="E208" s="17"/>
      <c r="F208" s="17"/>
      <c r="G208" s="29"/>
      <c r="H208" s="32"/>
    </row>
    <row r="210" spans="2:12">
      <c r="B210" s="75" t="s">
        <v>42</v>
      </c>
      <c r="C210" s="75"/>
      <c r="D210" s="75"/>
      <c r="E210" s="75"/>
      <c r="F210" s="75"/>
      <c r="G210" s="75"/>
      <c r="H210" s="75"/>
    </row>
    <row r="211" spans="2:12">
      <c r="B211" s="19" t="s">
        <v>6</v>
      </c>
      <c r="C211" s="19" t="s">
        <v>35</v>
      </c>
      <c r="D211" s="19" t="s">
        <v>36</v>
      </c>
      <c r="E211" s="19" t="s">
        <v>37</v>
      </c>
      <c r="F211" s="19" t="s">
        <v>38</v>
      </c>
      <c r="G211" s="19" t="s">
        <v>39</v>
      </c>
      <c r="H211" s="27" t="s">
        <v>44</v>
      </c>
    </row>
    <row r="212" spans="2:12">
      <c r="B212" s="18" t="s">
        <v>5</v>
      </c>
      <c r="C212" s="18">
        <f>COUNTIF(C$4:C$208, $B212)</f>
        <v>8</v>
      </c>
      <c r="D212" s="18">
        <f t="shared" ref="D212:G212" si="0">COUNTIF(D$4:D$208, $B212)</f>
        <v>64</v>
      </c>
      <c r="E212" s="18">
        <f t="shared" si="0"/>
        <v>3</v>
      </c>
      <c r="F212" s="18">
        <f t="shared" si="0"/>
        <v>3</v>
      </c>
      <c r="G212" s="18">
        <f t="shared" si="0"/>
        <v>3</v>
      </c>
      <c r="H212" s="18">
        <v>0</v>
      </c>
      <c r="I212" s="13" t="s">
        <v>60</v>
      </c>
      <c r="J212" s="13">
        <f>Q246</f>
        <v>2.380613421944985</v>
      </c>
    </row>
    <row r="213" spans="2:12">
      <c r="B213" s="18" t="s">
        <v>7</v>
      </c>
      <c r="C213" s="18">
        <f t="shared" ref="C213:G225" si="1">COUNTIF(C$4:C$208, $B213)</f>
        <v>6</v>
      </c>
      <c r="D213" s="18">
        <f t="shared" si="1"/>
        <v>15</v>
      </c>
      <c r="E213" s="18">
        <f t="shared" si="1"/>
        <v>8</v>
      </c>
      <c r="F213" s="18">
        <f t="shared" si="1"/>
        <v>19</v>
      </c>
      <c r="G213" s="18">
        <f t="shared" si="1"/>
        <v>12</v>
      </c>
      <c r="H213" s="18">
        <v>4</v>
      </c>
      <c r="I213" s="27"/>
    </row>
    <row r="214" spans="2:12">
      <c r="B214" s="18" t="s">
        <v>8</v>
      </c>
      <c r="C214" s="18">
        <f t="shared" si="1"/>
        <v>19</v>
      </c>
      <c r="D214" s="18">
        <f t="shared" si="1"/>
        <v>6</v>
      </c>
      <c r="E214" s="18">
        <f t="shared" si="1"/>
        <v>16</v>
      </c>
      <c r="F214" s="18">
        <f t="shared" si="1"/>
        <v>3</v>
      </c>
      <c r="G214" s="18">
        <f t="shared" si="1"/>
        <v>12</v>
      </c>
      <c r="H214" s="18">
        <v>5</v>
      </c>
      <c r="I214" s="27"/>
    </row>
    <row r="215" spans="2:12">
      <c r="B215" s="18" t="s">
        <v>9</v>
      </c>
      <c r="C215" s="18">
        <f t="shared" si="1"/>
        <v>6</v>
      </c>
      <c r="D215" s="18">
        <f t="shared" si="1"/>
        <v>21</v>
      </c>
      <c r="E215" s="18">
        <f t="shared" si="1"/>
        <v>7</v>
      </c>
      <c r="F215" s="18">
        <f t="shared" si="1"/>
        <v>20</v>
      </c>
      <c r="G215" s="18">
        <f t="shared" si="1"/>
        <v>15</v>
      </c>
      <c r="H215" s="18">
        <v>6</v>
      </c>
      <c r="I215" s="27"/>
    </row>
    <row r="216" spans="2:12">
      <c r="B216" s="18" t="s">
        <v>10</v>
      </c>
      <c r="C216" s="18">
        <f t="shared" si="1"/>
        <v>15</v>
      </c>
      <c r="D216" s="18">
        <f t="shared" si="1"/>
        <v>3</v>
      </c>
      <c r="E216" s="18">
        <f t="shared" si="1"/>
        <v>24</v>
      </c>
      <c r="F216" s="18">
        <f t="shared" si="1"/>
        <v>3</v>
      </c>
      <c r="G216" s="18">
        <f t="shared" si="1"/>
        <v>16</v>
      </c>
      <c r="H216" s="18">
        <v>7</v>
      </c>
      <c r="I216" s="27"/>
    </row>
    <row r="217" spans="2:12">
      <c r="B217" s="18" t="s">
        <v>61</v>
      </c>
      <c r="C217" s="18">
        <f t="shared" si="1"/>
        <v>6</v>
      </c>
      <c r="D217" s="18">
        <f t="shared" si="1"/>
        <v>24</v>
      </c>
      <c r="E217" s="18">
        <f t="shared" si="1"/>
        <v>14</v>
      </c>
      <c r="F217" s="18">
        <f t="shared" si="1"/>
        <v>21</v>
      </c>
      <c r="G217" s="18">
        <f t="shared" si="1"/>
        <v>26</v>
      </c>
      <c r="H217" s="18">
        <v>7</v>
      </c>
      <c r="I217" s="27"/>
    </row>
    <row r="218" spans="2:12">
      <c r="B218" s="18" t="s">
        <v>11</v>
      </c>
      <c r="C218" s="18">
        <f t="shared" si="1"/>
        <v>5</v>
      </c>
      <c r="D218" s="18">
        <f t="shared" si="1"/>
        <v>14</v>
      </c>
      <c r="E218" s="18">
        <f t="shared" si="1"/>
        <v>2</v>
      </c>
      <c r="F218" s="18">
        <f t="shared" si="1"/>
        <v>12</v>
      </c>
      <c r="G218" s="18">
        <f t="shared" si="1"/>
        <v>6</v>
      </c>
      <c r="H218" s="18">
        <v>5</v>
      </c>
      <c r="I218" s="27"/>
    </row>
    <row r="219" spans="2:12">
      <c r="B219" s="18" t="s">
        <v>12</v>
      </c>
      <c r="C219" s="18">
        <f t="shared" si="1"/>
        <v>16</v>
      </c>
      <c r="D219" s="18">
        <f t="shared" si="1"/>
        <v>2</v>
      </c>
      <c r="E219" s="18">
        <f t="shared" si="1"/>
        <v>9</v>
      </c>
      <c r="F219" s="18">
        <f t="shared" si="1"/>
        <v>10</v>
      </c>
      <c r="G219" s="18">
        <f t="shared" si="1"/>
        <v>7</v>
      </c>
      <c r="H219" s="18">
        <v>5</v>
      </c>
      <c r="I219" s="27"/>
    </row>
    <row r="220" spans="2:12">
      <c r="B220" s="18" t="s">
        <v>13</v>
      </c>
      <c r="C220" s="18">
        <f t="shared" si="1"/>
        <v>6</v>
      </c>
      <c r="D220" s="18">
        <f t="shared" si="1"/>
        <v>18</v>
      </c>
      <c r="E220" s="18">
        <f t="shared" si="1"/>
        <v>6</v>
      </c>
      <c r="F220" s="18">
        <f t="shared" si="1"/>
        <v>13</v>
      </c>
      <c r="G220" s="18">
        <f t="shared" si="1"/>
        <v>4</v>
      </c>
      <c r="H220" s="18">
        <v>3</v>
      </c>
      <c r="I220" s="27"/>
      <c r="K220" s="13" t="s">
        <v>112</v>
      </c>
      <c r="L220" s="13">
        <f>1/(C245*E245*G245*64)</f>
        <v>12.46875</v>
      </c>
    </row>
    <row r="221" spans="2:12">
      <c r="B221" s="18" t="s">
        <v>14</v>
      </c>
      <c r="C221" s="18">
        <f t="shared" si="1"/>
        <v>19</v>
      </c>
      <c r="D221" s="18">
        <f t="shared" si="1"/>
        <v>6</v>
      </c>
      <c r="E221" s="18">
        <f t="shared" si="1"/>
        <v>15</v>
      </c>
      <c r="F221" s="18">
        <f t="shared" si="1"/>
        <v>9</v>
      </c>
      <c r="G221" s="18">
        <f t="shared" si="1"/>
        <v>6</v>
      </c>
      <c r="H221" s="18">
        <v>3</v>
      </c>
      <c r="I221" s="27"/>
    </row>
    <row r="222" spans="2:12">
      <c r="B222" s="18" t="s">
        <v>15</v>
      </c>
      <c r="C222" s="18">
        <f t="shared" si="1"/>
        <v>5</v>
      </c>
      <c r="D222" s="18">
        <f t="shared" si="1"/>
        <v>13</v>
      </c>
      <c r="E222" s="18">
        <f t="shared" si="1"/>
        <v>7</v>
      </c>
      <c r="F222" s="18">
        <f t="shared" si="1"/>
        <v>17</v>
      </c>
      <c r="G222" s="18">
        <f t="shared" si="1"/>
        <v>8</v>
      </c>
      <c r="H222" s="18">
        <v>3</v>
      </c>
      <c r="I222" s="27"/>
    </row>
    <row r="223" spans="2:12">
      <c r="B223" s="18" t="s">
        <v>48</v>
      </c>
      <c r="C223" s="18">
        <f t="shared" si="1"/>
        <v>0</v>
      </c>
      <c r="D223" s="18">
        <f t="shared" si="1"/>
        <v>0</v>
      </c>
      <c r="E223" s="18">
        <f t="shared" si="1"/>
        <v>0</v>
      </c>
      <c r="F223" s="18">
        <f t="shared" si="1"/>
        <v>0</v>
      </c>
      <c r="G223" s="18">
        <f t="shared" si="1"/>
        <v>0</v>
      </c>
      <c r="H223" s="18">
        <v>0</v>
      </c>
    </row>
    <row r="224" spans="2:12">
      <c r="B224" s="22" t="s">
        <v>43</v>
      </c>
      <c r="C224" s="18">
        <f t="shared" si="1"/>
        <v>7</v>
      </c>
      <c r="D224" s="18">
        <f t="shared" si="1"/>
        <v>8</v>
      </c>
      <c r="E224" s="18">
        <f t="shared" si="1"/>
        <v>7</v>
      </c>
      <c r="F224" s="18">
        <f t="shared" si="1"/>
        <v>8</v>
      </c>
      <c r="G224" s="18">
        <f t="shared" si="1"/>
        <v>9</v>
      </c>
      <c r="H224" s="18">
        <v>0</v>
      </c>
    </row>
    <row r="225" spans="2:26" ht="15" thickBot="1">
      <c r="B225" s="23" t="s">
        <v>16</v>
      </c>
      <c r="C225" s="18">
        <f t="shared" si="1"/>
        <v>17</v>
      </c>
      <c r="D225" s="18">
        <f t="shared" si="1"/>
        <v>0</v>
      </c>
      <c r="E225" s="18">
        <f t="shared" si="1"/>
        <v>15</v>
      </c>
      <c r="F225" s="18">
        <f t="shared" si="1"/>
        <v>0</v>
      </c>
      <c r="G225" s="18">
        <f t="shared" si="1"/>
        <v>12</v>
      </c>
      <c r="H225" s="23">
        <v>0</v>
      </c>
    </row>
    <row r="226" spans="2:26" ht="15" thickBot="1">
      <c r="B226" s="24" t="s">
        <v>41</v>
      </c>
      <c r="C226" s="25">
        <f>SUM(C212:C225)</f>
        <v>135</v>
      </c>
      <c r="D226" s="25">
        <f t="shared" ref="D226:G226" si="2">SUM(D212:D225)</f>
        <v>194</v>
      </c>
      <c r="E226" s="25">
        <f t="shared" si="2"/>
        <v>133</v>
      </c>
      <c r="F226" s="25">
        <f t="shared" si="2"/>
        <v>138</v>
      </c>
      <c r="G226" s="25">
        <f t="shared" si="2"/>
        <v>136</v>
      </c>
      <c r="H226" s="25">
        <f>SUM(H212:H225)</f>
        <v>48</v>
      </c>
    </row>
    <row r="230" spans="2:26">
      <c r="B230" s="71" t="s">
        <v>45</v>
      </c>
      <c r="C230" s="71"/>
      <c r="D230" s="71"/>
      <c r="E230" s="71"/>
      <c r="F230" s="71"/>
      <c r="G230" s="71"/>
      <c r="H230" s="71"/>
      <c r="K230" s="71" t="s">
        <v>47</v>
      </c>
      <c r="L230" s="71"/>
      <c r="M230" s="71"/>
      <c r="N230" s="71"/>
      <c r="O230" s="71"/>
      <c r="P230" s="71"/>
      <c r="Q230" s="71"/>
      <c r="T230" s="71" t="s">
        <v>50</v>
      </c>
      <c r="U230" s="71"/>
      <c r="V230" s="71"/>
      <c r="W230" s="71"/>
      <c r="X230" s="71"/>
      <c r="Y230" s="71"/>
      <c r="Z230" s="71"/>
    </row>
    <row r="231" spans="2:26">
      <c r="B231" s="18" t="s">
        <v>6</v>
      </c>
      <c r="C231" s="18" t="s">
        <v>35</v>
      </c>
      <c r="D231" s="18" t="s">
        <v>36</v>
      </c>
      <c r="E231" s="18" t="s">
        <v>37</v>
      </c>
      <c r="F231" s="18" t="s">
        <v>38</v>
      </c>
      <c r="G231" s="18" t="s">
        <v>39</v>
      </c>
      <c r="H231" s="18" t="s">
        <v>44</v>
      </c>
      <c r="K231" s="18" t="s">
        <v>6</v>
      </c>
      <c r="L231" s="18">
        <v>1</v>
      </c>
      <c r="M231" s="18">
        <v>2</v>
      </c>
      <c r="N231" s="18">
        <v>3</v>
      </c>
      <c r="O231" s="18">
        <v>4</v>
      </c>
      <c r="P231" s="18">
        <v>5</v>
      </c>
      <c r="Q231" s="18" t="s">
        <v>44</v>
      </c>
      <c r="T231" s="18" t="s">
        <v>6</v>
      </c>
      <c r="U231" s="18">
        <v>1</v>
      </c>
      <c r="V231" s="18">
        <v>2</v>
      </c>
      <c r="W231" s="18">
        <v>3</v>
      </c>
      <c r="X231" s="18">
        <v>4</v>
      </c>
      <c r="Y231" s="18">
        <v>5</v>
      </c>
      <c r="Z231" s="18" t="s">
        <v>44</v>
      </c>
    </row>
    <row r="232" spans="2:26">
      <c r="B232" s="18" t="s">
        <v>5</v>
      </c>
      <c r="C232" s="18">
        <f t="shared" ref="C232:H244" si="3">C212/C$226</f>
        <v>5.9259259259259262E-2</v>
      </c>
      <c r="D232" s="18">
        <f t="shared" si="3"/>
        <v>0.32989690721649484</v>
      </c>
      <c r="E232" s="18">
        <f t="shared" si="3"/>
        <v>2.2556390977443608E-2</v>
      </c>
      <c r="F232" s="18">
        <f t="shared" si="3"/>
        <v>2.1739130434782608E-2</v>
      </c>
      <c r="G232" s="18">
        <f t="shared" si="3"/>
        <v>2.2058823529411766E-2</v>
      </c>
      <c r="H232" s="18">
        <f t="shared" si="3"/>
        <v>0</v>
      </c>
      <c r="K232" s="18" t="s">
        <v>5</v>
      </c>
      <c r="L232" s="18">
        <v>0</v>
      </c>
      <c r="M232" s="18">
        <f>(C232*D232*(E245+E243))*D251</f>
        <v>0</v>
      </c>
      <c r="N232" s="18">
        <f>C232*D232*E232*(F238+F239+F240+F241+F242)*E251</f>
        <v>1.4618946889111318E-2</v>
      </c>
      <c r="O232" s="18">
        <f>C232*D232*E232*F232*(G243+G245+SUM(G238:G242)+G244*SUM(H238:H242))*F251</f>
        <v>9.8461144820286288E-4</v>
      </c>
      <c r="P232" s="18">
        <f>C232*D232*E232*F232*G232*G251</f>
        <v>3.1719026519286855E-4</v>
      </c>
      <c r="Q232" s="18"/>
      <c r="T232" s="18" t="s">
        <v>5</v>
      </c>
      <c r="U232" s="18"/>
      <c r="V232" s="18"/>
      <c r="W232" s="18"/>
      <c r="X232" s="18"/>
      <c r="Y232" s="18"/>
      <c r="Z232" s="18"/>
    </row>
    <row r="233" spans="2:26">
      <c r="B233" s="18" t="s">
        <v>7</v>
      </c>
      <c r="C233" s="18">
        <f t="shared" si="3"/>
        <v>4.4444444444444446E-2</v>
      </c>
      <c r="D233" s="18">
        <f t="shared" si="3"/>
        <v>7.7319587628865982E-2</v>
      </c>
      <c r="E233" s="18">
        <f t="shared" si="3"/>
        <v>6.0150375939849621E-2</v>
      </c>
      <c r="F233" s="18">
        <f t="shared" si="3"/>
        <v>0.13768115942028986</v>
      </c>
      <c r="G233" s="18">
        <f t="shared" si="3"/>
        <v>8.8235294117647065E-2</v>
      </c>
      <c r="H233" s="18">
        <f t="shared" si="3"/>
        <v>8.3333333333333329E-2</v>
      </c>
      <c r="I233" s="27"/>
      <c r="K233" s="18" t="s">
        <v>7</v>
      </c>
      <c r="L233" s="18">
        <v>0</v>
      </c>
      <c r="M233" s="18">
        <v>0</v>
      </c>
      <c r="N233" s="18">
        <f t="shared" ref="N233:N242" si="4">((1-$H233)*($C233+C$232)*($D233+D$232)*($E233+E$232)*(1-F$232-$F233)+H233*($C233+C$232+C$244)*($D233+D$232+D$244)*($E233+E$232+E$244)*(1-F$232-$F233-F$244))*$E252-(1-F$232-F233-$H233*F$244)*$E252*PRODUCT(C$232:E$232)</f>
        <v>0.22038158130855132</v>
      </c>
      <c r="O233" s="18">
        <f t="shared" ref="O233:O242" si="5">((1-$H233)*($C233+C$232)*($D233+D$232)*($E233+E$232)*(F$232+$F233)*(1-G$232-G233)+H233*($C233+C$232+C$244)*($D233+D$232+D$244)*($E233+E$232+E$244)*(F$232+$F233+F$244)*(1-G$232-G233-G$244))*F252-(1-G$232-G233-$H233*G$244)*$F252*PRODUCT(C$232:F$232)</f>
        <v>0.17594622787730366</v>
      </c>
      <c r="P233" s="18">
        <f t="shared" ref="P233:P242" si="6">((1-$H233)*($C233+C$232)*($D233+D$232)*($E233+E$232)*(F$232+$F233)*(G$232+G233)+H233*($C233+C$232+C$244)*($D233+D$232+D$244)*($E233+E$232+E$244)*(F$232+$F233+F$244)*(+G$232+G233+G$244))*G252-PRODUCT(C$232:G$232)*G252</f>
        <v>0.12939892051929305</v>
      </c>
      <c r="Q233" s="18"/>
      <c r="T233" s="18" t="s">
        <v>7</v>
      </c>
      <c r="U233" s="18"/>
      <c r="V233" s="18" t="s">
        <v>51</v>
      </c>
      <c r="W233" s="18"/>
      <c r="X233" s="18"/>
      <c r="Y233" s="18"/>
      <c r="Z233" s="18"/>
    </row>
    <row r="234" spans="2:26">
      <c r="B234" s="18" t="s">
        <v>8</v>
      </c>
      <c r="C234" s="18">
        <f t="shared" si="3"/>
        <v>0.14074074074074075</v>
      </c>
      <c r="D234" s="18">
        <f t="shared" si="3"/>
        <v>3.0927835051546393E-2</v>
      </c>
      <c r="E234" s="18">
        <f t="shared" si="3"/>
        <v>0.12030075187969924</v>
      </c>
      <c r="F234" s="18">
        <f t="shared" si="3"/>
        <v>2.1739130434782608E-2</v>
      </c>
      <c r="G234" s="18">
        <f t="shared" si="3"/>
        <v>8.8235294117647065E-2</v>
      </c>
      <c r="H234" s="18">
        <f t="shared" si="3"/>
        <v>0.10416666666666667</v>
      </c>
      <c r="K234" s="18" t="s">
        <v>8</v>
      </c>
      <c r="L234" s="18">
        <v>0</v>
      </c>
      <c r="M234" s="18">
        <v>0</v>
      </c>
      <c r="N234" s="18">
        <f t="shared" si="4"/>
        <v>0.25668843552512272</v>
      </c>
      <c r="O234" s="18">
        <f t="shared" si="5"/>
        <v>6.252737601629102E-2</v>
      </c>
      <c r="P234" s="18">
        <f t="shared" si="6"/>
        <v>3.6446178503249188E-2</v>
      </c>
      <c r="Q234" s="18"/>
      <c r="T234" s="18" t="s">
        <v>8</v>
      </c>
      <c r="U234" s="18"/>
      <c r="V234" s="18"/>
      <c r="W234" s="18"/>
      <c r="X234" s="18"/>
      <c r="Y234" s="18"/>
      <c r="Z234" s="18"/>
    </row>
    <row r="235" spans="2:26">
      <c r="B235" s="18" t="s">
        <v>9</v>
      </c>
      <c r="C235" s="18">
        <f t="shared" si="3"/>
        <v>4.4444444444444446E-2</v>
      </c>
      <c r="D235" s="18">
        <f t="shared" si="3"/>
        <v>0.10824742268041238</v>
      </c>
      <c r="E235" s="18">
        <f t="shared" si="3"/>
        <v>5.2631578947368418E-2</v>
      </c>
      <c r="F235" s="18">
        <f t="shared" si="3"/>
        <v>0.14492753623188406</v>
      </c>
      <c r="G235" s="18">
        <f t="shared" si="3"/>
        <v>0.11029411764705882</v>
      </c>
      <c r="H235" s="18">
        <f t="shared" si="3"/>
        <v>0.125</v>
      </c>
      <c r="K235" s="18" t="s">
        <v>9</v>
      </c>
      <c r="L235" s="18">
        <v>0</v>
      </c>
      <c r="M235" s="18">
        <v>0</v>
      </c>
      <c r="N235" s="18">
        <f t="shared" si="4"/>
        <v>7.6265006097676918E-2</v>
      </c>
      <c r="O235" s="18">
        <f t="shared" si="5"/>
        <v>7.6625380342883714E-2</v>
      </c>
      <c r="P235" s="18">
        <f t="shared" si="6"/>
        <v>5.348872523660908E-2</v>
      </c>
      <c r="Q235" s="18"/>
      <c r="T235" s="18" t="s">
        <v>9</v>
      </c>
      <c r="U235" s="18"/>
      <c r="V235" s="18"/>
      <c r="W235" s="18"/>
      <c r="X235" s="18"/>
      <c r="Y235" s="18"/>
      <c r="Z235" s="18"/>
    </row>
    <row r="236" spans="2:26">
      <c r="B236" s="18" t="s">
        <v>10</v>
      </c>
      <c r="C236" s="18">
        <f t="shared" si="3"/>
        <v>0.1111111111111111</v>
      </c>
      <c r="D236" s="18">
        <f t="shared" si="3"/>
        <v>1.5463917525773196E-2</v>
      </c>
      <c r="E236" s="18">
        <f t="shared" si="3"/>
        <v>0.18045112781954886</v>
      </c>
      <c r="F236" s="18">
        <f t="shared" si="3"/>
        <v>2.1739130434782608E-2</v>
      </c>
      <c r="G236" s="18">
        <f t="shared" si="3"/>
        <v>0.11764705882352941</v>
      </c>
      <c r="H236" s="18">
        <f t="shared" si="3"/>
        <v>0.14583333333333334</v>
      </c>
      <c r="K236" s="18" t="s">
        <v>10</v>
      </c>
      <c r="L236" s="18">
        <v>0</v>
      </c>
      <c r="M236" s="18">
        <v>0</v>
      </c>
      <c r="N236" s="18">
        <f t="shared" si="4"/>
        <v>0.30547696300947935</v>
      </c>
      <c r="O236" s="18">
        <f t="shared" si="5"/>
        <v>7.578013069626631E-2</v>
      </c>
      <c r="P236" s="18">
        <f t="shared" si="6"/>
        <v>5.7896224394237618E-2</v>
      </c>
      <c r="Q236" s="18"/>
      <c r="T236" s="18" t="s">
        <v>10</v>
      </c>
      <c r="U236" s="18"/>
      <c r="V236" s="18"/>
      <c r="W236" s="18"/>
      <c r="X236" s="18"/>
      <c r="Y236" s="18"/>
      <c r="Z236" s="18"/>
    </row>
    <row r="237" spans="2:26">
      <c r="B237" s="18" t="s">
        <v>61</v>
      </c>
      <c r="C237" s="18">
        <f t="shared" si="3"/>
        <v>4.4444444444444446E-2</v>
      </c>
      <c r="D237" s="18">
        <f t="shared" si="3"/>
        <v>0.12371134020618557</v>
      </c>
      <c r="E237" s="18">
        <f t="shared" si="3"/>
        <v>0.10526315789473684</v>
      </c>
      <c r="F237" s="18">
        <f t="shared" si="3"/>
        <v>0.15217391304347827</v>
      </c>
      <c r="G237" s="18">
        <f t="shared" si="3"/>
        <v>0.19117647058823528</v>
      </c>
      <c r="H237" s="18">
        <f t="shared" si="3"/>
        <v>0.14583333333333334</v>
      </c>
      <c r="K237" s="18" t="s">
        <v>61</v>
      </c>
      <c r="L237" s="18">
        <v>0</v>
      </c>
      <c r="M237" s="18">
        <v>0</v>
      </c>
      <c r="N237" s="18">
        <f t="shared" si="4"/>
        <v>0.13595244065806397</v>
      </c>
      <c r="O237" s="18">
        <f t="shared" si="5"/>
        <v>0.12405162955874641</v>
      </c>
      <c r="P237" s="18">
        <f t="shared" si="6"/>
        <v>0.14467317827443163</v>
      </c>
      <c r="Q237" s="18"/>
      <c r="T237" s="18" t="s">
        <v>61</v>
      </c>
      <c r="U237" s="18"/>
      <c r="V237" s="18"/>
      <c r="W237" s="18"/>
      <c r="X237" s="18"/>
      <c r="Y237" s="18"/>
      <c r="Z237" s="18"/>
    </row>
    <row r="238" spans="2:26">
      <c r="B238" s="18" t="s">
        <v>11</v>
      </c>
      <c r="C238" s="18">
        <f t="shared" si="3"/>
        <v>3.7037037037037035E-2</v>
      </c>
      <c r="D238" s="18">
        <f t="shared" si="3"/>
        <v>7.2164948453608241E-2</v>
      </c>
      <c r="E238" s="18">
        <f t="shared" si="3"/>
        <v>1.5037593984962405E-2</v>
      </c>
      <c r="F238" s="18">
        <f t="shared" si="3"/>
        <v>8.6956521739130432E-2</v>
      </c>
      <c r="G238" s="18">
        <f t="shared" si="3"/>
        <v>4.4117647058823532E-2</v>
      </c>
      <c r="H238" s="18">
        <f t="shared" si="3"/>
        <v>0.10416666666666667</v>
      </c>
      <c r="K238" s="18" t="s">
        <v>11</v>
      </c>
      <c r="L238" s="18">
        <v>0</v>
      </c>
      <c r="M238" s="18">
        <v>0</v>
      </c>
      <c r="N238" s="18">
        <f t="shared" si="4"/>
        <v>6.4308702533929984E-3</v>
      </c>
      <c r="O238" s="18">
        <f t="shared" si="5"/>
        <v>8.508871085434952E-3</v>
      </c>
      <c r="P238" s="18">
        <f t="shared" si="6"/>
        <v>2.0504879303156775E-3</v>
      </c>
      <c r="Q238" s="18"/>
      <c r="T238" s="18" t="s">
        <v>11</v>
      </c>
      <c r="U238" s="18"/>
      <c r="V238" s="18"/>
      <c r="W238" s="18"/>
      <c r="X238" s="18"/>
      <c r="Y238" s="18"/>
      <c r="Z238" s="18"/>
    </row>
    <row r="239" spans="2:26">
      <c r="B239" s="18" t="s">
        <v>12</v>
      </c>
      <c r="C239" s="18">
        <f t="shared" si="3"/>
        <v>0.11851851851851852</v>
      </c>
      <c r="D239" s="18">
        <f t="shared" si="3"/>
        <v>1.0309278350515464E-2</v>
      </c>
      <c r="E239" s="18">
        <f t="shared" si="3"/>
        <v>6.7669172932330823E-2</v>
      </c>
      <c r="F239" s="18">
        <f t="shared" si="3"/>
        <v>7.2463768115942032E-2</v>
      </c>
      <c r="G239" s="18">
        <f t="shared" si="3"/>
        <v>5.1470588235294115E-2</v>
      </c>
      <c r="H239" s="18">
        <f t="shared" si="3"/>
        <v>0.10416666666666667</v>
      </c>
      <c r="K239" s="18" t="s">
        <v>12</v>
      </c>
      <c r="L239" s="18">
        <v>0</v>
      </c>
      <c r="M239" s="18">
        <v>0</v>
      </c>
      <c r="N239" s="18">
        <f t="shared" si="4"/>
        <v>2.5681602521751702E-2</v>
      </c>
      <c r="O239" s="18">
        <f t="shared" si="5"/>
        <v>2.3538936696510526E-2</v>
      </c>
      <c r="P239" s="18">
        <f t="shared" si="6"/>
        <v>5.522413475011213E-3</v>
      </c>
      <c r="Q239" s="18"/>
      <c r="T239" s="18" t="s">
        <v>12</v>
      </c>
      <c r="U239" s="18"/>
      <c r="V239" s="18"/>
      <c r="W239" s="18"/>
      <c r="X239" s="18"/>
      <c r="Y239" s="18"/>
      <c r="Z239" s="18"/>
    </row>
    <row r="240" spans="2:26">
      <c r="B240" s="18" t="s">
        <v>13</v>
      </c>
      <c r="C240" s="18">
        <f t="shared" si="3"/>
        <v>4.4444444444444446E-2</v>
      </c>
      <c r="D240" s="18">
        <f t="shared" si="3"/>
        <v>9.2783505154639179E-2</v>
      </c>
      <c r="E240" s="18">
        <f t="shared" si="3"/>
        <v>4.5112781954887216E-2</v>
      </c>
      <c r="F240" s="18">
        <f t="shared" si="3"/>
        <v>9.420289855072464E-2</v>
      </c>
      <c r="G240" s="18">
        <f t="shared" si="3"/>
        <v>2.9411764705882353E-2</v>
      </c>
      <c r="H240" s="18">
        <f t="shared" si="3"/>
        <v>6.25E-2</v>
      </c>
      <c r="K240" s="18" t="s">
        <v>13</v>
      </c>
      <c r="L240" s="18">
        <v>0</v>
      </c>
      <c r="M240" s="18">
        <v>0</v>
      </c>
      <c r="N240" s="18">
        <f t="shared" si="4"/>
        <v>1.2591850536246488E-2</v>
      </c>
      <c r="O240" s="18">
        <f t="shared" si="5"/>
        <v>9.5006331580262393E-3</v>
      </c>
      <c r="P240" s="18">
        <f t="shared" si="6"/>
        <v>1.6490920131292982E-3</v>
      </c>
      <c r="Q240" s="18"/>
      <c r="T240" s="18" t="s">
        <v>13</v>
      </c>
      <c r="U240" s="18"/>
      <c r="V240" s="18"/>
      <c r="W240" s="18"/>
      <c r="X240" s="18"/>
      <c r="Y240" s="18"/>
      <c r="Z240" s="18"/>
    </row>
    <row r="241" spans="2:26">
      <c r="B241" s="18" t="s">
        <v>14</v>
      </c>
      <c r="C241" s="18">
        <f t="shared" si="3"/>
        <v>0.14074074074074075</v>
      </c>
      <c r="D241" s="18">
        <f t="shared" si="3"/>
        <v>3.0927835051546393E-2</v>
      </c>
      <c r="E241" s="18">
        <f t="shared" si="3"/>
        <v>0.11278195488721804</v>
      </c>
      <c r="F241" s="18">
        <f t="shared" si="3"/>
        <v>6.5217391304347824E-2</v>
      </c>
      <c r="G241" s="18">
        <f t="shared" si="3"/>
        <v>4.4117647058823532E-2</v>
      </c>
      <c r="H241" s="18">
        <f t="shared" si="3"/>
        <v>6.25E-2</v>
      </c>
      <c r="K241" s="18" t="s">
        <v>14</v>
      </c>
      <c r="L241" s="18">
        <v>0</v>
      </c>
      <c r="M241" s="18">
        <v>0</v>
      </c>
      <c r="N241" s="18">
        <f t="shared" si="4"/>
        <v>4.4881271608724474E-2</v>
      </c>
      <c r="O241" s="18">
        <f t="shared" si="5"/>
        <v>2.2104617644500005E-2</v>
      </c>
      <c r="P241" s="18">
        <f t="shared" si="6"/>
        <v>4.517805376414644E-3</v>
      </c>
      <c r="Q241" s="18"/>
      <c r="T241" s="18" t="s">
        <v>14</v>
      </c>
      <c r="U241" s="18"/>
      <c r="V241" s="18"/>
      <c r="W241" s="18"/>
      <c r="X241" s="18"/>
      <c r="Y241" s="18"/>
      <c r="Z241" s="18"/>
    </row>
    <row r="242" spans="2:26">
      <c r="B242" s="18" t="s">
        <v>15</v>
      </c>
      <c r="C242" s="18">
        <f t="shared" si="3"/>
        <v>3.7037037037037035E-2</v>
      </c>
      <c r="D242" s="18">
        <f t="shared" si="3"/>
        <v>6.7010309278350513E-2</v>
      </c>
      <c r="E242" s="18">
        <f t="shared" si="3"/>
        <v>5.2631578947368418E-2</v>
      </c>
      <c r="F242" s="18">
        <f t="shared" si="3"/>
        <v>0.12318840579710146</v>
      </c>
      <c r="G242" s="18">
        <f t="shared" si="3"/>
        <v>5.8823529411764705E-2</v>
      </c>
      <c r="H242" s="18">
        <f t="shared" si="3"/>
        <v>6.25E-2</v>
      </c>
      <c r="K242" s="18" t="s">
        <v>15</v>
      </c>
      <c r="L242" s="18">
        <v>0</v>
      </c>
      <c r="M242" s="18">
        <v>0</v>
      </c>
      <c r="N242" s="18">
        <f t="shared" si="4"/>
        <v>1.1707761755435288E-2</v>
      </c>
      <c r="O242" s="18">
        <f t="shared" si="5"/>
        <v>1.0996047550783183E-2</v>
      </c>
      <c r="P242" s="18">
        <f t="shared" si="6"/>
        <v>2.8105099591979512E-3</v>
      </c>
      <c r="Q242" s="18"/>
      <c r="T242" s="18" t="s">
        <v>15</v>
      </c>
      <c r="U242" s="18"/>
      <c r="V242" s="18"/>
      <c r="W242" s="18"/>
      <c r="X242" s="18"/>
      <c r="Y242" s="18"/>
      <c r="Z242" s="18"/>
    </row>
    <row r="243" spans="2:26">
      <c r="B243" s="18" t="s">
        <v>48</v>
      </c>
      <c r="C243" s="18">
        <f t="shared" si="3"/>
        <v>0</v>
      </c>
      <c r="D243" s="18">
        <f t="shared" si="3"/>
        <v>0</v>
      </c>
      <c r="E243" s="18">
        <f t="shared" si="3"/>
        <v>0</v>
      </c>
      <c r="F243" s="18">
        <f t="shared" si="3"/>
        <v>0</v>
      </c>
      <c r="G243" s="18">
        <f t="shared" si="3"/>
        <v>0</v>
      </c>
      <c r="H243" s="18">
        <f t="shared" si="3"/>
        <v>0</v>
      </c>
      <c r="K243" s="18" t="s">
        <v>48</v>
      </c>
      <c r="L243" s="18">
        <v>0</v>
      </c>
      <c r="M243" s="18">
        <v>0</v>
      </c>
      <c r="N243" s="18"/>
      <c r="O243" s="18"/>
      <c r="P243" s="18"/>
      <c r="Q243" s="18"/>
      <c r="T243" s="18" t="s">
        <v>48</v>
      </c>
      <c r="U243" s="18"/>
      <c r="V243" s="18"/>
      <c r="W243" s="18"/>
      <c r="X243" s="18"/>
      <c r="Y243" s="18"/>
      <c r="Z243" s="18"/>
    </row>
    <row r="244" spans="2:26">
      <c r="B244" s="18" t="s">
        <v>43</v>
      </c>
      <c r="C244" s="18">
        <f t="shared" si="3"/>
        <v>5.185185185185185E-2</v>
      </c>
      <c r="D244" s="18">
        <f t="shared" si="3"/>
        <v>4.1237113402061855E-2</v>
      </c>
      <c r="E244" s="18">
        <f t="shared" si="3"/>
        <v>5.2631578947368418E-2</v>
      </c>
      <c r="F244" s="18">
        <f t="shared" si="3"/>
        <v>5.7971014492753624E-2</v>
      </c>
      <c r="G244" s="18">
        <f t="shared" si="3"/>
        <v>6.6176470588235295E-2</v>
      </c>
      <c r="H244" s="18">
        <f t="shared" si="3"/>
        <v>0</v>
      </c>
      <c r="K244" s="18" t="s">
        <v>43</v>
      </c>
      <c r="L244" s="18">
        <v>0</v>
      </c>
      <c r="M244" s="18">
        <v>0</v>
      </c>
      <c r="N244" s="18"/>
      <c r="O244" s="18"/>
      <c r="P244" s="18"/>
      <c r="Q244" s="18"/>
      <c r="T244" s="18" t="s">
        <v>43</v>
      </c>
      <c r="U244" s="18"/>
      <c r="V244" s="18"/>
      <c r="W244" s="18"/>
      <c r="X244" s="18"/>
      <c r="Y244" s="18"/>
      <c r="Z244" s="18"/>
    </row>
    <row r="245" spans="2:26" ht="15" thickBot="1">
      <c r="B245" s="23" t="s">
        <v>16</v>
      </c>
      <c r="C245" s="18">
        <f>C225/C$226</f>
        <v>0.12592592592592591</v>
      </c>
      <c r="D245" s="18">
        <f>D225/D$226</f>
        <v>0</v>
      </c>
      <c r="E245" s="18">
        <f>E225/E$226</f>
        <v>0.11278195488721804</v>
      </c>
      <c r="F245" s="18">
        <f>F225/F$226</f>
        <v>0</v>
      </c>
      <c r="G245" s="18">
        <f>G225/G$226</f>
        <v>8.8235294117647065E-2</v>
      </c>
      <c r="H245" s="23">
        <f>H224/H$226</f>
        <v>0</v>
      </c>
      <c r="K245" s="23" t="s">
        <v>16</v>
      </c>
      <c r="L245" s="23">
        <v>0</v>
      </c>
      <c r="M245" s="23">
        <v>0</v>
      </c>
      <c r="N245" s="23">
        <f>64*C245*E245*G245*E263</f>
        <v>0.24060150375939848</v>
      </c>
      <c r="O245" s="23"/>
      <c r="P245" s="23"/>
      <c r="Q245" s="23"/>
      <c r="T245" s="23" t="s">
        <v>16</v>
      </c>
      <c r="U245" s="23"/>
      <c r="V245" s="23"/>
      <c r="W245" s="23"/>
      <c r="X245" s="23"/>
      <c r="Y245" s="23"/>
      <c r="Z245" s="23"/>
    </row>
    <row r="246" spans="2:26" ht="15" thickBot="1">
      <c r="B246" s="24" t="s">
        <v>41</v>
      </c>
      <c r="C246" s="25">
        <f t="shared" ref="C246:H246" si="7">SUM(C232:C245)</f>
        <v>0.99999999999999989</v>
      </c>
      <c r="D246" s="25">
        <f t="shared" si="7"/>
        <v>0.99999999999999989</v>
      </c>
      <c r="E246" s="25">
        <f t="shared" si="7"/>
        <v>0.99999999999999978</v>
      </c>
      <c r="F246" s="25">
        <f t="shared" si="7"/>
        <v>0.99999999999999989</v>
      </c>
      <c r="G246" s="26">
        <f t="shared" si="7"/>
        <v>1</v>
      </c>
      <c r="H246" s="26">
        <f t="shared" si="7"/>
        <v>1</v>
      </c>
      <c r="K246" s="24" t="s">
        <v>41</v>
      </c>
      <c r="L246" s="25"/>
      <c r="M246" s="25"/>
      <c r="N246" s="25"/>
      <c r="O246" s="25"/>
      <c r="P246" s="26"/>
      <c r="Q246" s="26">
        <f>SUM(L232:P245)</f>
        <v>2.380613421944985</v>
      </c>
      <c r="T246" s="24" t="s">
        <v>41</v>
      </c>
      <c r="U246" s="25"/>
      <c r="V246" s="25"/>
      <c r="W246" s="25"/>
      <c r="X246" s="25"/>
      <c r="Y246" s="26"/>
      <c r="Z246" s="26"/>
    </row>
    <row r="248" spans="2:26" ht="15" thickBot="1">
      <c r="X248" s="41"/>
    </row>
    <row r="249" spans="2:26">
      <c r="B249" s="72" t="s">
        <v>46</v>
      </c>
      <c r="C249" s="73"/>
      <c r="D249" s="73"/>
      <c r="E249" s="73"/>
      <c r="F249" s="73"/>
      <c r="G249" s="74"/>
      <c r="K249" s="20" t="s">
        <v>5</v>
      </c>
      <c r="L249" s="13" t="s">
        <v>5</v>
      </c>
      <c r="M249" s="13" t="s">
        <v>7</v>
      </c>
      <c r="N249" s="13" t="s">
        <v>52</v>
      </c>
      <c r="O249" s="13" t="s">
        <v>52</v>
      </c>
      <c r="P249" s="13" t="s">
        <v>52</v>
      </c>
      <c r="R249" s="13">
        <f t="shared" ref="R249:R256" si="8">((1-H$233)*IF(K249="Wild",C$232,C$233)*IF(L249="Wild",D$232,D$233)*IF(M249="Wild",E$232,E$233)*(1-F$232-F$233)+H$233*IF(K249="Wild",C$232,C$233+C$244)*IF(L249="Wild",D$232,D$233+D$244)*IF(M249="Wild",E$232,E$233+E$244)*(1-F$232-F$233-F$244))*E$252</f>
        <v>7.8739937980149652E-2</v>
      </c>
      <c r="X249" s="41"/>
    </row>
    <row r="250" spans="2:26">
      <c r="B250" s="37" t="s">
        <v>6</v>
      </c>
      <c r="C250" s="38">
        <v>1</v>
      </c>
      <c r="D250" s="38">
        <v>2</v>
      </c>
      <c r="E250" s="38">
        <v>3</v>
      </c>
      <c r="F250" s="38">
        <v>4</v>
      </c>
      <c r="G250" s="39">
        <v>5</v>
      </c>
      <c r="K250" s="20" t="s">
        <v>5</v>
      </c>
      <c r="L250" s="13" t="s">
        <v>7</v>
      </c>
      <c r="M250" s="13" t="s">
        <v>5</v>
      </c>
      <c r="N250" s="13" t="s">
        <v>52</v>
      </c>
      <c r="O250" s="13" t="s">
        <v>52</v>
      </c>
      <c r="P250" s="13" t="s">
        <v>52</v>
      </c>
      <c r="R250" s="13">
        <f t="shared" si="8"/>
        <v>6.7477823499432878E-3</v>
      </c>
    </row>
    <row r="251" spans="2:26">
      <c r="B251" s="34" t="s">
        <v>5</v>
      </c>
      <c r="C251" s="35">
        <f>Paytable!C4</f>
        <v>0</v>
      </c>
      <c r="D251" s="35">
        <f>Paytable!D4</f>
        <v>0</v>
      </c>
      <c r="E251" s="35">
        <f>Paytable!E4</f>
        <v>75</v>
      </c>
      <c r="F251" s="35">
        <f>Paytable!F4</f>
        <v>300</v>
      </c>
      <c r="G251" s="35">
        <f>Paytable!G4</f>
        <v>1500</v>
      </c>
      <c r="K251" s="20" t="s">
        <v>7</v>
      </c>
      <c r="L251" s="13" t="s">
        <v>5</v>
      </c>
      <c r="M251" s="13" t="s">
        <v>5</v>
      </c>
      <c r="N251" s="13" t="s">
        <v>52</v>
      </c>
      <c r="O251" s="13" t="s">
        <v>52</v>
      </c>
      <c r="P251" s="13" t="s">
        <v>52</v>
      </c>
      <c r="R251" s="13">
        <f t="shared" si="8"/>
        <v>2.2617428076391485E-2</v>
      </c>
    </row>
    <row r="252" spans="2:26">
      <c r="B252" s="34" t="s">
        <v>7</v>
      </c>
      <c r="C252" s="35">
        <f>Paytable!C5</f>
        <v>0</v>
      </c>
      <c r="D252" s="35">
        <f>Paytable!D5</f>
        <v>0</v>
      </c>
      <c r="E252" s="35">
        <f>Paytable!E5</f>
        <v>75</v>
      </c>
      <c r="F252" s="35">
        <f>Paytable!F5</f>
        <v>300</v>
      </c>
      <c r="G252" s="35">
        <f>Paytable!G5</f>
        <v>1500</v>
      </c>
      <c r="K252" s="20" t="s">
        <v>7</v>
      </c>
      <c r="L252" s="13" t="s">
        <v>7</v>
      </c>
      <c r="M252" s="13" t="s">
        <v>5</v>
      </c>
      <c r="N252" s="13" t="s">
        <v>52</v>
      </c>
      <c r="O252" s="13" t="s">
        <v>52</v>
      </c>
      <c r="P252" s="13" t="s">
        <v>52</v>
      </c>
      <c r="R252" s="13">
        <f t="shared" si="8"/>
        <v>5.7390787592019044E-3</v>
      </c>
    </row>
    <row r="253" spans="2:26">
      <c r="B253" s="34" t="s">
        <v>8</v>
      </c>
      <c r="C253" s="35">
        <f>Paytable!C6</f>
        <v>0</v>
      </c>
      <c r="D253" s="35">
        <f>Paytable!D6</f>
        <v>0</v>
      </c>
      <c r="E253" s="35">
        <f>Paytable!E6</f>
        <v>25</v>
      </c>
      <c r="F253" s="35">
        <f>Paytable!F6</f>
        <v>120</v>
      </c>
      <c r="G253" s="35">
        <f>Paytable!G6</f>
        <v>450</v>
      </c>
      <c r="K253" s="20" t="s">
        <v>7</v>
      </c>
      <c r="L253" s="13" t="s">
        <v>5</v>
      </c>
      <c r="M253" s="13" t="s">
        <v>7</v>
      </c>
      <c r="N253" s="13" t="s">
        <v>52</v>
      </c>
      <c r="O253" s="13" t="s">
        <v>52</v>
      </c>
      <c r="P253" s="13" t="s">
        <v>52</v>
      </c>
      <c r="R253" s="13">
        <f t="shared" si="8"/>
        <v>6.8491363874600086E-2</v>
      </c>
    </row>
    <row r="254" spans="2:26">
      <c r="B254" s="34" t="s">
        <v>9</v>
      </c>
      <c r="C254" s="35">
        <f>Paytable!C7</f>
        <v>0</v>
      </c>
      <c r="D254" s="35">
        <f>Paytable!D7</f>
        <v>0</v>
      </c>
      <c r="E254" s="35">
        <f>Paytable!E7</f>
        <v>25</v>
      </c>
      <c r="F254" s="35">
        <f>Paytable!F7</f>
        <v>120</v>
      </c>
      <c r="G254" s="35">
        <f>Paytable!G7</f>
        <v>450</v>
      </c>
      <c r="K254" s="20" t="s">
        <v>5</v>
      </c>
      <c r="L254" s="13" t="s">
        <v>7</v>
      </c>
      <c r="M254" s="13" t="s">
        <v>7</v>
      </c>
      <c r="N254" s="13" t="s">
        <v>52</v>
      </c>
      <c r="O254" s="13" t="s">
        <v>52</v>
      </c>
      <c r="P254" s="13" t="s">
        <v>52</v>
      </c>
      <c r="R254" s="13">
        <f t="shared" si="8"/>
        <v>1.9802731591167272E-2</v>
      </c>
    </row>
    <row r="255" spans="2:26">
      <c r="B255" s="34" t="s">
        <v>10</v>
      </c>
      <c r="C255" s="35">
        <f>Paytable!C8</f>
        <v>0</v>
      </c>
      <c r="D255" s="35">
        <f>Paytable!D8</f>
        <v>0</v>
      </c>
      <c r="E255" s="35">
        <f>Paytable!E8</f>
        <v>25</v>
      </c>
      <c r="F255" s="35">
        <f>Paytable!F8</f>
        <v>120</v>
      </c>
      <c r="G255" s="35">
        <f>Paytable!G8</f>
        <v>450</v>
      </c>
      <c r="K255" s="20" t="s">
        <v>7</v>
      </c>
      <c r="L255" s="13" t="s">
        <v>7</v>
      </c>
      <c r="M255" s="13" t="s">
        <v>7</v>
      </c>
      <c r="N255" s="13" t="s">
        <v>52</v>
      </c>
      <c r="O255" s="13" t="s">
        <v>52</v>
      </c>
      <c r="P255" s="13" t="s">
        <v>52</v>
      </c>
      <c r="R255" s="13">
        <f t="shared" si="8"/>
        <v>1.8243258677097644E-2</v>
      </c>
      <c r="S255" s="13">
        <f>SUM(R249:R255)</f>
        <v>0.22038158130855132</v>
      </c>
    </row>
    <row r="256" spans="2:26">
      <c r="B256" s="34" t="s">
        <v>61</v>
      </c>
      <c r="C256" s="35">
        <f>Paytable!C9</f>
        <v>0</v>
      </c>
      <c r="D256" s="35">
        <f>Paytable!D9</f>
        <v>0</v>
      </c>
      <c r="E256" s="35">
        <f>Paytable!E9</f>
        <v>25</v>
      </c>
      <c r="F256" s="35">
        <f>Paytable!F9</f>
        <v>120</v>
      </c>
      <c r="G256" s="35">
        <f>Paytable!G9</f>
        <v>450</v>
      </c>
      <c r="K256" s="20" t="s">
        <v>5</v>
      </c>
      <c r="L256" s="13" t="s">
        <v>5</v>
      </c>
      <c r="M256" s="13" t="s">
        <v>5</v>
      </c>
      <c r="R256" s="13">
        <f t="shared" si="8"/>
        <v>2.7640194664658554E-2</v>
      </c>
    </row>
    <row r="257" spans="2:18">
      <c r="B257" s="34" t="s">
        <v>11</v>
      </c>
      <c r="C257" s="35">
        <f>Paytable!C10</f>
        <v>0</v>
      </c>
      <c r="D257" s="35">
        <f>Paytable!D10</f>
        <v>0</v>
      </c>
      <c r="E257" s="35">
        <f>Paytable!E10</f>
        <v>5</v>
      </c>
      <c r="F257" s="35">
        <f>Paytable!F10</f>
        <v>40</v>
      </c>
      <c r="G257" s="35">
        <f>Paytable!G10</f>
        <v>90</v>
      </c>
      <c r="R257" s="13">
        <f>(1-F232-F233-F244*0.1)*50*C232*D232*E232</f>
        <v>1.8405493788258186E-2</v>
      </c>
    </row>
    <row r="258" spans="2:18">
      <c r="B258" s="34" t="s">
        <v>12</v>
      </c>
      <c r="C258" s="35">
        <f>Paytable!C11</f>
        <v>0</v>
      </c>
      <c r="D258" s="35">
        <f>Paytable!D11</f>
        <v>0</v>
      </c>
      <c r="E258" s="35">
        <f>Paytable!E11</f>
        <v>5</v>
      </c>
      <c r="F258" s="35">
        <f>Paytable!F11</f>
        <v>40</v>
      </c>
      <c r="G258" s="35">
        <f>Paytable!G11</f>
        <v>90</v>
      </c>
    </row>
    <row r="259" spans="2:18">
      <c r="B259" s="34" t="s">
        <v>13</v>
      </c>
      <c r="C259" s="35">
        <f>Paytable!C12</f>
        <v>0</v>
      </c>
      <c r="D259" s="35">
        <f>Paytable!D12</f>
        <v>0</v>
      </c>
      <c r="E259" s="35">
        <f>Paytable!E12</f>
        <v>5</v>
      </c>
      <c r="F259" s="35">
        <f>Paytable!F12</f>
        <v>25</v>
      </c>
      <c r="G259" s="35">
        <f>Paytable!G12</f>
        <v>60</v>
      </c>
    </row>
    <row r="260" spans="2:18">
      <c r="B260" s="34" t="s">
        <v>14</v>
      </c>
      <c r="C260" s="35">
        <f>Paytable!C13</f>
        <v>0</v>
      </c>
      <c r="D260" s="35">
        <f>Paytable!D13</f>
        <v>0</v>
      </c>
      <c r="E260" s="35">
        <f>Paytable!E13</f>
        <v>5</v>
      </c>
      <c r="F260" s="35">
        <f>Paytable!F13</f>
        <v>25</v>
      </c>
      <c r="G260" s="35">
        <f>Paytable!G13</f>
        <v>60</v>
      </c>
    </row>
    <row r="261" spans="2:18">
      <c r="B261" s="34" t="s">
        <v>15</v>
      </c>
      <c r="C261" s="35">
        <f>Paytable!C14</f>
        <v>0</v>
      </c>
      <c r="D261" s="35">
        <f>Paytable!D14</f>
        <v>0</v>
      </c>
      <c r="E261" s="35">
        <f>Paytable!E14</f>
        <v>5</v>
      </c>
      <c r="F261" s="35">
        <f>Paytable!F14</f>
        <v>25</v>
      </c>
      <c r="G261" s="35">
        <f>Paytable!G14</f>
        <v>60</v>
      </c>
    </row>
    <row r="262" spans="2:18">
      <c r="B262" s="34" t="s">
        <v>48</v>
      </c>
      <c r="C262" s="35">
        <v>0</v>
      </c>
      <c r="D262" s="35">
        <v>0</v>
      </c>
      <c r="E262" s="35">
        <v>0</v>
      </c>
      <c r="F262" s="43">
        <v>0</v>
      </c>
      <c r="G262" s="36">
        <v>0</v>
      </c>
    </row>
    <row r="263" spans="2:18">
      <c r="B263" s="9" t="s">
        <v>16</v>
      </c>
      <c r="C263" s="10"/>
      <c r="D263" s="10"/>
      <c r="E263" s="10">
        <v>3</v>
      </c>
      <c r="F263" s="10"/>
      <c r="G263" s="11"/>
    </row>
  </sheetData>
  <mergeCells count="6">
    <mergeCell ref="T230:Z230"/>
    <mergeCell ref="B249:G249"/>
    <mergeCell ref="C2:H2"/>
    <mergeCell ref="B210:H210"/>
    <mergeCell ref="B230:H230"/>
    <mergeCell ref="K230:Q230"/>
  </mergeCells>
  <conditionalFormatting sqref="A1:Z2 L3:Z142 A3:J139 I143:Z143 A142:A143 B142:B194 D140:J142 A140:B141 C140:C194 A201:A208 I201:Z208 B198:H208 A209:Z1048576 B195:C197 E143:H197">
    <cfRule type="containsText" dxfId="139" priority="15" operator="containsText" text="Inner">
      <formula>NOT(ISERROR(SEARCH("Inner",A1)))</formula>
    </cfRule>
    <cfRule type="containsText" dxfId="138" priority="25" operator="containsText" text="King">
      <formula>NOT(ISERROR(SEARCH("King",A1)))</formula>
    </cfRule>
    <cfRule type="containsText" dxfId="137" priority="26" operator="containsText" text="Ace">
      <formula>NOT(ISERROR(SEARCH("Ace",A1)))</formula>
    </cfRule>
    <cfRule type="containsText" dxfId="136" priority="27" operator="containsText" text="Elephant">
      <formula>NOT(ISERROR(SEARCH("Elephant",A1)))</formula>
    </cfRule>
    <cfRule type="containsText" dxfId="135" priority="28" operator="containsText" text="Lion">
      <formula>NOT(ISERROR(SEARCH("Lion",A1)))</formula>
    </cfRule>
  </conditionalFormatting>
  <conditionalFormatting sqref="A1:XFD2 L3:XFD142 A3:J139 I143:XFD143 A142:A143 B142:B194 D140:J142 A140:B141 C140:C194 A201:A208 I201:XFD208 B198:H208 A209:XFD1048576 B195:C197 E143:H197">
    <cfRule type="containsText" dxfId="134" priority="24" operator="containsText" text="Rhino">
      <formula>NOT(ISERROR(SEARCH("Rhino",A1)))</formula>
    </cfRule>
  </conditionalFormatting>
  <conditionalFormatting sqref="A1:U2 L3:U142 A3:J139 I143:U143 A142:A143 B142:B194 D140:J142 A140:B141 C140:C194 A201:A208 I201:U208 B198:H208 A209:U1048576 B195:C197 E143:H197">
    <cfRule type="containsText" dxfId="133" priority="16" operator="containsText" text="Scatter">
      <formula>NOT(ISERROR(SEARCH("Scatter",A1)))</formula>
    </cfRule>
    <cfRule type="containsText" dxfId="132" priority="17" operator="containsText" text="Collector">
      <formula>NOT(ISERROR(SEARCH("Collector",A1)))</formula>
    </cfRule>
    <cfRule type="containsText" dxfId="131" priority="18" operator="containsText" text="Ten">
      <formula>NOT(ISERROR(SEARCH("Ten",A1)))</formula>
    </cfRule>
    <cfRule type="containsText" dxfId="130" priority="19" operator="containsText" text="WaterBuffalo">
      <formula>NOT(ISERROR(SEARCH("WaterBuffalo",A1)))</formula>
    </cfRule>
    <cfRule type="containsText" dxfId="129" priority="20" operator="containsText" text="Jack">
      <formula>NOT(ISERROR(SEARCH("Jack",A1)))</formula>
    </cfRule>
    <cfRule type="containsText" dxfId="128" priority="21" operator="containsText" text="Queen">
      <formula>NOT(ISERROR(SEARCH("Queen",A1)))</formula>
    </cfRule>
    <cfRule type="containsText" dxfId="127" priority="22" operator="containsText" text="Leopard">
      <formula>NOT(ISERROR(SEARCH("Leopard",A1)))</formula>
    </cfRule>
    <cfRule type="containsText" dxfId="126" priority="23" operator="containsText" text="Wild">
      <formula>NOT(ISERROR(SEARCH("Wild",A1)))</formula>
    </cfRule>
  </conditionalFormatting>
  <conditionalFormatting sqref="D143:D197">
    <cfRule type="containsText" dxfId="41" priority="1" operator="containsText" text="Inner">
      <formula>NOT(ISERROR(SEARCH("Inner",D143)))</formula>
    </cfRule>
    <cfRule type="containsText" dxfId="40" priority="11" operator="containsText" text="King">
      <formula>NOT(ISERROR(SEARCH("King",D143)))</formula>
    </cfRule>
    <cfRule type="containsText" dxfId="39" priority="12" operator="containsText" text="Ace">
      <formula>NOT(ISERROR(SEARCH("Ace",D143)))</formula>
    </cfRule>
    <cfRule type="containsText" dxfId="38" priority="13" operator="containsText" text="Elephant">
      <formula>NOT(ISERROR(SEARCH("Elephant",D143)))</formula>
    </cfRule>
    <cfRule type="containsText" dxfId="37" priority="14" operator="containsText" text="Lion">
      <formula>NOT(ISERROR(SEARCH("Lion",D143)))</formula>
    </cfRule>
  </conditionalFormatting>
  <conditionalFormatting sqref="D143:D197">
    <cfRule type="containsText" dxfId="36" priority="10" operator="containsText" text="Rhino">
      <formula>NOT(ISERROR(SEARCH("Rhino",D143)))</formula>
    </cfRule>
  </conditionalFormatting>
  <conditionalFormatting sqref="D143:D197">
    <cfRule type="containsText" dxfId="35" priority="2" operator="containsText" text="Scatter">
      <formula>NOT(ISERROR(SEARCH("Scatter",D143)))</formula>
    </cfRule>
    <cfRule type="containsText" dxfId="34" priority="3" operator="containsText" text="Collector">
      <formula>NOT(ISERROR(SEARCH("Collector",D143)))</formula>
    </cfRule>
    <cfRule type="containsText" dxfId="33" priority="4" operator="containsText" text="Ten">
      <formula>NOT(ISERROR(SEARCH("Ten",D143)))</formula>
    </cfRule>
    <cfRule type="containsText" dxfId="32" priority="5" operator="containsText" text="WaterBuffalo">
      <formula>NOT(ISERROR(SEARCH("WaterBuffalo",D143)))</formula>
    </cfRule>
    <cfRule type="containsText" dxfId="31" priority="6" operator="containsText" text="Jack">
      <formula>NOT(ISERROR(SEARCH("Jack",D143)))</formula>
    </cfRule>
    <cfRule type="containsText" dxfId="30" priority="7" operator="containsText" text="Queen">
      <formula>NOT(ISERROR(SEARCH("Queen",D143)))</formula>
    </cfRule>
    <cfRule type="containsText" dxfId="29" priority="8" operator="containsText" text="Leopard">
      <formula>NOT(ISERROR(SEARCH("Leopard",D143)))</formula>
    </cfRule>
    <cfRule type="containsText" dxfId="28" priority="9" operator="containsText" text="Wild">
      <formula>NOT(ISERROR(SEARCH("Wild",D143)))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D4BCA-57E3-43A1-8850-2B453DEB45B8}">
  <dimension ref="B2:Z263"/>
  <sheetViews>
    <sheetView topLeftCell="A117" zoomScale="85" zoomScaleNormal="85" workbookViewId="0">
      <selection activeCell="C139" sqref="C139:C202"/>
    </sheetView>
  </sheetViews>
  <sheetFormatPr defaultColWidth="9.109375" defaultRowHeight="14.4"/>
  <cols>
    <col min="1" max="1" width="9.109375" style="13"/>
    <col min="2" max="8" width="14.88671875" style="13" bestFit="1" customWidth="1"/>
    <col min="9" max="10" width="9.109375" style="13"/>
    <col min="11" max="11" width="14.88671875" style="13" bestFit="1" customWidth="1"/>
    <col min="12" max="16" width="9.109375" style="13"/>
    <col min="17" max="17" width="11" style="13" customWidth="1"/>
    <col min="18" max="23" width="9.109375" style="13"/>
    <col min="24" max="24" width="10" style="13" bestFit="1" customWidth="1"/>
    <col min="25" max="16384" width="9.109375" style="13"/>
  </cols>
  <sheetData>
    <row r="2" spans="2:8" ht="15" thickBot="1">
      <c r="B2" s="12"/>
      <c r="C2" s="68" t="s">
        <v>107</v>
      </c>
      <c r="D2" s="69"/>
      <c r="E2" s="69"/>
      <c r="F2" s="69"/>
      <c r="G2" s="69"/>
      <c r="H2" s="70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16</v>
      </c>
      <c r="D4" s="16" t="s">
        <v>9</v>
      </c>
      <c r="E4" s="16" t="s">
        <v>11</v>
      </c>
      <c r="F4" s="16" t="s">
        <v>11</v>
      </c>
      <c r="G4" s="16" t="s">
        <v>9</v>
      </c>
      <c r="H4" s="31" t="s">
        <v>7</v>
      </c>
    </row>
    <row r="5" spans="2:8">
      <c r="B5" s="12">
        <v>1</v>
      </c>
      <c r="C5" s="16" t="s">
        <v>13</v>
      </c>
      <c r="D5" s="16" t="s">
        <v>61</v>
      </c>
      <c r="E5" s="16" t="s">
        <v>13</v>
      </c>
      <c r="F5" s="16" t="s">
        <v>13</v>
      </c>
      <c r="G5" s="16" t="s">
        <v>61</v>
      </c>
      <c r="H5" s="31" t="s">
        <v>7</v>
      </c>
    </row>
    <row r="6" spans="2:8">
      <c r="B6" s="12">
        <v>2</v>
      </c>
      <c r="C6" s="16" t="s">
        <v>10</v>
      </c>
      <c r="D6" s="16" t="s">
        <v>9</v>
      </c>
      <c r="E6" s="16" t="s">
        <v>61</v>
      </c>
      <c r="F6" s="16" t="s">
        <v>15</v>
      </c>
      <c r="G6" s="16" t="s">
        <v>9</v>
      </c>
      <c r="H6" s="31" t="s">
        <v>8</v>
      </c>
    </row>
    <row r="7" spans="2:8">
      <c r="B7" s="12">
        <v>3</v>
      </c>
      <c r="C7" s="16" t="s">
        <v>5</v>
      </c>
      <c r="D7" s="16" t="s">
        <v>13</v>
      </c>
      <c r="E7" s="16" t="s">
        <v>15</v>
      </c>
      <c r="F7" s="16" t="s">
        <v>8</v>
      </c>
      <c r="G7" s="16" t="s">
        <v>9</v>
      </c>
      <c r="H7" s="31" t="s">
        <v>8</v>
      </c>
    </row>
    <row r="8" spans="2:8">
      <c r="B8" s="12">
        <v>4</v>
      </c>
      <c r="C8" s="16" t="s">
        <v>8</v>
      </c>
      <c r="D8" s="16" t="s">
        <v>12</v>
      </c>
      <c r="E8" s="16" t="s">
        <v>15</v>
      </c>
      <c r="F8" s="16" t="s">
        <v>8</v>
      </c>
      <c r="G8" s="16" t="s">
        <v>11</v>
      </c>
      <c r="H8" s="31" t="s">
        <v>9</v>
      </c>
    </row>
    <row r="9" spans="2:8">
      <c r="B9" s="12">
        <v>5</v>
      </c>
      <c r="C9" s="16" t="s">
        <v>8</v>
      </c>
      <c r="D9" s="16" t="s">
        <v>11</v>
      </c>
      <c r="E9" s="16" t="s">
        <v>8</v>
      </c>
      <c r="F9" s="16" t="s">
        <v>15</v>
      </c>
      <c r="G9" s="16" t="s">
        <v>13</v>
      </c>
      <c r="H9" s="31" t="s">
        <v>9</v>
      </c>
    </row>
    <row r="10" spans="2:8">
      <c r="B10" s="12">
        <v>6</v>
      </c>
      <c r="C10" s="16" t="s">
        <v>8</v>
      </c>
      <c r="D10" s="16" t="s">
        <v>13</v>
      </c>
      <c r="E10" s="16" t="s">
        <v>8</v>
      </c>
      <c r="F10" s="16" t="s">
        <v>61</v>
      </c>
      <c r="G10" s="16" t="s">
        <v>16</v>
      </c>
      <c r="H10" s="31" t="s">
        <v>10</v>
      </c>
    </row>
    <row r="11" spans="2:8">
      <c r="B11" s="12">
        <v>7</v>
      </c>
      <c r="C11" s="16" t="s">
        <v>16</v>
      </c>
      <c r="D11" s="16" t="s">
        <v>13</v>
      </c>
      <c r="E11" s="16" t="s">
        <v>12</v>
      </c>
      <c r="F11" s="16" t="s">
        <v>12</v>
      </c>
      <c r="G11" s="16" t="s">
        <v>12</v>
      </c>
      <c r="H11" s="31" t="s">
        <v>10</v>
      </c>
    </row>
    <row r="12" spans="2:8">
      <c r="B12" s="12">
        <v>8</v>
      </c>
      <c r="C12" s="16" t="s">
        <v>12</v>
      </c>
      <c r="D12" s="16" t="s">
        <v>9</v>
      </c>
      <c r="E12" s="16" t="s">
        <v>16</v>
      </c>
      <c r="F12" s="16" t="s">
        <v>7</v>
      </c>
      <c r="G12" s="16" t="s">
        <v>8</v>
      </c>
      <c r="H12" s="31" t="s">
        <v>10</v>
      </c>
    </row>
    <row r="13" spans="2:8">
      <c r="B13" s="12">
        <v>9</v>
      </c>
      <c r="C13" s="16" t="s">
        <v>7</v>
      </c>
      <c r="D13" s="16" t="s">
        <v>9</v>
      </c>
      <c r="E13" s="16" t="s">
        <v>7</v>
      </c>
      <c r="F13" s="16" t="s">
        <v>7</v>
      </c>
      <c r="G13" s="16" t="s">
        <v>8</v>
      </c>
      <c r="H13" s="31" t="s">
        <v>61</v>
      </c>
    </row>
    <row r="14" spans="2:8">
      <c r="B14" s="12">
        <v>10</v>
      </c>
      <c r="C14" s="16" t="s">
        <v>7</v>
      </c>
      <c r="D14" s="16" t="s">
        <v>5</v>
      </c>
      <c r="E14" s="16" t="s">
        <v>7</v>
      </c>
      <c r="F14" s="16" t="s">
        <v>7</v>
      </c>
      <c r="G14" s="16" t="s">
        <v>8</v>
      </c>
      <c r="H14" s="31" t="s">
        <v>61</v>
      </c>
    </row>
    <row r="15" spans="2:8">
      <c r="B15" s="12">
        <v>11</v>
      </c>
      <c r="C15" s="16" t="s">
        <v>7</v>
      </c>
      <c r="D15" s="16" t="s">
        <v>5</v>
      </c>
      <c r="E15" s="16" t="s">
        <v>7</v>
      </c>
      <c r="F15" s="16" t="s">
        <v>7</v>
      </c>
      <c r="G15" s="16" t="s">
        <v>7</v>
      </c>
      <c r="H15" s="31" t="s">
        <v>61</v>
      </c>
    </row>
    <row r="16" spans="2:8">
      <c r="B16" s="12">
        <v>12</v>
      </c>
      <c r="C16" s="16" t="s">
        <v>11</v>
      </c>
      <c r="D16" s="16" t="s">
        <v>5</v>
      </c>
      <c r="E16" s="16" t="s">
        <v>10</v>
      </c>
      <c r="F16" s="16" t="s">
        <v>7</v>
      </c>
      <c r="G16" s="16" t="s">
        <v>7</v>
      </c>
      <c r="H16" s="31" t="s">
        <v>11</v>
      </c>
    </row>
    <row r="17" spans="2:9">
      <c r="B17" s="12">
        <v>13</v>
      </c>
      <c r="C17" s="16" t="s">
        <v>12</v>
      </c>
      <c r="D17" s="16" t="s">
        <v>7</v>
      </c>
      <c r="E17" s="16" t="s">
        <v>16</v>
      </c>
      <c r="F17" s="16" t="s">
        <v>61</v>
      </c>
      <c r="G17" s="16" t="s">
        <v>7</v>
      </c>
      <c r="H17" s="31" t="s">
        <v>12</v>
      </c>
    </row>
    <row r="18" spans="2:9">
      <c r="B18" s="12">
        <v>14</v>
      </c>
      <c r="C18" s="16" t="s">
        <v>16</v>
      </c>
      <c r="D18" s="16" t="s">
        <v>7</v>
      </c>
      <c r="E18" s="16" t="s">
        <v>15</v>
      </c>
      <c r="F18" s="16" t="s">
        <v>15</v>
      </c>
      <c r="G18" s="16" t="s">
        <v>7</v>
      </c>
      <c r="H18" s="32" t="s">
        <v>13</v>
      </c>
    </row>
    <row r="19" spans="2:9">
      <c r="B19" s="12">
        <v>15</v>
      </c>
      <c r="C19" s="16" t="s">
        <v>10</v>
      </c>
      <c r="D19" s="16" t="s">
        <v>7</v>
      </c>
      <c r="E19" s="16" t="s">
        <v>10</v>
      </c>
      <c r="F19" s="16" t="s">
        <v>15</v>
      </c>
      <c r="G19" s="16" t="s">
        <v>7</v>
      </c>
      <c r="H19" s="32" t="s">
        <v>14</v>
      </c>
      <c r="I19" s="21">
        <f>I62</f>
        <v>4.1032949275156536</v>
      </c>
    </row>
    <row r="20" spans="2:9">
      <c r="B20" s="12">
        <v>16</v>
      </c>
      <c r="C20" s="16" t="s">
        <v>10</v>
      </c>
      <c r="D20" s="16" t="s">
        <v>9</v>
      </c>
      <c r="E20" s="16" t="s">
        <v>10</v>
      </c>
      <c r="F20" s="16" t="s">
        <v>14</v>
      </c>
      <c r="G20" s="16" t="s">
        <v>10</v>
      </c>
      <c r="H20" s="32" t="s">
        <v>15</v>
      </c>
    </row>
    <row r="21" spans="2:9">
      <c r="B21" s="12">
        <v>17</v>
      </c>
      <c r="C21" s="16" t="s">
        <v>10</v>
      </c>
      <c r="D21" s="16" t="s">
        <v>61</v>
      </c>
      <c r="E21" s="16" t="s">
        <v>10</v>
      </c>
      <c r="F21" s="16" t="s">
        <v>14</v>
      </c>
      <c r="G21" s="16" t="s">
        <v>61</v>
      </c>
      <c r="H21" s="32"/>
    </row>
    <row r="22" spans="2:9">
      <c r="B22" s="12">
        <v>18</v>
      </c>
      <c r="C22" s="16" t="s">
        <v>7</v>
      </c>
      <c r="D22" s="16" t="s">
        <v>10</v>
      </c>
      <c r="E22" s="16" t="s">
        <v>14</v>
      </c>
      <c r="F22" s="16" t="s">
        <v>10</v>
      </c>
      <c r="G22" s="16" t="s">
        <v>12</v>
      </c>
      <c r="H22" s="32"/>
    </row>
    <row r="23" spans="2:9">
      <c r="B23" s="12">
        <v>19</v>
      </c>
      <c r="C23" s="16" t="s">
        <v>16</v>
      </c>
      <c r="D23" s="16" t="s">
        <v>10</v>
      </c>
      <c r="E23" s="16" t="s">
        <v>14</v>
      </c>
      <c r="F23" s="16" t="s">
        <v>10</v>
      </c>
      <c r="G23" s="16" t="s">
        <v>16</v>
      </c>
      <c r="H23" s="32"/>
    </row>
    <row r="24" spans="2:9">
      <c r="B24" s="12">
        <v>20</v>
      </c>
      <c r="C24" s="16" t="s">
        <v>14</v>
      </c>
      <c r="D24" s="16" t="s">
        <v>10</v>
      </c>
      <c r="E24" s="16" t="s">
        <v>16</v>
      </c>
      <c r="F24" s="16" t="s">
        <v>9</v>
      </c>
      <c r="G24" s="16" t="s">
        <v>10</v>
      </c>
      <c r="H24" s="32"/>
    </row>
    <row r="25" spans="2:9">
      <c r="B25" s="12">
        <v>21</v>
      </c>
      <c r="C25" s="16" t="s">
        <v>9</v>
      </c>
      <c r="D25" s="16" t="s">
        <v>9</v>
      </c>
      <c r="E25" s="16" t="s">
        <v>15</v>
      </c>
      <c r="F25" s="16" t="s">
        <v>9</v>
      </c>
      <c r="G25" s="16" t="s">
        <v>10</v>
      </c>
      <c r="H25" s="32"/>
    </row>
    <row r="26" spans="2:9">
      <c r="B26" s="12">
        <v>22</v>
      </c>
      <c r="C26" s="16" t="s">
        <v>9</v>
      </c>
      <c r="D26" s="16" t="s">
        <v>13</v>
      </c>
      <c r="E26" s="16" t="s">
        <v>12</v>
      </c>
      <c r="F26" s="16" t="s">
        <v>9</v>
      </c>
      <c r="G26" s="16" t="s">
        <v>9</v>
      </c>
      <c r="H26" s="32"/>
    </row>
    <row r="27" spans="2:9">
      <c r="B27" s="12">
        <v>23</v>
      </c>
      <c r="C27" s="16" t="s">
        <v>16</v>
      </c>
      <c r="D27" s="16" t="s">
        <v>15</v>
      </c>
      <c r="E27" s="16" t="s">
        <v>10</v>
      </c>
      <c r="F27" s="16" t="s">
        <v>9</v>
      </c>
      <c r="G27" s="16" t="s">
        <v>8</v>
      </c>
      <c r="H27" s="32"/>
    </row>
    <row r="28" spans="2:9">
      <c r="B28" s="12">
        <v>24</v>
      </c>
      <c r="C28" s="16" t="s">
        <v>12</v>
      </c>
      <c r="D28" s="16" t="s">
        <v>61</v>
      </c>
      <c r="E28" s="16" t="s">
        <v>10</v>
      </c>
      <c r="F28" s="16" t="s">
        <v>14</v>
      </c>
      <c r="G28" s="16" t="s">
        <v>10</v>
      </c>
      <c r="H28" s="32"/>
    </row>
    <row r="29" spans="2:9">
      <c r="B29" s="12">
        <v>25</v>
      </c>
      <c r="C29" s="16" t="s">
        <v>61</v>
      </c>
      <c r="D29" s="16" t="s">
        <v>14</v>
      </c>
      <c r="E29" s="16" t="s">
        <v>14</v>
      </c>
      <c r="F29" s="16" t="s">
        <v>12</v>
      </c>
      <c r="G29" s="16" t="s">
        <v>16</v>
      </c>
      <c r="H29" s="32"/>
    </row>
    <row r="30" spans="2:9">
      <c r="B30" s="12">
        <v>26</v>
      </c>
      <c r="C30" s="16" t="s">
        <v>14</v>
      </c>
      <c r="D30" s="16" t="s">
        <v>15</v>
      </c>
      <c r="E30" s="16" t="s">
        <v>61</v>
      </c>
      <c r="F30" s="16" t="s">
        <v>61</v>
      </c>
      <c r="G30" s="16" t="s">
        <v>15</v>
      </c>
      <c r="H30" s="32"/>
    </row>
    <row r="31" spans="2:9">
      <c r="B31" s="12">
        <v>27</v>
      </c>
      <c r="C31" s="16" t="s">
        <v>14</v>
      </c>
      <c r="D31" s="16" t="s">
        <v>9</v>
      </c>
      <c r="E31" s="16" t="s">
        <v>9</v>
      </c>
      <c r="F31" s="16" t="s">
        <v>61</v>
      </c>
      <c r="G31" s="16" t="s">
        <v>10</v>
      </c>
      <c r="H31" s="32"/>
    </row>
    <row r="32" spans="2:9">
      <c r="B32" s="12">
        <v>28</v>
      </c>
      <c r="C32" s="16" t="s">
        <v>16</v>
      </c>
      <c r="D32" s="16" t="s">
        <v>13</v>
      </c>
      <c r="E32" s="16" t="s">
        <v>9</v>
      </c>
      <c r="F32" s="16" t="s">
        <v>13</v>
      </c>
      <c r="G32" s="16" t="s">
        <v>14</v>
      </c>
      <c r="H32" s="32"/>
    </row>
    <row r="33" spans="2:8">
      <c r="B33" s="12">
        <v>29</v>
      </c>
      <c r="C33" s="16" t="s">
        <v>9</v>
      </c>
      <c r="D33" s="16" t="s">
        <v>13</v>
      </c>
      <c r="E33" s="16" t="s">
        <v>9</v>
      </c>
      <c r="F33" s="16" t="s">
        <v>13</v>
      </c>
      <c r="G33" s="16" t="s">
        <v>11</v>
      </c>
      <c r="H33" s="32"/>
    </row>
    <row r="34" spans="2:8">
      <c r="B34" s="12">
        <v>30</v>
      </c>
      <c r="C34" s="16" t="s">
        <v>14</v>
      </c>
      <c r="D34" s="16" t="s">
        <v>9</v>
      </c>
      <c r="E34" s="16" t="s">
        <v>61</v>
      </c>
      <c r="F34" s="16" t="s">
        <v>9</v>
      </c>
      <c r="G34" s="16" t="s">
        <v>9</v>
      </c>
      <c r="H34" s="32"/>
    </row>
    <row r="35" spans="2:8">
      <c r="B35" s="12">
        <v>31</v>
      </c>
      <c r="C35" s="16" t="s">
        <v>13</v>
      </c>
      <c r="D35" s="16" t="s">
        <v>9</v>
      </c>
      <c r="E35" s="16" t="s">
        <v>13</v>
      </c>
      <c r="F35" s="16" t="s">
        <v>9</v>
      </c>
      <c r="G35" s="16" t="s">
        <v>9</v>
      </c>
      <c r="H35" s="32"/>
    </row>
    <row r="36" spans="2:8">
      <c r="B36" s="12">
        <v>32</v>
      </c>
      <c r="C36" s="16" t="s">
        <v>10</v>
      </c>
      <c r="D36" s="16" t="s">
        <v>13</v>
      </c>
      <c r="E36" s="16" t="s">
        <v>10</v>
      </c>
      <c r="F36" s="16" t="s">
        <v>13</v>
      </c>
      <c r="G36" s="16" t="s">
        <v>13</v>
      </c>
      <c r="H36" s="32"/>
    </row>
    <row r="37" spans="2:8">
      <c r="B37" s="12">
        <v>33</v>
      </c>
      <c r="C37" s="16" t="s">
        <v>12</v>
      </c>
      <c r="D37" s="16" t="s">
        <v>9</v>
      </c>
      <c r="E37" s="16" t="s">
        <v>11</v>
      </c>
      <c r="F37" s="16" t="s">
        <v>11</v>
      </c>
      <c r="G37" s="16" t="s">
        <v>9</v>
      </c>
      <c r="H37" s="32"/>
    </row>
    <row r="38" spans="2:8">
      <c r="B38" s="12">
        <v>34</v>
      </c>
      <c r="C38" s="16" t="s">
        <v>7</v>
      </c>
      <c r="D38" s="16" t="s">
        <v>13</v>
      </c>
      <c r="E38" s="16" t="s">
        <v>16</v>
      </c>
      <c r="F38" s="16" t="s">
        <v>12</v>
      </c>
      <c r="G38" s="16" t="s">
        <v>13</v>
      </c>
      <c r="H38" s="32"/>
    </row>
    <row r="39" spans="2:8">
      <c r="B39" s="12">
        <v>35</v>
      </c>
      <c r="C39" s="16" t="s">
        <v>8</v>
      </c>
      <c r="D39" s="16" t="s">
        <v>11</v>
      </c>
      <c r="E39" s="16" t="s">
        <v>8</v>
      </c>
      <c r="F39" s="16" t="s">
        <v>9</v>
      </c>
      <c r="G39" s="16" t="s">
        <v>61</v>
      </c>
      <c r="H39" s="32"/>
    </row>
    <row r="40" spans="2:8">
      <c r="B40" s="12">
        <v>36</v>
      </c>
      <c r="C40" s="16" t="s">
        <v>8</v>
      </c>
      <c r="D40" s="16" t="s">
        <v>11</v>
      </c>
      <c r="E40" s="16" t="s">
        <v>8</v>
      </c>
      <c r="F40" s="16" t="s">
        <v>9</v>
      </c>
      <c r="G40" s="16" t="s">
        <v>10</v>
      </c>
      <c r="H40" s="32"/>
    </row>
    <row r="41" spans="2:8">
      <c r="B41" s="12">
        <v>37</v>
      </c>
      <c r="C41" s="16" t="s">
        <v>8</v>
      </c>
      <c r="D41" s="16" t="s">
        <v>15</v>
      </c>
      <c r="E41" s="16" t="s">
        <v>8</v>
      </c>
      <c r="F41" s="16" t="s">
        <v>7</v>
      </c>
      <c r="G41" s="16" t="s">
        <v>11</v>
      </c>
      <c r="H41" s="32"/>
    </row>
    <row r="42" spans="2:8">
      <c r="B42" s="12">
        <v>38</v>
      </c>
      <c r="C42" s="16" t="s">
        <v>8</v>
      </c>
      <c r="D42" s="16" t="s">
        <v>11</v>
      </c>
      <c r="E42" s="16" t="s">
        <v>8</v>
      </c>
      <c r="F42" s="16" t="s">
        <v>61</v>
      </c>
      <c r="G42" s="16" t="s">
        <v>12</v>
      </c>
      <c r="H42" s="32"/>
    </row>
    <row r="43" spans="2:8">
      <c r="B43" s="12">
        <v>39</v>
      </c>
      <c r="C43" s="16" t="s">
        <v>12</v>
      </c>
      <c r="D43" s="16" t="s">
        <v>9</v>
      </c>
      <c r="E43" s="16" t="s">
        <v>12</v>
      </c>
      <c r="F43" s="16" t="s">
        <v>7</v>
      </c>
      <c r="G43" s="16" t="s">
        <v>16</v>
      </c>
      <c r="H43" s="32"/>
    </row>
    <row r="44" spans="2:8">
      <c r="B44" s="12">
        <v>40</v>
      </c>
      <c r="C44" s="16" t="s">
        <v>7</v>
      </c>
      <c r="D44" s="16" t="s">
        <v>9</v>
      </c>
      <c r="E44" s="16" t="s">
        <v>12</v>
      </c>
      <c r="F44" s="16" t="s">
        <v>12</v>
      </c>
      <c r="G44" s="16" t="s">
        <v>9</v>
      </c>
      <c r="H44" s="32"/>
    </row>
    <row r="45" spans="2:8">
      <c r="B45" s="12">
        <v>41</v>
      </c>
      <c r="C45" s="16" t="s">
        <v>10</v>
      </c>
      <c r="D45" s="16" t="s">
        <v>13</v>
      </c>
      <c r="E45" s="16" t="s">
        <v>16</v>
      </c>
      <c r="F45" s="16" t="s">
        <v>14</v>
      </c>
      <c r="G45" s="16" t="s">
        <v>8</v>
      </c>
      <c r="H45" s="32"/>
    </row>
    <row r="46" spans="2:8">
      <c r="B46" s="12">
        <v>42</v>
      </c>
      <c r="C46" s="16" t="s">
        <v>15</v>
      </c>
      <c r="D46" s="16" t="s">
        <v>8</v>
      </c>
      <c r="E46" s="16" t="s">
        <v>61</v>
      </c>
      <c r="F46" s="16" t="s">
        <v>12</v>
      </c>
      <c r="G46" s="16" t="s">
        <v>12</v>
      </c>
      <c r="H46" s="32"/>
    </row>
    <row r="47" spans="2:8">
      <c r="B47" s="12">
        <v>43</v>
      </c>
      <c r="C47" s="16" t="s">
        <v>13</v>
      </c>
      <c r="D47" s="16" t="s">
        <v>8</v>
      </c>
      <c r="E47" s="16" t="s">
        <v>9</v>
      </c>
      <c r="F47" s="16" t="s">
        <v>15</v>
      </c>
      <c r="G47" s="16" t="s">
        <v>16</v>
      </c>
      <c r="H47" s="32"/>
    </row>
    <row r="48" spans="2:8">
      <c r="B48" s="12">
        <v>44</v>
      </c>
      <c r="C48" s="16" t="s">
        <v>14</v>
      </c>
      <c r="D48" s="16" t="s">
        <v>8</v>
      </c>
      <c r="E48" s="16" t="s">
        <v>13</v>
      </c>
      <c r="F48" s="16" t="s">
        <v>10</v>
      </c>
      <c r="G48" s="16" t="s">
        <v>8</v>
      </c>
      <c r="H48" s="32"/>
    </row>
    <row r="49" spans="2:9">
      <c r="B49" s="12">
        <v>45</v>
      </c>
      <c r="C49" s="16" t="s">
        <v>15</v>
      </c>
      <c r="D49" s="16" t="s">
        <v>14</v>
      </c>
      <c r="E49" s="16" t="s">
        <v>16</v>
      </c>
      <c r="F49" s="16" t="s">
        <v>61</v>
      </c>
      <c r="G49" s="16" t="s">
        <v>14</v>
      </c>
      <c r="H49" s="32"/>
    </row>
    <row r="50" spans="2:9">
      <c r="B50" s="12">
        <v>46</v>
      </c>
      <c r="C50" s="16" t="s">
        <v>61</v>
      </c>
      <c r="D50" s="16" t="s">
        <v>13</v>
      </c>
      <c r="E50" s="16" t="s">
        <v>61</v>
      </c>
      <c r="F50" s="16" t="s">
        <v>61</v>
      </c>
      <c r="G50" s="16" t="s">
        <v>61</v>
      </c>
      <c r="H50" s="32"/>
    </row>
    <row r="51" spans="2:9">
      <c r="B51" s="12">
        <v>47</v>
      </c>
      <c r="C51" s="16" t="s">
        <v>16</v>
      </c>
      <c r="D51" s="16" t="s">
        <v>9</v>
      </c>
      <c r="E51" s="16" t="s">
        <v>61</v>
      </c>
      <c r="F51" s="16" t="s">
        <v>61</v>
      </c>
      <c r="G51" s="16" t="s">
        <v>9</v>
      </c>
      <c r="H51" s="32"/>
    </row>
    <row r="52" spans="2:9">
      <c r="B52" s="12">
        <v>48</v>
      </c>
      <c r="C52" s="16" t="s">
        <v>9</v>
      </c>
      <c r="D52" s="16" t="s">
        <v>61</v>
      </c>
      <c r="E52" s="16" t="s">
        <v>9</v>
      </c>
      <c r="F52" s="16" t="s">
        <v>15</v>
      </c>
      <c r="G52" s="16" t="s">
        <v>10</v>
      </c>
      <c r="H52" s="32"/>
    </row>
    <row r="53" spans="2:9">
      <c r="B53" s="12">
        <v>49</v>
      </c>
      <c r="C53" s="16" t="s">
        <v>9</v>
      </c>
      <c r="D53" s="16" t="s">
        <v>61</v>
      </c>
      <c r="E53" s="16" t="s">
        <v>9</v>
      </c>
      <c r="F53" s="16" t="s">
        <v>13</v>
      </c>
      <c r="G53" s="16" t="s">
        <v>61</v>
      </c>
      <c r="H53" s="32"/>
    </row>
    <row r="54" spans="2:9">
      <c r="B54" s="12">
        <v>50</v>
      </c>
      <c r="C54" s="16" t="s">
        <v>9</v>
      </c>
      <c r="D54" s="16" t="s">
        <v>61</v>
      </c>
      <c r="E54" s="16" t="s">
        <v>7</v>
      </c>
      <c r="F54" s="16" t="s">
        <v>15</v>
      </c>
      <c r="G54" s="16" t="s">
        <v>61</v>
      </c>
      <c r="H54" s="32"/>
    </row>
    <row r="55" spans="2:9">
      <c r="B55" s="12">
        <v>51</v>
      </c>
      <c r="C55" s="16" t="s">
        <v>12</v>
      </c>
      <c r="D55" s="16" t="s">
        <v>15</v>
      </c>
      <c r="E55" s="16" t="s">
        <v>61</v>
      </c>
      <c r="F55" s="16" t="s">
        <v>14</v>
      </c>
      <c r="G55" s="16" t="s">
        <v>61</v>
      </c>
      <c r="H55" s="32"/>
    </row>
    <row r="56" spans="2:9">
      <c r="B56" s="12">
        <v>52</v>
      </c>
      <c r="C56" s="48" t="s">
        <v>14</v>
      </c>
      <c r="D56" s="16" t="s">
        <v>15</v>
      </c>
      <c r="E56" s="48" t="s">
        <v>14</v>
      </c>
      <c r="F56" s="16" t="s">
        <v>15</v>
      </c>
      <c r="G56" s="16" t="s">
        <v>15</v>
      </c>
      <c r="H56" s="32"/>
    </row>
    <row r="57" spans="2:9">
      <c r="B57" s="12">
        <v>53</v>
      </c>
      <c r="C57" s="16" t="s">
        <v>8</v>
      </c>
      <c r="D57" s="16" t="s">
        <v>13</v>
      </c>
      <c r="E57" s="16" t="s">
        <v>16</v>
      </c>
      <c r="F57" s="16" t="s">
        <v>15</v>
      </c>
      <c r="G57" s="16" t="s">
        <v>13</v>
      </c>
      <c r="H57" s="32"/>
    </row>
    <row r="58" spans="2:9">
      <c r="B58" s="12">
        <v>54</v>
      </c>
      <c r="C58" s="16" t="s">
        <v>11</v>
      </c>
      <c r="D58" s="16" t="s">
        <v>61</v>
      </c>
      <c r="E58" s="16" t="s">
        <v>8</v>
      </c>
      <c r="F58" s="16" t="s">
        <v>61</v>
      </c>
      <c r="G58" s="16" t="s">
        <v>61</v>
      </c>
      <c r="H58" s="32"/>
    </row>
    <row r="59" spans="2:9">
      <c r="B59" s="12">
        <v>55</v>
      </c>
      <c r="C59" s="16" t="s">
        <v>14</v>
      </c>
      <c r="D59" s="16" t="s">
        <v>61</v>
      </c>
      <c r="E59" s="16" t="s">
        <v>61</v>
      </c>
      <c r="F59" s="16" t="s">
        <v>61</v>
      </c>
      <c r="G59" s="16" t="s">
        <v>14</v>
      </c>
      <c r="H59" s="32"/>
    </row>
    <row r="60" spans="2:9">
      <c r="B60" s="12">
        <v>56</v>
      </c>
      <c r="C60" s="16" t="s">
        <v>15</v>
      </c>
      <c r="D60" s="16" t="s">
        <v>61</v>
      </c>
      <c r="E60" s="16" t="s">
        <v>61</v>
      </c>
      <c r="F60" s="16" t="s">
        <v>61</v>
      </c>
      <c r="G60" s="16" t="s">
        <v>10</v>
      </c>
      <c r="H60" s="32"/>
    </row>
    <row r="61" spans="2:9">
      <c r="B61" s="12">
        <v>57</v>
      </c>
      <c r="C61" s="16" t="s">
        <v>16</v>
      </c>
      <c r="D61" s="16" t="s">
        <v>15</v>
      </c>
      <c r="E61" s="16" t="s">
        <v>12</v>
      </c>
      <c r="F61" s="16" t="s">
        <v>61</v>
      </c>
      <c r="G61" s="16" t="s">
        <v>10</v>
      </c>
      <c r="H61" s="32"/>
    </row>
    <row r="62" spans="2:9">
      <c r="B62" s="12">
        <v>58</v>
      </c>
      <c r="C62" s="16" t="s">
        <v>61</v>
      </c>
      <c r="D62" s="16" t="s">
        <v>61</v>
      </c>
      <c r="E62" s="16" t="s">
        <v>9</v>
      </c>
      <c r="F62" s="16" t="s">
        <v>61</v>
      </c>
      <c r="G62" s="16" t="s">
        <v>61</v>
      </c>
      <c r="H62" s="32"/>
      <c r="I62" s="21">
        <f>I127</f>
        <v>4.1032949275156536</v>
      </c>
    </row>
    <row r="63" spans="2:9">
      <c r="B63" s="12">
        <v>59</v>
      </c>
      <c r="C63" s="16" t="s">
        <v>14</v>
      </c>
      <c r="D63" s="16" t="s">
        <v>61</v>
      </c>
      <c r="E63" s="16" t="s">
        <v>8</v>
      </c>
      <c r="F63" s="16" t="s">
        <v>7</v>
      </c>
      <c r="G63" s="16" t="s">
        <v>61</v>
      </c>
      <c r="H63" s="32"/>
    </row>
    <row r="64" spans="2:9">
      <c r="B64" s="12">
        <v>60</v>
      </c>
      <c r="C64" s="16" t="s">
        <v>10</v>
      </c>
      <c r="D64" s="16" t="s">
        <v>61</v>
      </c>
      <c r="E64" s="16" t="s">
        <v>5</v>
      </c>
      <c r="F64" s="16" t="s">
        <v>5</v>
      </c>
      <c r="G64" s="16" t="s">
        <v>15</v>
      </c>
      <c r="H64" s="32"/>
    </row>
    <row r="65" spans="2:8">
      <c r="B65" s="12">
        <v>61</v>
      </c>
      <c r="C65" s="16" t="s">
        <v>10</v>
      </c>
      <c r="D65" s="16" t="s">
        <v>14</v>
      </c>
      <c r="E65" s="16" t="s">
        <v>10</v>
      </c>
      <c r="F65" s="16" t="s">
        <v>13</v>
      </c>
      <c r="G65" s="16" t="s">
        <v>61</v>
      </c>
      <c r="H65" s="32"/>
    </row>
    <row r="66" spans="2:8">
      <c r="B66" s="12">
        <v>62</v>
      </c>
      <c r="C66" s="16" t="s">
        <v>15</v>
      </c>
      <c r="D66" s="16" t="s">
        <v>5</v>
      </c>
      <c r="E66" s="16" t="s">
        <v>16</v>
      </c>
      <c r="F66" s="16" t="s">
        <v>15</v>
      </c>
      <c r="G66" s="16" t="s">
        <v>15</v>
      </c>
      <c r="H66" s="32"/>
    </row>
    <row r="67" spans="2:8">
      <c r="B67" s="12">
        <v>63</v>
      </c>
      <c r="C67" s="16" t="s">
        <v>16</v>
      </c>
      <c r="D67" s="16" t="s">
        <v>5</v>
      </c>
      <c r="E67" s="16" t="s">
        <v>7</v>
      </c>
      <c r="F67" s="16" t="s">
        <v>11</v>
      </c>
      <c r="G67" s="16" t="s">
        <v>12</v>
      </c>
      <c r="H67" s="32"/>
    </row>
    <row r="68" spans="2:8">
      <c r="B68" s="12">
        <v>64</v>
      </c>
      <c r="C68" s="16" t="s">
        <v>14</v>
      </c>
      <c r="D68" s="16" t="s">
        <v>5</v>
      </c>
      <c r="E68" s="16" t="s">
        <v>7</v>
      </c>
      <c r="F68" s="16" t="s">
        <v>11</v>
      </c>
      <c r="G68" s="16" t="s">
        <v>5</v>
      </c>
      <c r="H68" s="32"/>
    </row>
    <row r="69" spans="2:8">
      <c r="B69" s="12">
        <v>65</v>
      </c>
      <c r="C69" s="16" t="s">
        <v>11</v>
      </c>
      <c r="D69" s="16" t="s">
        <v>7</v>
      </c>
      <c r="E69" s="16" t="s">
        <v>10</v>
      </c>
      <c r="F69" s="16" t="s">
        <v>11</v>
      </c>
      <c r="G69" s="16" t="s">
        <v>10</v>
      </c>
      <c r="H69" s="32"/>
    </row>
    <row r="70" spans="2:8">
      <c r="B70" s="12">
        <v>66</v>
      </c>
      <c r="C70" s="16" t="s">
        <v>8</v>
      </c>
      <c r="D70" s="16" t="s">
        <v>7</v>
      </c>
      <c r="E70" s="16" t="s">
        <v>7</v>
      </c>
      <c r="F70" s="16" t="s">
        <v>11</v>
      </c>
      <c r="G70" s="16" t="s">
        <v>7</v>
      </c>
      <c r="H70" s="32"/>
    </row>
    <row r="71" spans="2:8">
      <c r="B71" s="12">
        <v>67</v>
      </c>
      <c r="C71" s="16" t="s">
        <v>10</v>
      </c>
      <c r="D71" s="16" t="s">
        <v>8</v>
      </c>
      <c r="E71" s="16" t="s">
        <v>16</v>
      </c>
      <c r="F71" s="16" t="s">
        <v>8</v>
      </c>
      <c r="G71" s="16" t="s">
        <v>11</v>
      </c>
      <c r="H71" s="32"/>
    </row>
    <row r="72" spans="2:8">
      <c r="B72" s="12">
        <v>68</v>
      </c>
      <c r="C72" s="16" t="s">
        <v>5</v>
      </c>
      <c r="D72" s="16" t="s">
        <v>8</v>
      </c>
      <c r="E72" s="16" t="s">
        <v>5</v>
      </c>
      <c r="F72" s="16" t="s">
        <v>5</v>
      </c>
      <c r="G72" s="16" t="s">
        <v>11</v>
      </c>
      <c r="H72" s="32"/>
    </row>
    <row r="73" spans="2:8">
      <c r="B73" s="12">
        <v>69</v>
      </c>
      <c r="C73" s="16" t="s">
        <v>12</v>
      </c>
      <c r="D73" s="16" t="s">
        <v>9</v>
      </c>
      <c r="E73" s="16" t="s">
        <v>61</v>
      </c>
      <c r="F73" s="16" t="s">
        <v>12</v>
      </c>
      <c r="G73" s="16" t="s">
        <v>10</v>
      </c>
      <c r="H73" s="32"/>
    </row>
    <row r="74" spans="2:8">
      <c r="B74" s="12">
        <v>70</v>
      </c>
      <c r="C74" s="16" t="s">
        <v>8</v>
      </c>
      <c r="D74" s="16" t="s">
        <v>8</v>
      </c>
      <c r="E74" s="16" t="s">
        <v>8</v>
      </c>
      <c r="F74" s="16" t="s">
        <v>12</v>
      </c>
      <c r="G74" s="16" t="s">
        <v>16</v>
      </c>
      <c r="H74" s="32"/>
    </row>
    <row r="75" spans="2:8">
      <c r="B75" s="12">
        <v>71</v>
      </c>
      <c r="C75" s="16" t="s">
        <v>8</v>
      </c>
      <c r="D75" s="16" t="s">
        <v>13</v>
      </c>
      <c r="E75" s="16" t="s">
        <v>8</v>
      </c>
      <c r="F75" s="16" t="s">
        <v>13</v>
      </c>
      <c r="G75" s="16" t="s">
        <v>12</v>
      </c>
      <c r="H75" s="32"/>
    </row>
    <row r="76" spans="2:8">
      <c r="B76" s="12">
        <v>72</v>
      </c>
      <c r="C76" s="16" t="s">
        <v>12</v>
      </c>
      <c r="D76" s="16" t="s">
        <v>5</v>
      </c>
      <c r="E76" s="16" t="s">
        <v>13</v>
      </c>
      <c r="F76" s="16" t="s">
        <v>5</v>
      </c>
      <c r="G76" s="16" t="s">
        <v>5</v>
      </c>
      <c r="H76" s="32"/>
    </row>
    <row r="77" spans="2:8">
      <c r="B77" s="12">
        <v>73</v>
      </c>
      <c r="C77" s="16" t="s">
        <v>5</v>
      </c>
      <c r="D77" s="54" t="s">
        <v>7</v>
      </c>
      <c r="E77" s="16" t="s">
        <v>5</v>
      </c>
      <c r="F77" s="16" t="s">
        <v>9</v>
      </c>
      <c r="G77" s="16" t="s">
        <v>12</v>
      </c>
      <c r="H77" s="32"/>
    </row>
    <row r="78" spans="2:8">
      <c r="B78" s="12">
        <v>74</v>
      </c>
      <c r="C78" s="16" t="s">
        <v>8</v>
      </c>
      <c r="D78" s="47" t="s">
        <v>61</v>
      </c>
      <c r="E78" s="16" t="s">
        <v>8</v>
      </c>
      <c r="F78" s="16" t="s">
        <v>12</v>
      </c>
      <c r="G78" s="16" t="s">
        <v>8</v>
      </c>
      <c r="H78" s="32"/>
    </row>
    <row r="79" spans="2:8">
      <c r="B79" s="12">
        <v>75</v>
      </c>
      <c r="C79" s="16" t="s">
        <v>16</v>
      </c>
      <c r="D79" s="16" t="s">
        <v>61</v>
      </c>
      <c r="E79" s="16" t="s">
        <v>12</v>
      </c>
      <c r="F79" s="16" t="s">
        <v>11</v>
      </c>
      <c r="G79" s="16" t="s">
        <v>8</v>
      </c>
      <c r="H79" s="32"/>
    </row>
    <row r="80" spans="2:8">
      <c r="B80" s="12">
        <v>76</v>
      </c>
      <c r="C80" s="16" t="s">
        <v>11</v>
      </c>
      <c r="D80" s="16" t="s">
        <v>5</v>
      </c>
      <c r="E80" s="16" t="s">
        <v>61</v>
      </c>
      <c r="F80" s="16" t="s">
        <v>43</v>
      </c>
      <c r="G80" s="16" t="s">
        <v>5</v>
      </c>
      <c r="H80" s="32"/>
    </row>
    <row r="81" spans="2:8">
      <c r="B81" s="12">
        <v>77</v>
      </c>
      <c r="C81" s="16" t="s">
        <v>8</v>
      </c>
      <c r="D81" s="16" t="s">
        <v>61</v>
      </c>
      <c r="E81" s="16" t="s">
        <v>12</v>
      </c>
      <c r="F81" s="16" t="s">
        <v>43</v>
      </c>
      <c r="G81" s="16" t="s">
        <v>9</v>
      </c>
      <c r="H81" s="32"/>
    </row>
    <row r="82" spans="2:8">
      <c r="B82" s="12">
        <v>78</v>
      </c>
      <c r="C82" s="16" t="s">
        <v>12</v>
      </c>
      <c r="D82" s="16" t="s">
        <v>7</v>
      </c>
      <c r="E82" s="16" t="s">
        <v>16</v>
      </c>
      <c r="F82" s="16" t="s">
        <v>43</v>
      </c>
      <c r="G82" s="16" t="s">
        <v>16</v>
      </c>
      <c r="H82" s="32"/>
    </row>
    <row r="83" spans="2:8">
      <c r="B83" s="12">
        <v>79</v>
      </c>
      <c r="C83" s="16" t="s">
        <v>12</v>
      </c>
      <c r="D83" s="16" t="s">
        <v>14</v>
      </c>
      <c r="E83" s="16" t="s">
        <v>14</v>
      </c>
      <c r="F83" s="16" t="s">
        <v>43</v>
      </c>
      <c r="G83" s="16" t="s">
        <v>61</v>
      </c>
      <c r="H83" s="32"/>
    </row>
    <row r="84" spans="2:8">
      <c r="B84" s="12">
        <v>80</v>
      </c>
      <c r="C84" s="16" t="s">
        <v>16</v>
      </c>
      <c r="D84" s="16" t="s">
        <v>43</v>
      </c>
      <c r="E84" s="16" t="s">
        <v>10</v>
      </c>
      <c r="F84" s="16" t="s">
        <v>43</v>
      </c>
      <c r="G84" s="16" t="s">
        <v>43</v>
      </c>
      <c r="H84" s="32"/>
    </row>
    <row r="85" spans="2:8">
      <c r="B85" s="12">
        <v>81</v>
      </c>
      <c r="C85" s="16" t="s">
        <v>14</v>
      </c>
      <c r="D85" s="16" t="s">
        <v>43</v>
      </c>
      <c r="E85" s="16" t="s">
        <v>10</v>
      </c>
      <c r="F85" s="16" t="s">
        <v>43</v>
      </c>
      <c r="G85" s="16" t="s">
        <v>43</v>
      </c>
      <c r="H85" s="32"/>
    </row>
    <row r="86" spans="2:8">
      <c r="B86" s="12">
        <v>82</v>
      </c>
      <c r="C86" s="16" t="s">
        <v>14</v>
      </c>
      <c r="D86" s="16" t="s">
        <v>43</v>
      </c>
      <c r="E86" s="16" t="s">
        <v>10</v>
      </c>
      <c r="F86" s="16" t="s">
        <v>43</v>
      </c>
      <c r="G86" s="16" t="s">
        <v>43</v>
      </c>
      <c r="H86" s="32"/>
    </row>
    <row r="87" spans="2:8">
      <c r="B87" s="12">
        <v>83</v>
      </c>
      <c r="C87" s="16" t="s">
        <v>8</v>
      </c>
      <c r="D87" s="16" t="s">
        <v>43</v>
      </c>
      <c r="E87" s="16" t="s">
        <v>14</v>
      </c>
      <c r="F87" s="16" t="s">
        <v>43</v>
      </c>
      <c r="G87" s="16" t="s">
        <v>43</v>
      </c>
      <c r="H87" s="32"/>
    </row>
    <row r="88" spans="2:8">
      <c r="B88" s="12">
        <v>84</v>
      </c>
      <c r="C88" s="16" t="s">
        <v>16</v>
      </c>
      <c r="D88" s="16" t="s">
        <v>43</v>
      </c>
      <c r="E88" s="16" t="s">
        <v>14</v>
      </c>
      <c r="F88" s="16" t="s">
        <v>7</v>
      </c>
      <c r="G88" s="16" t="s">
        <v>43</v>
      </c>
      <c r="H88" s="32"/>
    </row>
    <row r="89" spans="2:8">
      <c r="B89" s="12">
        <v>85</v>
      </c>
      <c r="C89" s="16" t="s">
        <v>12</v>
      </c>
      <c r="D89" s="16" t="s">
        <v>43</v>
      </c>
      <c r="E89" s="16" t="s">
        <v>61</v>
      </c>
      <c r="F89" s="16" t="s">
        <v>7</v>
      </c>
      <c r="G89" s="16" t="s">
        <v>43</v>
      </c>
      <c r="H89" s="32"/>
    </row>
    <row r="90" spans="2:8">
      <c r="B90" s="12">
        <v>86</v>
      </c>
      <c r="C90" s="16" t="s">
        <v>14</v>
      </c>
      <c r="D90" s="16" t="s">
        <v>43</v>
      </c>
      <c r="E90" s="16" t="s">
        <v>61</v>
      </c>
      <c r="F90" s="16" t="s">
        <v>7</v>
      </c>
      <c r="G90" s="16" t="s">
        <v>43</v>
      </c>
      <c r="H90" s="32"/>
    </row>
    <row r="91" spans="2:8">
      <c r="B91" s="12">
        <v>87</v>
      </c>
      <c r="C91" s="16" t="s">
        <v>8</v>
      </c>
      <c r="D91" s="16" t="s">
        <v>43</v>
      </c>
      <c r="E91" s="16" t="s">
        <v>61</v>
      </c>
      <c r="F91" s="16" t="s">
        <v>15</v>
      </c>
      <c r="G91" s="16" t="s">
        <v>43</v>
      </c>
      <c r="H91" s="32"/>
    </row>
    <row r="92" spans="2:8">
      <c r="B92" s="12">
        <v>88</v>
      </c>
      <c r="C92" s="16" t="s">
        <v>13</v>
      </c>
      <c r="D92" s="16" t="s">
        <v>61</v>
      </c>
      <c r="E92" s="16" t="s">
        <v>15</v>
      </c>
      <c r="F92" s="16" t="s">
        <v>9</v>
      </c>
      <c r="G92" s="16" t="s">
        <v>43</v>
      </c>
      <c r="H92" s="32"/>
    </row>
    <row r="93" spans="2:8">
      <c r="B93" s="12">
        <v>89</v>
      </c>
      <c r="C93" s="16" t="s">
        <v>13</v>
      </c>
      <c r="D93" s="16" t="s">
        <v>61</v>
      </c>
      <c r="E93" s="16" t="s">
        <v>14</v>
      </c>
      <c r="F93" s="16" t="s">
        <v>15</v>
      </c>
      <c r="G93" s="16" t="s">
        <v>61</v>
      </c>
      <c r="H93" s="32"/>
    </row>
    <row r="94" spans="2:8">
      <c r="B94" s="12">
        <v>90</v>
      </c>
      <c r="C94" s="16" t="s">
        <v>61</v>
      </c>
      <c r="D94" s="16" t="s">
        <v>11</v>
      </c>
      <c r="E94" s="16" t="s">
        <v>10</v>
      </c>
      <c r="F94" s="16" t="s">
        <v>14</v>
      </c>
      <c r="G94" s="16" t="s">
        <v>61</v>
      </c>
      <c r="H94" s="32"/>
    </row>
    <row r="95" spans="2:8">
      <c r="B95" s="12">
        <v>91</v>
      </c>
      <c r="C95" s="16" t="s">
        <v>14</v>
      </c>
      <c r="D95" s="16" t="s">
        <v>15</v>
      </c>
      <c r="E95" s="16" t="s">
        <v>10</v>
      </c>
      <c r="F95" s="16" t="s">
        <v>9</v>
      </c>
      <c r="G95" s="16" t="s">
        <v>14</v>
      </c>
      <c r="H95" s="32"/>
    </row>
    <row r="96" spans="2:8">
      <c r="B96" s="12">
        <v>92</v>
      </c>
      <c r="C96" s="16" t="s">
        <v>10</v>
      </c>
      <c r="D96" s="16" t="s">
        <v>15</v>
      </c>
      <c r="E96" s="16" t="s">
        <v>10</v>
      </c>
      <c r="F96" s="16" t="s">
        <v>9</v>
      </c>
      <c r="G96" s="16" t="s">
        <v>7</v>
      </c>
      <c r="H96" s="32"/>
    </row>
    <row r="97" spans="2:9">
      <c r="B97" s="12">
        <v>93</v>
      </c>
      <c r="C97" s="16" t="s">
        <v>10</v>
      </c>
      <c r="D97" s="16" t="s">
        <v>7</v>
      </c>
      <c r="E97" s="16" t="s">
        <v>10</v>
      </c>
      <c r="F97" s="16" t="s">
        <v>12</v>
      </c>
      <c r="G97" s="16" t="s">
        <v>16</v>
      </c>
      <c r="H97" s="32"/>
    </row>
    <row r="98" spans="2:9">
      <c r="B98" s="12">
        <v>94</v>
      </c>
      <c r="C98" s="16" t="s">
        <v>14</v>
      </c>
      <c r="D98" s="16" t="s">
        <v>7</v>
      </c>
      <c r="E98" s="16" t="s">
        <v>16</v>
      </c>
      <c r="F98" s="16" t="s">
        <v>9</v>
      </c>
      <c r="G98" s="16" t="s">
        <v>14</v>
      </c>
      <c r="H98" s="32"/>
    </row>
    <row r="99" spans="2:9">
      <c r="B99" s="12">
        <v>95</v>
      </c>
      <c r="C99" s="16" t="s">
        <v>14</v>
      </c>
      <c r="D99" s="16" t="s">
        <v>7</v>
      </c>
      <c r="E99" s="16" t="s">
        <v>7</v>
      </c>
      <c r="F99" s="16" t="s">
        <v>9</v>
      </c>
      <c r="G99" s="16" t="s">
        <v>10</v>
      </c>
      <c r="H99" s="32"/>
    </row>
    <row r="100" spans="2:9">
      <c r="B100" s="12">
        <v>96</v>
      </c>
      <c r="C100" s="16" t="s">
        <v>16</v>
      </c>
      <c r="D100" s="16" t="s">
        <v>7</v>
      </c>
      <c r="E100" s="16" t="s">
        <v>13</v>
      </c>
      <c r="F100" s="16" t="s">
        <v>15</v>
      </c>
      <c r="G100" s="16" t="s">
        <v>14</v>
      </c>
      <c r="H100" s="32"/>
      <c r="I100" s="21">
        <f>I127</f>
        <v>4.1032949275156536</v>
      </c>
    </row>
    <row r="101" spans="2:9">
      <c r="B101" s="12">
        <v>97</v>
      </c>
      <c r="C101" s="16" t="s">
        <v>12</v>
      </c>
      <c r="D101" s="16" t="s">
        <v>11</v>
      </c>
      <c r="E101" s="16" t="s">
        <v>12</v>
      </c>
      <c r="F101" s="16" t="s">
        <v>61</v>
      </c>
      <c r="G101" s="16" t="s">
        <v>10</v>
      </c>
      <c r="H101" s="32"/>
    </row>
    <row r="102" spans="2:9">
      <c r="B102" s="12">
        <v>98</v>
      </c>
      <c r="C102" s="16" t="s">
        <v>15</v>
      </c>
      <c r="D102" s="16" t="s">
        <v>9</v>
      </c>
      <c r="E102" s="16" t="s">
        <v>16</v>
      </c>
      <c r="F102" s="16" t="s">
        <v>61</v>
      </c>
      <c r="G102" s="16" t="s">
        <v>8</v>
      </c>
      <c r="H102" s="32"/>
    </row>
    <row r="103" spans="2:9">
      <c r="B103" s="12">
        <v>99</v>
      </c>
      <c r="C103" s="16" t="s">
        <v>10</v>
      </c>
      <c r="D103" s="16" t="s">
        <v>9</v>
      </c>
      <c r="E103" s="16" t="s">
        <v>15</v>
      </c>
      <c r="F103" s="16" t="s">
        <v>15</v>
      </c>
      <c r="G103" s="16" t="s">
        <v>8</v>
      </c>
      <c r="H103" s="32"/>
    </row>
    <row r="104" spans="2:9">
      <c r="B104" s="12">
        <v>100</v>
      </c>
      <c r="C104" s="16" t="s">
        <v>12</v>
      </c>
      <c r="D104" s="16" t="s">
        <v>13</v>
      </c>
      <c r="E104" s="16" t="s">
        <v>15</v>
      </c>
      <c r="F104" s="16" t="s">
        <v>61</v>
      </c>
      <c r="G104" s="16" t="s">
        <v>15</v>
      </c>
      <c r="H104" s="32"/>
    </row>
    <row r="105" spans="2:9">
      <c r="B105" s="12">
        <v>101</v>
      </c>
      <c r="C105" s="16" t="s">
        <v>8</v>
      </c>
      <c r="D105" s="16" t="s">
        <v>15</v>
      </c>
      <c r="E105" s="16" t="s">
        <v>14</v>
      </c>
      <c r="F105" s="16" t="s">
        <v>9</v>
      </c>
      <c r="G105" s="16" t="s">
        <v>61</v>
      </c>
      <c r="H105" s="32"/>
    </row>
    <row r="106" spans="2:9">
      <c r="B106" s="12">
        <v>102</v>
      </c>
      <c r="C106" s="16" t="s">
        <v>16</v>
      </c>
      <c r="D106" s="16" t="s">
        <v>61</v>
      </c>
      <c r="E106" s="16" t="s">
        <v>10</v>
      </c>
      <c r="F106" s="47" t="s">
        <v>9</v>
      </c>
      <c r="G106" s="16" t="s">
        <v>61</v>
      </c>
      <c r="H106" s="32"/>
    </row>
    <row r="107" spans="2:9">
      <c r="B107" s="12">
        <v>103</v>
      </c>
      <c r="C107" s="16" t="s">
        <v>13</v>
      </c>
      <c r="D107" s="16" t="s">
        <v>15</v>
      </c>
      <c r="E107" s="16" t="s">
        <v>14</v>
      </c>
      <c r="F107" s="16" t="s">
        <v>9</v>
      </c>
      <c r="G107" s="16" t="s">
        <v>16</v>
      </c>
      <c r="H107" s="32"/>
    </row>
    <row r="108" spans="2:9">
      <c r="B108" s="12">
        <v>104</v>
      </c>
      <c r="C108" s="16" t="s">
        <v>12</v>
      </c>
      <c r="D108" s="16" t="s">
        <v>11</v>
      </c>
      <c r="E108" s="16" t="s">
        <v>10</v>
      </c>
      <c r="F108" s="16" t="s">
        <v>11</v>
      </c>
      <c r="G108" s="16" t="s">
        <v>61</v>
      </c>
      <c r="H108" s="32"/>
    </row>
    <row r="109" spans="2:9">
      <c r="B109" s="12">
        <v>105</v>
      </c>
      <c r="C109" s="16" t="s">
        <v>14</v>
      </c>
      <c r="D109" s="16" t="s">
        <v>11</v>
      </c>
      <c r="E109" s="16" t="s">
        <v>16</v>
      </c>
      <c r="F109" s="16" t="s">
        <v>11</v>
      </c>
      <c r="G109" s="16" t="s">
        <v>15</v>
      </c>
      <c r="H109" s="32"/>
    </row>
    <row r="110" spans="2:9">
      <c r="B110" s="12">
        <v>106</v>
      </c>
      <c r="C110" s="16" t="s">
        <v>8</v>
      </c>
      <c r="D110" s="16" t="s">
        <v>9</v>
      </c>
      <c r="E110" s="16" t="s">
        <v>10</v>
      </c>
      <c r="F110" s="16" t="s">
        <v>61</v>
      </c>
      <c r="G110" s="16" t="s">
        <v>61</v>
      </c>
      <c r="H110" s="32"/>
    </row>
    <row r="111" spans="2:9">
      <c r="B111" s="12">
        <v>107</v>
      </c>
      <c r="C111" s="16" t="s">
        <v>8</v>
      </c>
      <c r="D111" s="16" t="s">
        <v>13</v>
      </c>
      <c r="E111" s="16" t="s">
        <v>10</v>
      </c>
      <c r="F111" s="16" t="s">
        <v>61</v>
      </c>
      <c r="G111" s="16" t="s">
        <v>15</v>
      </c>
      <c r="H111" s="32"/>
    </row>
    <row r="112" spans="2:9">
      <c r="B112" s="12">
        <v>108</v>
      </c>
      <c r="C112" s="16" t="s">
        <v>8</v>
      </c>
      <c r="D112" s="16" t="s">
        <v>13</v>
      </c>
      <c r="E112" s="16" t="s">
        <v>10</v>
      </c>
      <c r="F112" s="16" t="s">
        <v>61</v>
      </c>
      <c r="G112" s="16" t="s">
        <v>10</v>
      </c>
      <c r="H112" s="32"/>
    </row>
    <row r="113" spans="2:9">
      <c r="B113" s="12">
        <v>109</v>
      </c>
      <c r="C113" s="16" t="s">
        <v>16</v>
      </c>
      <c r="D113" s="16" t="s">
        <v>14</v>
      </c>
      <c r="E113" s="16" t="s">
        <v>8</v>
      </c>
      <c r="F113" s="16" t="s">
        <v>61</v>
      </c>
      <c r="G113" s="16" t="s">
        <v>16</v>
      </c>
      <c r="H113" s="32"/>
    </row>
    <row r="114" spans="2:9">
      <c r="B114" s="12">
        <v>110</v>
      </c>
      <c r="C114" s="16" t="s">
        <v>14</v>
      </c>
      <c r="D114" s="16" t="s">
        <v>61</v>
      </c>
      <c r="E114" s="16" t="s">
        <v>8</v>
      </c>
      <c r="F114" s="16" t="s">
        <v>15</v>
      </c>
      <c r="G114" s="16" t="s">
        <v>61</v>
      </c>
      <c r="H114" s="32"/>
    </row>
    <row r="115" spans="2:9">
      <c r="B115" s="12">
        <v>111</v>
      </c>
      <c r="C115" s="16" t="s">
        <v>14</v>
      </c>
      <c r="D115" s="16" t="s">
        <v>61</v>
      </c>
      <c r="E115" s="16" t="s">
        <v>8</v>
      </c>
      <c r="F115" s="16" t="s">
        <v>61</v>
      </c>
      <c r="G115" s="16" t="s">
        <v>61</v>
      </c>
      <c r="H115" s="32"/>
    </row>
    <row r="116" spans="2:9">
      <c r="B116" s="12">
        <v>112</v>
      </c>
      <c r="C116" s="16" t="s">
        <v>43</v>
      </c>
      <c r="D116" s="16" t="s">
        <v>61</v>
      </c>
      <c r="E116" s="16" t="s">
        <v>16</v>
      </c>
      <c r="F116" s="16" t="s">
        <v>7</v>
      </c>
      <c r="G116" s="16" t="s">
        <v>61</v>
      </c>
      <c r="H116" s="32"/>
    </row>
    <row r="117" spans="2:9">
      <c r="B117" s="12">
        <v>113</v>
      </c>
      <c r="C117" s="16" t="s">
        <v>43</v>
      </c>
      <c r="D117" s="16" t="s">
        <v>9</v>
      </c>
      <c r="E117" s="16" t="s">
        <v>43</v>
      </c>
      <c r="F117" s="16" t="s">
        <v>7</v>
      </c>
      <c r="G117" s="16" t="s">
        <v>61</v>
      </c>
      <c r="H117" s="32"/>
    </row>
    <row r="118" spans="2:9">
      <c r="B118" s="12">
        <v>114</v>
      </c>
      <c r="C118" s="16" t="s">
        <v>43</v>
      </c>
      <c r="D118" s="16" t="s">
        <v>13</v>
      </c>
      <c r="E118" s="16" t="s">
        <v>43</v>
      </c>
      <c r="F118" s="16" t="s">
        <v>7</v>
      </c>
      <c r="G118" s="16" t="s">
        <v>61</v>
      </c>
      <c r="H118" s="32"/>
    </row>
    <row r="119" spans="2:9">
      <c r="B119" s="12">
        <v>115</v>
      </c>
      <c r="C119" s="16" t="s">
        <v>43</v>
      </c>
      <c r="D119" s="16" t="s">
        <v>9</v>
      </c>
      <c r="E119" s="16" t="s">
        <v>43</v>
      </c>
      <c r="F119" s="16" t="s">
        <v>14</v>
      </c>
      <c r="G119" s="16" t="s">
        <v>8</v>
      </c>
      <c r="H119" s="32"/>
    </row>
    <row r="120" spans="2:9">
      <c r="B120" s="12">
        <v>116</v>
      </c>
      <c r="C120" s="16" t="s">
        <v>43</v>
      </c>
      <c r="D120" s="16" t="s">
        <v>12</v>
      </c>
      <c r="E120" s="16" t="s">
        <v>43</v>
      </c>
      <c r="F120" s="16" t="s">
        <v>12</v>
      </c>
      <c r="G120" s="16" t="s">
        <v>7</v>
      </c>
      <c r="H120" s="32"/>
    </row>
    <row r="121" spans="2:9">
      <c r="B121" s="12">
        <v>117</v>
      </c>
      <c r="C121" s="16" t="s">
        <v>43</v>
      </c>
      <c r="D121" s="16" t="s">
        <v>61</v>
      </c>
      <c r="E121" s="16" t="s">
        <v>43</v>
      </c>
      <c r="F121" s="16" t="s">
        <v>13</v>
      </c>
      <c r="G121" s="16" t="s">
        <v>61</v>
      </c>
      <c r="H121" s="32"/>
    </row>
    <row r="122" spans="2:9">
      <c r="B122" s="12">
        <v>118</v>
      </c>
      <c r="C122" s="16" t="s">
        <v>43</v>
      </c>
      <c r="D122" s="16" t="s">
        <v>9</v>
      </c>
      <c r="E122" s="16" t="s">
        <v>43</v>
      </c>
      <c r="F122" s="16" t="s">
        <v>9</v>
      </c>
      <c r="G122" s="16" t="s">
        <v>9</v>
      </c>
      <c r="H122" s="32"/>
    </row>
    <row r="123" spans="2:9">
      <c r="B123" s="12">
        <v>119</v>
      </c>
      <c r="C123" s="16" t="s">
        <v>10</v>
      </c>
      <c r="D123" s="16" t="s">
        <v>61</v>
      </c>
      <c r="E123" s="16" t="s">
        <v>43</v>
      </c>
      <c r="F123" s="16" t="s">
        <v>13</v>
      </c>
      <c r="G123" s="16" t="s">
        <v>61</v>
      </c>
      <c r="H123" s="32"/>
    </row>
    <row r="124" spans="2:9">
      <c r="B124" s="12">
        <v>120</v>
      </c>
      <c r="C124" s="16" t="s">
        <v>14</v>
      </c>
      <c r="D124" s="16" t="s">
        <v>15</v>
      </c>
      <c r="E124" s="16" t="s">
        <v>14</v>
      </c>
      <c r="F124" s="16" t="s">
        <v>7</v>
      </c>
      <c r="G124" s="16" t="s">
        <v>9</v>
      </c>
      <c r="H124" s="32"/>
    </row>
    <row r="125" spans="2:9">
      <c r="B125" s="12">
        <v>121</v>
      </c>
      <c r="C125" s="16" t="s">
        <v>14</v>
      </c>
      <c r="D125" s="16" t="s">
        <v>11</v>
      </c>
      <c r="E125" s="16" t="s">
        <v>14</v>
      </c>
      <c r="F125" s="16" t="s">
        <v>7</v>
      </c>
      <c r="G125" s="16" t="s">
        <v>9</v>
      </c>
      <c r="H125" s="32"/>
    </row>
    <row r="126" spans="2:9">
      <c r="B126" s="12">
        <v>122</v>
      </c>
      <c r="C126" s="16" t="s">
        <v>13</v>
      </c>
      <c r="D126" s="16" t="s">
        <v>11</v>
      </c>
      <c r="E126" s="16" t="s">
        <v>14</v>
      </c>
      <c r="F126" s="16" t="s">
        <v>7</v>
      </c>
      <c r="G126" s="16" t="s">
        <v>10</v>
      </c>
      <c r="H126" s="32"/>
    </row>
    <row r="127" spans="2:9">
      <c r="B127" s="12">
        <v>123</v>
      </c>
      <c r="C127" s="16" t="s">
        <v>11</v>
      </c>
      <c r="D127" s="16" t="s">
        <v>11</v>
      </c>
      <c r="E127" s="16" t="s">
        <v>14</v>
      </c>
      <c r="F127" s="16" t="s">
        <v>7</v>
      </c>
      <c r="G127" s="16" t="s">
        <v>16</v>
      </c>
      <c r="H127" s="32"/>
      <c r="I127" s="21">
        <f>J212</f>
        <v>4.1032949275156536</v>
      </c>
    </row>
    <row r="128" spans="2:9">
      <c r="B128" s="12">
        <v>124</v>
      </c>
      <c r="C128" s="16" t="s">
        <v>14</v>
      </c>
      <c r="D128" s="16" t="s">
        <v>7</v>
      </c>
      <c r="E128" s="16" t="s">
        <v>10</v>
      </c>
      <c r="F128" s="16" t="s">
        <v>11</v>
      </c>
      <c r="G128" s="16" t="s">
        <v>11</v>
      </c>
      <c r="H128" s="32"/>
    </row>
    <row r="129" spans="2:8">
      <c r="B129" s="12">
        <v>125</v>
      </c>
      <c r="C129" s="16" t="s">
        <v>10</v>
      </c>
      <c r="D129" s="16" t="s">
        <v>7</v>
      </c>
      <c r="E129" s="16" t="s">
        <v>10</v>
      </c>
      <c r="F129" s="16" t="s">
        <v>11</v>
      </c>
      <c r="G129" s="16" t="s">
        <v>7</v>
      </c>
      <c r="H129" s="32"/>
    </row>
    <row r="130" spans="2:8">
      <c r="B130" s="12">
        <v>126</v>
      </c>
      <c r="C130" s="16" t="s">
        <v>10</v>
      </c>
      <c r="D130" s="16" t="s">
        <v>7</v>
      </c>
      <c r="E130" s="16" t="s">
        <v>10</v>
      </c>
      <c r="F130" s="16" t="s">
        <v>13</v>
      </c>
      <c r="G130" s="16" t="s">
        <v>7</v>
      </c>
      <c r="H130" s="32"/>
    </row>
    <row r="131" spans="2:8">
      <c r="B131" s="12">
        <v>127</v>
      </c>
      <c r="C131" s="16" t="s">
        <v>16</v>
      </c>
      <c r="D131" s="16" t="s">
        <v>61</v>
      </c>
      <c r="E131" s="16" t="s">
        <v>14</v>
      </c>
      <c r="F131" s="16" t="s">
        <v>9</v>
      </c>
      <c r="G131" s="16" t="s">
        <v>7</v>
      </c>
      <c r="H131" s="32"/>
    </row>
    <row r="132" spans="2:8">
      <c r="B132" s="12">
        <v>128</v>
      </c>
      <c r="C132" s="16" t="s">
        <v>12</v>
      </c>
      <c r="D132" s="16" t="s">
        <v>15</v>
      </c>
      <c r="E132" s="16" t="s">
        <v>12</v>
      </c>
      <c r="F132" s="16" t="s">
        <v>15</v>
      </c>
      <c r="G132" s="16" t="s">
        <v>8</v>
      </c>
      <c r="H132" s="32"/>
    </row>
    <row r="133" spans="2:8">
      <c r="B133" s="12">
        <v>129</v>
      </c>
      <c r="C133" s="49" t="s">
        <v>61</v>
      </c>
      <c r="D133" s="16" t="s">
        <v>15</v>
      </c>
      <c r="E133" s="16" t="s">
        <v>61</v>
      </c>
      <c r="F133" s="16" t="s">
        <v>13</v>
      </c>
      <c r="G133" s="16" t="s">
        <v>16</v>
      </c>
      <c r="H133" s="32"/>
    </row>
    <row r="134" spans="2:8">
      <c r="B134" s="12">
        <v>130</v>
      </c>
      <c r="C134" s="49" t="s">
        <v>13</v>
      </c>
      <c r="D134" s="16" t="s">
        <v>14</v>
      </c>
      <c r="E134" s="16" t="s">
        <v>13</v>
      </c>
      <c r="F134" s="16" t="s">
        <v>9</v>
      </c>
      <c r="G134" s="16" t="s">
        <v>10</v>
      </c>
      <c r="H134" s="32"/>
    </row>
    <row r="135" spans="2:8">
      <c r="B135" s="12">
        <v>131</v>
      </c>
      <c r="C135" s="49" t="s">
        <v>16</v>
      </c>
      <c r="D135" s="16" t="s">
        <v>9</v>
      </c>
      <c r="E135" s="16" t="s">
        <v>8</v>
      </c>
      <c r="F135" s="47" t="s">
        <v>15</v>
      </c>
      <c r="G135" s="16" t="s">
        <v>9</v>
      </c>
      <c r="H135" s="32"/>
    </row>
    <row r="136" spans="2:8">
      <c r="B136" s="12">
        <v>132</v>
      </c>
      <c r="C136" s="49" t="s">
        <v>12</v>
      </c>
      <c r="D136" s="16" t="s">
        <v>15</v>
      </c>
      <c r="E136" s="49" t="s">
        <v>12</v>
      </c>
      <c r="F136" s="49" t="s">
        <v>13</v>
      </c>
      <c r="G136" s="16" t="s">
        <v>61</v>
      </c>
      <c r="H136" s="32"/>
    </row>
    <row r="137" spans="2:8">
      <c r="B137" s="12">
        <v>133</v>
      </c>
      <c r="C137" s="49" t="s">
        <v>61</v>
      </c>
      <c r="D137" s="16" t="s">
        <v>11</v>
      </c>
      <c r="E137" s="49" t="s">
        <v>5</v>
      </c>
      <c r="F137" s="49" t="s">
        <v>14</v>
      </c>
      <c r="G137" s="16" t="s">
        <v>7</v>
      </c>
      <c r="H137" s="32"/>
    </row>
    <row r="138" spans="2:8">
      <c r="B138" s="12">
        <v>134</v>
      </c>
      <c r="C138" s="49" t="s">
        <v>12</v>
      </c>
      <c r="D138" s="16" t="s">
        <v>7</v>
      </c>
      <c r="E138" s="49" t="s">
        <v>115</v>
      </c>
      <c r="F138" s="49" t="s">
        <v>7</v>
      </c>
      <c r="G138" s="16" t="s">
        <v>9</v>
      </c>
      <c r="H138" s="32"/>
    </row>
    <row r="139" spans="2:8">
      <c r="B139" s="12">
        <v>135</v>
      </c>
      <c r="C139" s="49"/>
      <c r="D139" s="47" t="s">
        <v>11</v>
      </c>
      <c r="E139" s="49" t="s">
        <v>5</v>
      </c>
      <c r="F139" s="49" t="s">
        <v>11</v>
      </c>
      <c r="G139" s="47" t="s">
        <v>15</v>
      </c>
      <c r="H139" s="46"/>
    </row>
    <row r="140" spans="2:8">
      <c r="B140" s="12">
        <v>136</v>
      </c>
      <c r="C140" s="49"/>
      <c r="D140" s="16" t="s">
        <v>11</v>
      </c>
      <c r="E140" s="49" t="s">
        <v>5</v>
      </c>
      <c r="F140" s="49" t="s">
        <v>13</v>
      </c>
      <c r="G140" s="29"/>
      <c r="H140" s="46"/>
    </row>
    <row r="141" spans="2:8">
      <c r="B141" s="12">
        <v>137</v>
      </c>
      <c r="C141" s="49"/>
      <c r="D141" s="16" t="s">
        <v>13</v>
      </c>
      <c r="E141" s="49" t="s">
        <v>5</v>
      </c>
      <c r="F141" s="49" t="s">
        <v>14</v>
      </c>
      <c r="G141" s="29"/>
      <c r="H141" s="46"/>
    </row>
    <row r="142" spans="2:8">
      <c r="B142" s="12">
        <v>138</v>
      </c>
      <c r="C142" s="49"/>
      <c r="D142" s="16" t="s">
        <v>13</v>
      </c>
      <c r="E142" s="49" t="s">
        <v>5</v>
      </c>
      <c r="F142" s="17"/>
      <c r="G142" s="29"/>
      <c r="H142" s="46"/>
    </row>
    <row r="143" spans="2:8">
      <c r="B143" s="12">
        <v>139</v>
      </c>
      <c r="C143" s="49"/>
      <c r="D143" s="49" t="s">
        <v>5</v>
      </c>
      <c r="E143" s="49" t="s">
        <v>5</v>
      </c>
      <c r="F143" s="17"/>
      <c r="G143" s="29"/>
      <c r="H143" s="32"/>
    </row>
    <row r="144" spans="2:8">
      <c r="B144" s="12">
        <v>140</v>
      </c>
      <c r="C144" s="49"/>
      <c r="D144" s="49" t="s">
        <v>5</v>
      </c>
      <c r="E144" s="49" t="s">
        <v>5</v>
      </c>
      <c r="F144" s="17"/>
      <c r="G144" s="29"/>
      <c r="H144" s="32"/>
    </row>
    <row r="145" spans="2:8">
      <c r="B145" s="12">
        <v>141</v>
      </c>
      <c r="C145" s="49"/>
      <c r="D145" s="49" t="s">
        <v>5</v>
      </c>
      <c r="E145" s="49" t="s">
        <v>5</v>
      </c>
      <c r="F145" s="17"/>
      <c r="G145" s="29"/>
      <c r="H145" s="32"/>
    </row>
    <row r="146" spans="2:8">
      <c r="B146" s="12">
        <v>142</v>
      </c>
      <c r="C146" s="49"/>
      <c r="D146" s="49" t="s">
        <v>5</v>
      </c>
      <c r="E146" s="49" t="s">
        <v>5</v>
      </c>
      <c r="F146" s="17"/>
      <c r="G146" s="29"/>
      <c r="H146" s="32"/>
    </row>
    <row r="147" spans="2:8">
      <c r="B147" s="12">
        <v>143</v>
      </c>
      <c r="C147" s="49"/>
      <c r="D147" s="49" t="s">
        <v>5</v>
      </c>
      <c r="E147" s="49" t="s">
        <v>5</v>
      </c>
      <c r="F147" s="17"/>
      <c r="G147" s="29"/>
      <c r="H147" s="32"/>
    </row>
    <row r="148" spans="2:8">
      <c r="B148" s="12">
        <v>144</v>
      </c>
      <c r="C148" s="49"/>
      <c r="D148" s="49" t="s">
        <v>5</v>
      </c>
      <c r="E148" s="49" t="s">
        <v>5</v>
      </c>
      <c r="F148" s="17"/>
      <c r="G148" s="29"/>
      <c r="H148" s="32"/>
    </row>
    <row r="149" spans="2:8">
      <c r="B149" s="12">
        <v>145</v>
      </c>
      <c r="C149" s="49"/>
      <c r="D149" s="49" t="s">
        <v>5</v>
      </c>
      <c r="E149" s="49" t="s">
        <v>5</v>
      </c>
      <c r="F149" s="17"/>
      <c r="G149" s="29"/>
      <c r="H149" s="32"/>
    </row>
    <row r="150" spans="2:8">
      <c r="B150" s="12">
        <v>146</v>
      </c>
      <c r="C150" s="49"/>
      <c r="D150" s="49" t="s">
        <v>5</v>
      </c>
      <c r="E150" s="49" t="s">
        <v>5</v>
      </c>
      <c r="F150" s="17"/>
      <c r="G150" s="29"/>
      <c r="H150" s="32"/>
    </row>
    <row r="151" spans="2:8">
      <c r="B151" s="12">
        <v>147</v>
      </c>
      <c r="C151" s="49"/>
      <c r="D151" s="49" t="s">
        <v>5</v>
      </c>
      <c r="E151" s="49" t="s">
        <v>5</v>
      </c>
      <c r="F151" s="17"/>
      <c r="G151" s="29"/>
      <c r="H151" s="32"/>
    </row>
    <row r="152" spans="2:8">
      <c r="B152" s="12">
        <v>148</v>
      </c>
      <c r="C152" s="49"/>
      <c r="D152" s="49" t="s">
        <v>5</v>
      </c>
      <c r="E152" s="49" t="s">
        <v>5</v>
      </c>
      <c r="F152" s="17"/>
      <c r="G152" s="29"/>
      <c r="H152" s="32"/>
    </row>
    <row r="153" spans="2:8">
      <c r="B153" s="12">
        <v>149</v>
      </c>
      <c r="C153" s="49"/>
      <c r="D153" s="49" t="s">
        <v>5</v>
      </c>
      <c r="E153" s="49" t="s">
        <v>5</v>
      </c>
      <c r="F153" s="17"/>
      <c r="G153" s="29"/>
      <c r="H153" s="32"/>
    </row>
    <row r="154" spans="2:8">
      <c r="B154" s="12">
        <v>150</v>
      </c>
      <c r="C154" s="49"/>
      <c r="D154" s="49" t="s">
        <v>5</v>
      </c>
      <c r="E154" s="49" t="s">
        <v>5</v>
      </c>
      <c r="F154" s="17"/>
      <c r="G154" s="29"/>
      <c r="H154" s="32"/>
    </row>
    <row r="155" spans="2:8">
      <c r="B155" s="12">
        <v>151</v>
      </c>
      <c r="C155" s="49"/>
      <c r="D155" s="49" t="s">
        <v>5</v>
      </c>
      <c r="E155" s="49" t="s">
        <v>5</v>
      </c>
      <c r="F155" s="17"/>
      <c r="G155" s="29"/>
      <c r="H155" s="32"/>
    </row>
    <row r="156" spans="2:8">
      <c r="B156" s="12">
        <v>152</v>
      </c>
      <c r="C156" s="49"/>
      <c r="D156" s="49" t="s">
        <v>5</v>
      </c>
      <c r="E156" s="49" t="s">
        <v>5</v>
      </c>
      <c r="F156" s="17"/>
      <c r="G156" s="29"/>
      <c r="H156" s="32"/>
    </row>
    <row r="157" spans="2:8">
      <c r="B157" s="12">
        <v>153</v>
      </c>
      <c r="C157" s="49"/>
      <c r="D157" s="49" t="s">
        <v>5</v>
      </c>
      <c r="E157" s="49" t="s">
        <v>5</v>
      </c>
      <c r="F157" s="17"/>
      <c r="G157" s="29"/>
      <c r="H157" s="32"/>
    </row>
    <row r="158" spans="2:8">
      <c r="B158" s="12">
        <v>154</v>
      </c>
      <c r="C158" s="49"/>
      <c r="D158" s="49" t="s">
        <v>5</v>
      </c>
      <c r="E158" s="49" t="s">
        <v>5</v>
      </c>
      <c r="F158" s="17"/>
      <c r="G158" s="29"/>
      <c r="H158" s="32"/>
    </row>
    <row r="159" spans="2:8">
      <c r="B159" s="12">
        <v>155</v>
      </c>
      <c r="C159" s="49"/>
      <c r="D159" s="49" t="s">
        <v>5</v>
      </c>
      <c r="E159" s="49" t="s">
        <v>5</v>
      </c>
      <c r="F159" s="17"/>
      <c r="G159" s="29"/>
      <c r="H159" s="32"/>
    </row>
    <row r="160" spans="2:8">
      <c r="B160" s="12">
        <v>156</v>
      </c>
      <c r="C160" s="49"/>
      <c r="D160" s="49" t="s">
        <v>5</v>
      </c>
      <c r="E160" s="49" t="s">
        <v>5</v>
      </c>
      <c r="F160" s="17"/>
      <c r="G160" s="29"/>
      <c r="H160" s="32"/>
    </row>
    <row r="161" spans="2:8">
      <c r="B161" s="12">
        <v>157</v>
      </c>
      <c r="C161" s="49"/>
      <c r="D161" s="49" t="s">
        <v>5</v>
      </c>
      <c r="E161" s="49" t="s">
        <v>5</v>
      </c>
      <c r="F161" s="17"/>
      <c r="G161" s="29"/>
      <c r="H161" s="32"/>
    </row>
    <row r="162" spans="2:8">
      <c r="B162" s="12">
        <v>158</v>
      </c>
      <c r="C162" s="49"/>
      <c r="D162" s="49" t="s">
        <v>5</v>
      </c>
      <c r="E162" s="49" t="s">
        <v>5</v>
      </c>
      <c r="F162" s="17"/>
      <c r="G162" s="29"/>
      <c r="H162" s="32"/>
    </row>
    <row r="163" spans="2:8">
      <c r="B163" s="12">
        <v>159</v>
      </c>
      <c r="C163" s="49"/>
      <c r="D163" s="49" t="s">
        <v>5</v>
      </c>
      <c r="E163" s="49" t="s">
        <v>5</v>
      </c>
      <c r="F163" s="17"/>
      <c r="G163" s="29"/>
      <c r="H163" s="32"/>
    </row>
    <row r="164" spans="2:8">
      <c r="B164" s="12">
        <v>160</v>
      </c>
      <c r="C164" s="49"/>
      <c r="D164" s="49" t="s">
        <v>5</v>
      </c>
      <c r="E164" s="49" t="s">
        <v>5</v>
      </c>
      <c r="F164" s="17"/>
      <c r="G164" s="29"/>
      <c r="H164" s="32"/>
    </row>
    <row r="165" spans="2:8">
      <c r="B165" s="12">
        <v>161</v>
      </c>
      <c r="C165" s="49"/>
      <c r="D165" s="49" t="s">
        <v>5</v>
      </c>
      <c r="E165" s="49" t="s">
        <v>5</v>
      </c>
      <c r="F165" s="17"/>
      <c r="G165" s="29"/>
      <c r="H165" s="32"/>
    </row>
    <row r="166" spans="2:8">
      <c r="B166" s="12">
        <v>162</v>
      </c>
      <c r="C166" s="49"/>
      <c r="D166" s="49" t="s">
        <v>5</v>
      </c>
      <c r="E166" s="49" t="s">
        <v>5</v>
      </c>
      <c r="F166" s="17"/>
      <c r="G166" s="29"/>
      <c r="H166" s="32"/>
    </row>
    <row r="167" spans="2:8">
      <c r="B167" s="12">
        <v>163</v>
      </c>
      <c r="C167" s="49"/>
      <c r="D167" s="49" t="s">
        <v>5</v>
      </c>
      <c r="E167" s="49" t="s">
        <v>5</v>
      </c>
      <c r="F167" s="17"/>
      <c r="G167" s="29"/>
      <c r="H167" s="32"/>
    </row>
    <row r="168" spans="2:8">
      <c r="B168" s="12">
        <v>164</v>
      </c>
      <c r="C168" s="49"/>
      <c r="D168" s="49" t="s">
        <v>5</v>
      </c>
      <c r="E168" s="49" t="s">
        <v>5</v>
      </c>
      <c r="F168" s="17"/>
      <c r="G168" s="29"/>
      <c r="H168" s="32"/>
    </row>
    <row r="169" spans="2:8">
      <c r="B169" s="12">
        <v>165</v>
      </c>
      <c r="C169" s="49"/>
      <c r="D169" s="49" t="s">
        <v>5</v>
      </c>
      <c r="E169" s="49" t="s">
        <v>5</v>
      </c>
      <c r="F169" s="17"/>
      <c r="G169" s="29"/>
      <c r="H169" s="32"/>
    </row>
    <row r="170" spans="2:8">
      <c r="B170" s="12">
        <v>166</v>
      </c>
      <c r="C170" s="49"/>
      <c r="D170" s="49" t="s">
        <v>5</v>
      </c>
      <c r="E170" s="49" t="s">
        <v>5</v>
      </c>
      <c r="F170" s="17"/>
      <c r="G170" s="29"/>
      <c r="H170" s="32"/>
    </row>
    <row r="171" spans="2:8">
      <c r="B171" s="12">
        <v>167</v>
      </c>
      <c r="C171" s="49"/>
      <c r="D171" s="49" t="s">
        <v>5</v>
      </c>
      <c r="E171" s="49" t="s">
        <v>5</v>
      </c>
      <c r="F171" s="17"/>
      <c r="G171" s="29"/>
      <c r="H171" s="32"/>
    </row>
    <row r="172" spans="2:8">
      <c r="B172" s="12">
        <v>168</v>
      </c>
      <c r="C172" s="49"/>
      <c r="D172" s="49" t="s">
        <v>5</v>
      </c>
      <c r="E172" s="49" t="s">
        <v>5</v>
      </c>
      <c r="F172" s="17"/>
      <c r="G172" s="29"/>
      <c r="H172" s="32"/>
    </row>
    <row r="173" spans="2:8">
      <c r="B173" s="12">
        <v>169</v>
      </c>
      <c r="C173" s="49"/>
      <c r="D173" s="49" t="s">
        <v>5</v>
      </c>
      <c r="E173" s="49" t="s">
        <v>5</v>
      </c>
      <c r="F173" s="17"/>
      <c r="G173" s="29"/>
      <c r="H173" s="32"/>
    </row>
    <row r="174" spans="2:8">
      <c r="B174" s="12">
        <v>170</v>
      </c>
      <c r="C174" s="49"/>
      <c r="D174" s="49" t="s">
        <v>5</v>
      </c>
      <c r="E174" s="49" t="s">
        <v>5</v>
      </c>
      <c r="F174" s="17"/>
      <c r="G174" s="29"/>
      <c r="H174" s="32"/>
    </row>
    <row r="175" spans="2:8">
      <c r="B175" s="12">
        <v>171</v>
      </c>
      <c r="C175" s="49"/>
      <c r="D175" s="49" t="s">
        <v>5</v>
      </c>
      <c r="E175" s="49" t="s">
        <v>5</v>
      </c>
      <c r="F175" s="17"/>
      <c r="G175" s="29"/>
      <c r="H175" s="32"/>
    </row>
    <row r="176" spans="2:8">
      <c r="B176" s="12">
        <v>172</v>
      </c>
      <c r="C176" s="49"/>
      <c r="D176" s="49" t="s">
        <v>5</v>
      </c>
      <c r="E176" s="49" t="s">
        <v>5</v>
      </c>
      <c r="F176" s="17"/>
      <c r="G176" s="29"/>
      <c r="H176" s="32"/>
    </row>
    <row r="177" spans="2:8">
      <c r="B177" s="12">
        <v>173</v>
      </c>
      <c r="C177" s="49"/>
      <c r="D177" s="49" t="s">
        <v>5</v>
      </c>
      <c r="E177" s="49"/>
      <c r="F177" s="17"/>
      <c r="G177" s="29"/>
      <c r="H177" s="32"/>
    </row>
    <row r="178" spans="2:8">
      <c r="B178" s="12">
        <v>174</v>
      </c>
      <c r="C178" s="49"/>
      <c r="D178" s="49" t="s">
        <v>5</v>
      </c>
      <c r="E178" s="49"/>
      <c r="F178" s="17"/>
      <c r="G178" s="29"/>
      <c r="H178" s="32"/>
    </row>
    <row r="179" spans="2:8">
      <c r="B179" s="12">
        <v>175</v>
      </c>
      <c r="C179" s="49"/>
      <c r="D179" s="49" t="s">
        <v>5</v>
      </c>
      <c r="E179" s="49"/>
      <c r="F179" s="17"/>
      <c r="G179" s="29"/>
      <c r="H179" s="32"/>
    </row>
    <row r="180" spans="2:8">
      <c r="B180" s="12">
        <v>176</v>
      </c>
      <c r="C180" s="49"/>
      <c r="D180" s="49" t="s">
        <v>5</v>
      </c>
      <c r="E180" s="17"/>
      <c r="F180" s="17"/>
      <c r="G180" s="29"/>
      <c r="H180" s="32"/>
    </row>
    <row r="181" spans="2:8">
      <c r="B181" s="12">
        <v>177</v>
      </c>
      <c r="C181" s="49"/>
      <c r="D181" s="49" t="s">
        <v>5</v>
      </c>
      <c r="E181" s="17"/>
      <c r="F181" s="17"/>
      <c r="G181" s="29"/>
      <c r="H181" s="32"/>
    </row>
    <row r="182" spans="2:8">
      <c r="B182" s="12">
        <v>178</v>
      </c>
      <c r="C182" s="49"/>
      <c r="D182" s="49" t="s">
        <v>5</v>
      </c>
      <c r="E182" s="17"/>
      <c r="F182" s="17"/>
      <c r="G182" s="29"/>
      <c r="H182" s="32"/>
    </row>
    <row r="183" spans="2:8">
      <c r="B183" s="12">
        <v>179</v>
      </c>
      <c r="C183" s="49"/>
      <c r="D183" s="49" t="s">
        <v>5</v>
      </c>
      <c r="E183" s="17"/>
      <c r="F183" s="17"/>
      <c r="G183" s="29"/>
      <c r="H183" s="32"/>
    </row>
    <row r="184" spans="2:8">
      <c r="B184" s="12">
        <v>180</v>
      </c>
      <c r="C184" s="49"/>
      <c r="D184" s="49" t="s">
        <v>5</v>
      </c>
      <c r="E184" s="17"/>
      <c r="F184" s="17"/>
      <c r="G184" s="29"/>
      <c r="H184" s="32"/>
    </row>
    <row r="185" spans="2:8">
      <c r="B185" s="12">
        <v>181</v>
      </c>
      <c r="C185" s="49"/>
      <c r="D185" s="49" t="s">
        <v>5</v>
      </c>
      <c r="E185" s="17"/>
      <c r="F185" s="17"/>
      <c r="G185" s="29"/>
      <c r="H185" s="32"/>
    </row>
    <row r="186" spans="2:8">
      <c r="B186" s="12">
        <v>182</v>
      </c>
      <c r="C186" s="49"/>
      <c r="D186" s="49" t="s">
        <v>5</v>
      </c>
      <c r="E186" s="17"/>
      <c r="F186" s="17"/>
      <c r="G186" s="29"/>
      <c r="H186" s="32"/>
    </row>
    <row r="187" spans="2:8">
      <c r="B187" s="12">
        <v>183</v>
      </c>
      <c r="C187" s="49"/>
      <c r="D187" s="49" t="s">
        <v>5</v>
      </c>
      <c r="E187" s="17"/>
      <c r="F187" s="17"/>
      <c r="G187" s="29"/>
      <c r="H187" s="32"/>
    </row>
    <row r="188" spans="2:8">
      <c r="B188" s="12">
        <v>184</v>
      </c>
      <c r="C188" s="49"/>
      <c r="D188" s="49" t="s">
        <v>5</v>
      </c>
      <c r="E188" s="17"/>
      <c r="F188" s="17"/>
      <c r="G188" s="29"/>
      <c r="H188" s="32"/>
    </row>
    <row r="189" spans="2:8">
      <c r="B189" s="12">
        <v>185</v>
      </c>
      <c r="C189" s="49"/>
      <c r="D189" s="49" t="s">
        <v>5</v>
      </c>
      <c r="E189" s="17"/>
      <c r="F189" s="17"/>
      <c r="G189" s="29"/>
      <c r="H189" s="32"/>
    </row>
    <row r="190" spans="2:8">
      <c r="B190" s="12">
        <v>186</v>
      </c>
      <c r="C190" s="49"/>
      <c r="D190" s="49" t="s">
        <v>5</v>
      </c>
      <c r="E190" s="17"/>
      <c r="F190" s="17"/>
      <c r="G190" s="29"/>
      <c r="H190" s="32"/>
    </row>
    <row r="191" spans="2:8">
      <c r="B191" s="12">
        <v>187</v>
      </c>
      <c r="C191" s="49"/>
      <c r="D191" s="49" t="s">
        <v>5</v>
      </c>
      <c r="E191" s="17"/>
      <c r="F191" s="17"/>
      <c r="G191" s="29"/>
      <c r="H191" s="32"/>
    </row>
    <row r="192" spans="2:8">
      <c r="B192" s="12">
        <v>188</v>
      </c>
      <c r="C192" s="49"/>
      <c r="D192" s="49" t="s">
        <v>5</v>
      </c>
      <c r="E192" s="17"/>
      <c r="F192" s="17"/>
      <c r="G192" s="29"/>
      <c r="H192" s="32"/>
    </row>
    <row r="193" spans="2:8">
      <c r="B193" s="12">
        <v>189</v>
      </c>
      <c r="C193" s="49"/>
      <c r="D193" s="49" t="s">
        <v>5</v>
      </c>
      <c r="E193" s="17"/>
      <c r="F193" s="17"/>
      <c r="G193" s="29"/>
      <c r="H193" s="32"/>
    </row>
    <row r="194" spans="2:8">
      <c r="B194" s="12">
        <v>190</v>
      </c>
      <c r="C194" s="49"/>
      <c r="D194" s="49" t="s">
        <v>5</v>
      </c>
      <c r="E194" s="17"/>
      <c r="F194" s="17"/>
      <c r="G194" s="29"/>
      <c r="H194" s="32"/>
    </row>
    <row r="195" spans="2:8">
      <c r="B195" s="12">
        <v>191</v>
      </c>
      <c r="C195" s="17"/>
      <c r="D195" s="49" t="s">
        <v>5</v>
      </c>
      <c r="E195" s="17"/>
      <c r="F195" s="17"/>
      <c r="G195" s="29"/>
      <c r="H195" s="32"/>
    </row>
    <row r="196" spans="2:8">
      <c r="B196" s="12">
        <v>192</v>
      </c>
      <c r="C196" s="17"/>
      <c r="D196" s="49" t="s">
        <v>5</v>
      </c>
      <c r="E196" s="17"/>
      <c r="F196" s="17"/>
      <c r="G196" s="29"/>
      <c r="H196" s="32"/>
    </row>
    <row r="197" spans="2:8">
      <c r="B197" s="12">
        <v>193</v>
      </c>
      <c r="C197" s="17"/>
      <c r="D197" s="49" t="s">
        <v>5</v>
      </c>
      <c r="E197" s="17"/>
      <c r="F197" s="17"/>
      <c r="G197" s="29"/>
      <c r="H197" s="32"/>
    </row>
    <row r="198" spans="2:8">
      <c r="B198" s="12">
        <v>194</v>
      </c>
      <c r="C198" s="17"/>
      <c r="D198" s="16"/>
      <c r="E198" s="17"/>
      <c r="F198" s="17"/>
      <c r="G198" s="29"/>
      <c r="H198" s="32"/>
    </row>
    <row r="199" spans="2:8">
      <c r="B199" s="12">
        <v>195</v>
      </c>
      <c r="C199" s="17"/>
      <c r="D199" s="16"/>
      <c r="E199" s="17"/>
      <c r="F199" s="17"/>
      <c r="G199" s="29"/>
      <c r="H199" s="32"/>
    </row>
    <row r="200" spans="2:8">
      <c r="B200" s="12">
        <v>196</v>
      </c>
      <c r="C200" s="17"/>
      <c r="D200" s="16"/>
      <c r="E200" s="17"/>
      <c r="F200" s="17"/>
      <c r="G200" s="29"/>
      <c r="H200" s="32"/>
    </row>
    <row r="201" spans="2:8">
      <c r="B201" s="12">
        <v>197</v>
      </c>
      <c r="C201" s="17"/>
      <c r="D201" s="16"/>
      <c r="E201" s="17"/>
      <c r="F201" s="17"/>
      <c r="G201" s="29"/>
      <c r="H201" s="32"/>
    </row>
    <row r="202" spans="2:8">
      <c r="B202" s="12">
        <v>198</v>
      </c>
      <c r="C202" s="17"/>
      <c r="D202" s="16"/>
      <c r="E202" s="17"/>
      <c r="F202" s="17"/>
      <c r="G202" s="29"/>
      <c r="H202" s="32"/>
    </row>
    <row r="203" spans="2:8">
      <c r="B203" s="12">
        <v>199</v>
      </c>
      <c r="C203" s="17"/>
      <c r="D203" s="16"/>
      <c r="E203" s="17"/>
      <c r="F203" s="17"/>
      <c r="G203" s="29"/>
      <c r="H203" s="32"/>
    </row>
    <row r="204" spans="2:8">
      <c r="B204" s="12">
        <v>200</v>
      </c>
      <c r="C204" s="17"/>
      <c r="D204" s="16"/>
      <c r="E204" s="17"/>
      <c r="F204" s="17"/>
      <c r="G204" s="29"/>
      <c r="H204" s="32"/>
    </row>
    <row r="205" spans="2:8">
      <c r="B205" s="12">
        <v>201</v>
      </c>
      <c r="C205" s="17"/>
      <c r="D205" s="16"/>
      <c r="E205" s="17"/>
      <c r="F205" s="17"/>
      <c r="G205" s="29"/>
      <c r="H205" s="32"/>
    </row>
    <row r="206" spans="2:8">
      <c r="B206" s="12">
        <v>202</v>
      </c>
      <c r="C206" s="17"/>
      <c r="D206" s="16"/>
      <c r="E206" s="17"/>
      <c r="F206" s="17"/>
      <c r="G206" s="29"/>
      <c r="H206" s="32"/>
    </row>
    <row r="207" spans="2:8">
      <c r="B207" s="12">
        <v>203</v>
      </c>
      <c r="C207" s="17"/>
      <c r="D207" s="16"/>
      <c r="E207" s="17"/>
      <c r="F207" s="17"/>
      <c r="G207" s="29"/>
      <c r="H207" s="32"/>
    </row>
    <row r="208" spans="2:8">
      <c r="B208" s="12">
        <v>204</v>
      </c>
      <c r="C208" s="17"/>
      <c r="D208" s="16"/>
      <c r="E208" s="17"/>
      <c r="F208" s="17"/>
      <c r="G208" s="29"/>
      <c r="H208" s="32"/>
    </row>
    <row r="210" spans="2:12">
      <c r="B210" s="75" t="s">
        <v>42</v>
      </c>
      <c r="C210" s="75"/>
      <c r="D210" s="75"/>
      <c r="E210" s="75"/>
      <c r="F210" s="75"/>
      <c r="G210" s="75"/>
      <c r="H210" s="75"/>
    </row>
    <row r="211" spans="2:12">
      <c r="B211" s="19" t="s">
        <v>6</v>
      </c>
      <c r="C211" s="19" t="s">
        <v>35</v>
      </c>
      <c r="D211" s="19" t="s">
        <v>36</v>
      </c>
      <c r="E211" s="19" t="s">
        <v>37</v>
      </c>
      <c r="F211" s="19" t="s">
        <v>38</v>
      </c>
      <c r="G211" s="19" t="s">
        <v>39</v>
      </c>
      <c r="H211" s="27" t="s">
        <v>44</v>
      </c>
    </row>
    <row r="212" spans="2:12">
      <c r="B212" s="18" t="s">
        <v>5</v>
      </c>
      <c r="C212" s="18">
        <f>COUNTIF(C$4:C$208, $B212)</f>
        <v>3</v>
      </c>
      <c r="D212" s="18">
        <f t="shared" ref="D212:G212" si="0">COUNTIF(D$4:D$208, $B212)</f>
        <v>63</v>
      </c>
      <c r="E212" s="18">
        <f t="shared" si="0"/>
        <v>43</v>
      </c>
      <c r="F212" s="18">
        <f t="shared" si="0"/>
        <v>3</v>
      </c>
      <c r="G212" s="18">
        <f t="shared" si="0"/>
        <v>3</v>
      </c>
      <c r="H212" s="18">
        <v>0</v>
      </c>
      <c r="I212" s="13" t="s">
        <v>60</v>
      </c>
      <c r="J212" s="13">
        <f>Q246</f>
        <v>4.1032949275156536</v>
      </c>
    </row>
    <row r="213" spans="2:12">
      <c r="B213" s="18" t="s">
        <v>7</v>
      </c>
      <c r="C213" s="18">
        <f t="shared" ref="C213:G225" si="1">COUNTIF(C$4:C$208, $B213)</f>
        <v>6</v>
      </c>
      <c r="D213" s="18">
        <f t="shared" si="1"/>
        <v>15</v>
      </c>
      <c r="E213" s="18">
        <f t="shared" si="1"/>
        <v>8</v>
      </c>
      <c r="F213" s="18">
        <f t="shared" si="1"/>
        <v>19</v>
      </c>
      <c r="G213" s="18">
        <f t="shared" si="1"/>
        <v>12</v>
      </c>
      <c r="H213" s="18">
        <v>4</v>
      </c>
      <c r="I213" s="27"/>
    </row>
    <row r="214" spans="2:12">
      <c r="B214" s="18" t="s">
        <v>8</v>
      </c>
      <c r="C214" s="18">
        <f t="shared" si="1"/>
        <v>19</v>
      </c>
      <c r="D214" s="18">
        <f t="shared" si="1"/>
        <v>6</v>
      </c>
      <c r="E214" s="18">
        <f t="shared" si="1"/>
        <v>15</v>
      </c>
      <c r="F214" s="18">
        <f t="shared" si="1"/>
        <v>3</v>
      </c>
      <c r="G214" s="18">
        <f t="shared" si="1"/>
        <v>12</v>
      </c>
      <c r="H214" s="18">
        <v>5</v>
      </c>
      <c r="I214" s="27"/>
    </row>
    <row r="215" spans="2:12">
      <c r="B215" s="18" t="s">
        <v>9</v>
      </c>
      <c r="C215" s="18">
        <f t="shared" si="1"/>
        <v>6</v>
      </c>
      <c r="D215" s="18">
        <f t="shared" si="1"/>
        <v>21</v>
      </c>
      <c r="E215" s="18">
        <f t="shared" si="1"/>
        <v>7</v>
      </c>
      <c r="F215" s="18">
        <f t="shared" si="1"/>
        <v>20</v>
      </c>
      <c r="G215" s="18">
        <f t="shared" si="1"/>
        <v>15</v>
      </c>
      <c r="H215" s="18">
        <v>6</v>
      </c>
      <c r="I215" s="27"/>
    </row>
    <row r="216" spans="2:12">
      <c r="B216" s="18" t="s">
        <v>10</v>
      </c>
      <c r="C216" s="18">
        <f t="shared" si="1"/>
        <v>15</v>
      </c>
      <c r="D216" s="18">
        <f t="shared" si="1"/>
        <v>3</v>
      </c>
      <c r="E216" s="18">
        <f t="shared" si="1"/>
        <v>24</v>
      </c>
      <c r="F216" s="18">
        <f t="shared" si="1"/>
        <v>3</v>
      </c>
      <c r="G216" s="18">
        <f t="shared" si="1"/>
        <v>16</v>
      </c>
      <c r="H216" s="18">
        <v>7</v>
      </c>
      <c r="I216" s="27"/>
    </row>
    <row r="217" spans="2:12">
      <c r="B217" s="18" t="s">
        <v>61</v>
      </c>
      <c r="C217" s="18">
        <f t="shared" si="1"/>
        <v>6</v>
      </c>
      <c r="D217" s="18">
        <f t="shared" si="1"/>
        <v>24</v>
      </c>
      <c r="E217" s="18">
        <f t="shared" si="1"/>
        <v>15</v>
      </c>
      <c r="F217" s="18">
        <f t="shared" si="1"/>
        <v>21</v>
      </c>
      <c r="G217" s="18">
        <f t="shared" si="1"/>
        <v>26</v>
      </c>
      <c r="H217" s="18">
        <v>7</v>
      </c>
      <c r="I217" s="27"/>
    </row>
    <row r="218" spans="2:12">
      <c r="B218" s="18" t="s">
        <v>11</v>
      </c>
      <c r="C218" s="18">
        <f t="shared" si="1"/>
        <v>5</v>
      </c>
      <c r="D218" s="18">
        <f t="shared" si="1"/>
        <v>14</v>
      </c>
      <c r="E218" s="18">
        <f t="shared" si="1"/>
        <v>2</v>
      </c>
      <c r="F218" s="18">
        <f t="shared" si="1"/>
        <v>12</v>
      </c>
      <c r="G218" s="18">
        <f t="shared" si="1"/>
        <v>6</v>
      </c>
      <c r="H218" s="18">
        <v>5</v>
      </c>
      <c r="I218" s="27"/>
    </row>
    <row r="219" spans="2:12">
      <c r="B219" s="18" t="s">
        <v>12</v>
      </c>
      <c r="C219" s="18">
        <f t="shared" si="1"/>
        <v>17</v>
      </c>
      <c r="D219" s="18">
        <f t="shared" si="1"/>
        <v>2</v>
      </c>
      <c r="E219" s="18">
        <f t="shared" si="1"/>
        <v>10</v>
      </c>
      <c r="F219" s="18">
        <f t="shared" si="1"/>
        <v>10</v>
      </c>
      <c r="G219" s="18">
        <f t="shared" si="1"/>
        <v>7</v>
      </c>
      <c r="H219" s="18">
        <v>5</v>
      </c>
      <c r="I219" s="27"/>
    </row>
    <row r="220" spans="2:12">
      <c r="B220" s="18" t="s">
        <v>13</v>
      </c>
      <c r="C220" s="18">
        <f t="shared" si="1"/>
        <v>8</v>
      </c>
      <c r="D220" s="18">
        <f t="shared" si="1"/>
        <v>18</v>
      </c>
      <c r="E220" s="18">
        <f t="shared" si="1"/>
        <v>6</v>
      </c>
      <c r="F220" s="18">
        <f t="shared" si="1"/>
        <v>13</v>
      </c>
      <c r="G220" s="18">
        <f t="shared" si="1"/>
        <v>4</v>
      </c>
      <c r="H220" s="18">
        <v>3</v>
      </c>
      <c r="I220" s="27"/>
      <c r="K220" s="13" t="s">
        <v>112</v>
      </c>
      <c r="L220" s="13">
        <f>1/(C245*E245*G245*64)</f>
        <v>17.377232142857142</v>
      </c>
    </row>
    <row r="221" spans="2:12">
      <c r="B221" s="18" t="s">
        <v>14</v>
      </c>
      <c r="C221" s="18">
        <f t="shared" si="1"/>
        <v>21</v>
      </c>
      <c r="D221" s="18">
        <f t="shared" si="1"/>
        <v>6</v>
      </c>
      <c r="E221" s="18">
        <f t="shared" si="1"/>
        <v>15</v>
      </c>
      <c r="F221" s="18">
        <f t="shared" si="1"/>
        <v>9</v>
      </c>
      <c r="G221" s="18">
        <f t="shared" si="1"/>
        <v>6</v>
      </c>
      <c r="H221" s="18">
        <v>3</v>
      </c>
      <c r="I221" s="27"/>
    </row>
    <row r="222" spans="2:12">
      <c r="B222" s="18" t="s">
        <v>15</v>
      </c>
      <c r="C222" s="18">
        <f t="shared" si="1"/>
        <v>5</v>
      </c>
      <c r="D222" s="18">
        <f t="shared" si="1"/>
        <v>14</v>
      </c>
      <c r="E222" s="18">
        <f t="shared" si="1"/>
        <v>7</v>
      </c>
      <c r="F222" s="18">
        <f t="shared" si="1"/>
        <v>17</v>
      </c>
      <c r="G222" s="18">
        <f t="shared" si="1"/>
        <v>8</v>
      </c>
      <c r="H222" s="18">
        <v>3</v>
      </c>
      <c r="I222" s="27"/>
    </row>
    <row r="223" spans="2:12">
      <c r="B223" s="18" t="s">
        <v>48</v>
      </c>
      <c r="C223" s="18">
        <f t="shared" si="1"/>
        <v>0</v>
      </c>
      <c r="D223" s="18">
        <f t="shared" si="1"/>
        <v>0</v>
      </c>
      <c r="E223" s="18">
        <f t="shared" si="1"/>
        <v>0</v>
      </c>
      <c r="F223" s="18">
        <f t="shared" si="1"/>
        <v>0</v>
      </c>
      <c r="G223" s="18">
        <f t="shared" si="1"/>
        <v>0</v>
      </c>
      <c r="H223" s="18">
        <v>0</v>
      </c>
    </row>
    <row r="224" spans="2:12">
      <c r="B224" s="22" t="s">
        <v>43</v>
      </c>
      <c r="C224" s="18">
        <f t="shared" si="1"/>
        <v>7</v>
      </c>
      <c r="D224" s="18">
        <f t="shared" si="1"/>
        <v>8</v>
      </c>
      <c r="E224" s="18">
        <f t="shared" si="1"/>
        <v>7</v>
      </c>
      <c r="F224" s="18">
        <f t="shared" si="1"/>
        <v>8</v>
      </c>
      <c r="G224" s="18">
        <f t="shared" si="1"/>
        <v>9</v>
      </c>
      <c r="H224" s="18">
        <v>0</v>
      </c>
    </row>
    <row r="225" spans="2:26" ht="15" thickBot="1">
      <c r="B225" s="23" t="s">
        <v>16</v>
      </c>
      <c r="C225" s="18">
        <f t="shared" si="1"/>
        <v>17</v>
      </c>
      <c r="D225" s="18">
        <f t="shared" si="1"/>
        <v>0</v>
      </c>
      <c r="E225" s="18">
        <f t="shared" si="1"/>
        <v>14</v>
      </c>
      <c r="F225" s="18">
        <f t="shared" si="1"/>
        <v>0</v>
      </c>
      <c r="G225" s="18">
        <f t="shared" si="1"/>
        <v>12</v>
      </c>
      <c r="H225" s="23">
        <v>0</v>
      </c>
    </row>
    <row r="226" spans="2:26" ht="15" thickBot="1">
      <c r="B226" s="24" t="s">
        <v>41</v>
      </c>
      <c r="C226" s="25">
        <f>SUM(C212:C225)</f>
        <v>135</v>
      </c>
      <c r="D226" s="25">
        <f t="shared" ref="D226:G226" si="2">SUM(D212:D225)</f>
        <v>194</v>
      </c>
      <c r="E226" s="25">
        <f t="shared" si="2"/>
        <v>173</v>
      </c>
      <c r="F226" s="25">
        <f t="shared" si="2"/>
        <v>138</v>
      </c>
      <c r="G226" s="25">
        <f t="shared" si="2"/>
        <v>136</v>
      </c>
      <c r="H226" s="25">
        <f>SUM(H212:H225)</f>
        <v>48</v>
      </c>
    </row>
    <row r="230" spans="2:26">
      <c r="B230" s="71" t="s">
        <v>45</v>
      </c>
      <c r="C230" s="71"/>
      <c r="D230" s="71"/>
      <c r="E230" s="71"/>
      <c r="F230" s="71"/>
      <c r="G230" s="71"/>
      <c r="H230" s="71"/>
      <c r="K230" s="71" t="s">
        <v>47</v>
      </c>
      <c r="L230" s="71"/>
      <c r="M230" s="71"/>
      <c r="N230" s="71"/>
      <c r="O230" s="71"/>
      <c r="P230" s="71"/>
      <c r="Q230" s="71"/>
      <c r="T230" s="71" t="s">
        <v>50</v>
      </c>
      <c r="U230" s="71"/>
      <c r="V230" s="71"/>
      <c r="W230" s="71"/>
      <c r="X230" s="71"/>
      <c r="Y230" s="71"/>
      <c r="Z230" s="71"/>
    </row>
    <row r="231" spans="2:26">
      <c r="B231" s="18" t="s">
        <v>6</v>
      </c>
      <c r="C231" s="18" t="s">
        <v>35</v>
      </c>
      <c r="D231" s="18" t="s">
        <v>36</v>
      </c>
      <c r="E231" s="18" t="s">
        <v>37</v>
      </c>
      <c r="F231" s="18" t="s">
        <v>38</v>
      </c>
      <c r="G231" s="18" t="s">
        <v>39</v>
      </c>
      <c r="H231" s="18" t="s">
        <v>44</v>
      </c>
      <c r="K231" s="18" t="s">
        <v>6</v>
      </c>
      <c r="L231" s="18">
        <v>1</v>
      </c>
      <c r="M231" s="18">
        <v>2</v>
      </c>
      <c r="N231" s="18">
        <v>3</v>
      </c>
      <c r="O231" s="18">
        <v>4</v>
      </c>
      <c r="P231" s="18">
        <v>5</v>
      </c>
      <c r="Q231" s="18" t="s">
        <v>44</v>
      </c>
      <c r="T231" s="18" t="s">
        <v>6</v>
      </c>
      <c r="U231" s="18">
        <v>1</v>
      </c>
      <c r="V231" s="18">
        <v>2</v>
      </c>
      <c r="W231" s="18">
        <v>3</v>
      </c>
      <c r="X231" s="18">
        <v>4</v>
      </c>
      <c r="Y231" s="18">
        <v>5</v>
      </c>
      <c r="Z231" s="18" t="s">
        <v>44</v>
      </c>
    </row>
    <row r="232" spans="2:26">
      <c r="B232" s="18" t="s">
        <v>5</v>
      </c>
      <c r="C232" s="18">
        <f t="shared" ref="C232:H244" si="3">C212/C$226</f>
        <v>2.2222222222222223E-2</v>
      </c>
      <c r="D232" s="18">
        <f t="shared" si="3"/>
        <v>0.32474226804123713</v>
      </c>
      <c r="E232" s="18">
        <f t="shared" si="3"/>
        <v>0.24855491329479767</v>
      </c>
      <c r="F232" s="18">
        <f t="shared" si="3"/>
        <v>2.1739130434782608E-2</v>
      </c>
      <c r="G232" s="18">
        <f t="shared" si="3"/>
        <v>2.2058823529411766E-2</v>
      </c>
      <c r="H232" s="18">
        <f t="shared" si="3"/>
        <v>0</v>
      </c>
      <c r="K232" s="18" t="s">
        <v>5</v>
      </c>
      <c r="L232" s="18">
        <v>0</v>
      </c>
      <c r="M232" s="18">
        <f>(C232*D232*(E245+E243))*D251</f>
        <v>0</v>
      </c>
      <c r="N232" s="18">
        <f>C232*D232*E232*(F238+F239+F240+F241+F242)*E251</f>
        <v>5.9464896894261883E-2</v>
      </c>
      <c r="O232" s="18">
        <f>C232*D232*E232*F232*(G243+G245+SUM(G238:G242)+G244*SUM(H238:H242))*F251</f>
        <v>4.0050640235859249E-3</v>
      </c>
      <c r="P232" s="18">
        <f>C232*D232*E232*F232*G232*G251</f>
        <v>1.2902219673296938E-3</v>
      </c>
      <c r="Q232" s="18"/>
      <c r="T232" s="18" t="s">
        <v>5</v>
      </c>
      <c r="U232" s="18"/>
      <c r="V232" s="18"/>
      <c r="W232" s="18"/>
      <c r="X232" s="18"/>
      <c r="Y232" s="18"/>
      <c r="Z232" s="18"/>
    </row>
    <row r="233" spans="2:26">
      <c r="B233" s="18" t="s">
        <v>7</v>
      </c>
      <c r="C233" s="18">
        <f t="shared" si="3"/>
        <v>4.4444444444444446E-2</v>
      </c>
      <c r="D233" s="18">
        <f t="shared" si="3"/>
        <v>7.7319587628865982E-2</v>
      </c>
      <c r="E233" s="18">
        <f t="shared" si="3"/>
        <v>4.6242774566473986E-2</v>
      </c>
      <c r="F233" s="18">
        <f t="shared" si="3"/>
        <v>0.13768115942028986</v>
      </c>
      <c r="G233" s="18">
        <f t="shared" si="3"/>
        <v>8.8235294117647065E-2</v>
      </c>
      <c r="H233" s="18">
        <f t="shared" si="3"/>
        <v>8.3333333333333329E-2</v>
      </c>
      <c r="I233" s="27"/>
      <c r="K233" s="18" t="s">
        <v>7</v>
      </c>
      <c r="L233" s="18">
        <v>0</v>
      </c>
      <c r="M233" s="18">
        <v>0</v>
      </c>
      <c r="N233" s="18">
        <f t="shared" ref="N233:N242" si="4">((1-$H233)*($C233+C$232)*($D233+D$232)*($E233+E$232)*(1-F$232-$F233)+H233*($C233+C$232+C$244)*($D233+D$232+D$244)*($E233+E$232+E$244)*(1-F$232-$F233-F$244))*$E252-(1-F$232-F233-$H233*F$244)*$E252*PRODUCT(C$232:E$232)</f>
        <v>0.43036940501205195</v>
      </c>
      <c r="O233" s="18">
        <f t="shared" ref="O233:O242" si="5">((1-$H233)*($C233+C$232)*($D233+D$232)*($E233+E$232)*(F$232+$F233)*(1-G$232-G233)+H233*($C233+C$232+C$244)*($D233+D$232+D$244)*($E233+E$232+E$244)*(F$232+$F233+F$244)*(1-G$232-G233-G$244))*F252-(1-G$232-G233-$H233*G$244)*$F252*PRODUCT(C$232:F$232)</f>
        <v>0.37670421400101795</v>
      </c>
      <c r="P233" s="18">
        <f t="shared" ref="P233:P242" si="6">((1-$H233)*($C233+C$232)*($D233+D$232)*($E233+E$232)*(F$232+$F233)*(G$232+G233)+H233*($C233+C$232+C$244)*($D233+D$232+D$244)*($E233+E$232+E$244)*(F$232+$F233+F$244)*(+G$232+G233+G$244))*G252-PRODUCT(C$232:G$232)*G252</f>
        <v>0.27421722871976328</v>
      </c>
      <c r="Q233" s="18"/>
      <c r="T233" s="18" t="s">
        <v>7</v>
      </c>
      <c r="U233" s="18"/>
      <c r="V233" s="18" t="s">
        <v>51</v>
      </c>
      <c r="W233" s="18"/>
      <c r="X233" s="18"/>
      <c r="Y233" s="18"/>
      <c r="Z233" s="18"/>
    </row>
    <row r="234" spans="2:26">
      <c r="B234" s="18" t="s">
        <v>8</v>
      </c>
      <c r="C234" s="18">
        <f t="shared" si="3"/>
        <v>0.14074074074074075</v>
      </c>
      <c r="D234" s="18">
        <f t="shared" si="3"/>
        <v>3.0927835051546393E-2</v>
      </c>
      <c r="E234" s="18">
        <f t="shared" si="3"/>
        <v>8.6705202312138727E-2</v>
      </c>
      <c r="F234" s="18">
        <f t="shared" si="3"/>
        <v>2.1739130434782608E-2</v>
      </c>
      <c r="G234" s="18">
        <f t="shared" si="3"/>
        <v>8.8235294117647065E-2</v>
      </c>
      <c r="H234" s="18">
        <f t="shared" si="3"/>
        <v>0.10416666666666667</v>
      </c>
      <c r="K234" s="18" t="s">
        <v>8</v>
      </c>
      <c r="L234" s="18">
        <v>0</v>
      </c>
      <c r="M234" s="18">
        <v>0</v>
      </c>
      <c r="N234" s="18">
        <f t="shared" si="4"/>
        <v>0.44861337710157501</v>
      </c>
      <c r="O234" s="18">
        <f t="shared" si="5"/>
        <v>0.11013025432992964</v>
      </c>
      <c r="P234" s="18">
        <f t="shared" si="6"/>
        <v>6.4061177047534057E-2</v>
      </c>
      <c r="Q234" s="18"/>
      <c r="T234" s="18" t="s">
        <v>8</v>
      </c>
      <c r="U234" s="18"/>
      <c r="V234" s="18"/>
      <c r="W234" s="18"/>
      <c r="X234" s="18"/>
      <c r="Y234" s="18"/>
      <c r="Z234" s="18"/>
    </row>
    <row r="235" spans="2:26">
      <c r="B235" s="18" t="s">
        <v>9</v>
      </c>
      <c r="C235" s="18">
        <f t="shared" si="3"/>
        <v>4.4444444444444446E-2</v>
      </c>
      <c r="D235" s="18">
        <f t="shared" si="3"/>
        <v>0.10824742268041238</v>
      </c>
      <c r="E235" s="18">
        <f t="shared" si="3"/>
        <v>4.046242774566474E-2</v>
      </c>
      <c r="F235" s="18">
        <f t="shared" si="3"/>
        <v>0.14492753623188406</v>
      </c>
      <c r="G235" s="18">
        <f t="shared" si="3"/>
        <v>0.11029411764705882</v>
      </c>
      <c r="H235" s="18">
        <f t="shared" si="3"/>
        <v>0.125</v>
      </c>
      <c r="K235" s="18" t="s">
        <v>9</v>
      </c>
      <c r="L235" s="18">
        <v>0</v>
      </c>
      <c r="M235" s="18">
        <v>0</v>
      </c>
      <c r="N235" s="18">
        <f t="shared" si="4"/>
        <v>0.15990798292793559</v>
      </c>
      <c r="O235" s="18">
        <f t="shared" si="5"/>
        <v>0.17266458689722686</v>
      </c>
      <c r="P235" s="18">
        <f t="shared" si="6"/>
        <v>0.11853024886109931</v>
      </c>
      <c r="Q235" s="18"/>
      <c r="T235" s="18" t="s">
        <v>9</v>
      </c>
      <c r="U235" s="18"/>
      <c r="V235" s="18"/>
      <c r="W235" s="18"/>
      <c r="X235" s="18"/>
      <c r="Y235" s="18"/>
      <c r="Z235" s="18"/>
    </row>
    <row r="236" spans="2:26">
      <c r="B236" s="18" t="s">
        <v>10</v>
      </c>
      <c r="C236" s="18">
        <f t="shared" si="3"/>
        <v>0.1111111111111111</v>
      </c>
      <c r="D236" s="18">
        <f t="shared" si="3"/>
        <v>1.5463917525773196E-2</v>
      </c>
      <c r="E236" s="18">
        <f t="shared" si="3"/>
        <v>0.13872832369942195</v>
      </c>
      <c r="F236" s="18">
        <f t="shared" si="3"/>
        <v>2.1739130434782608E-2</v>
      </c>
      <c r="G236" s="18">
        <f t="shared" si="3"/>
        <v>0.11764705882352941</v>
      </c>
      <c r="H236" s="18">
        <f t="shared" si="3"/>
        <v>0.14583333333333334</v>
      </c>
      <c r="K236" s="18" t="s">
        <v>10</v>
      </c>
      <c r="L236" s="18">
        <v>0</v>
      </c>
      <c r="M236" s="18">
        <v>0</v>
      </c>
      <c r="N236" s="18">
        <f t="shared" si="4"/>
        <v>0.4152981894179093</v>
      </c>
      <c r="O236" s="18">
        <f t="shared" si="5"/>
        <v>0.10597043492002915</v>
      </c>
      <c r="P236" s="18">
        <f t="shared" si="6"/>
        <v>8.2043925086241434E-2</v>
      </c>
      <c r="Q236" s="18"/>
      <c r="T236" s="18" t="s">
        <v>10</v>
      </c>
      <c r="U236" s="18"/>
      <c r="V236" s="18"/>
      <c r="W236" s="18"/>
      <c r="X236" s="18"/>
      <c r="Y236" s="18"/>
      <c r="Z236" s="18"/>
    </row>
    <row r="237" spans="2:26">
      <c r="B237" s="18" t="s">
        <v>61</v>
      </c>
      <c r="C237" s="18">
        <f t="shared" si="3"/>
        <v>4.4444444444444446E-2</v>
      </c>
      <c r="D237" s="18">
        <f t="shared" si="3"/>
        <v>0.12371134020618557</v>
      </c>
      <c r="E237" s="18">
        <f t="shared" si="3"/>
        <v>8.6705202312138727E-2</v>
      </c>
      <c r="F237" s="18">
        <f t="shared" si="3"/>
        <v>0.15217391304347827</v>
      </c>
      <c r="G237" s="18">
        <f t="shared" si="3"/>
        <v>0.19117647058823528</v>
      </c>
      <c r="H237" s="18">
        <f t="shared" si="3"/>
        <v>0.14583333333333334</v>
      </c>
      <c r="K237" s="18" t="s">
        <v>61</v>
      </c>
      <c r="L237" s="18">
        <v>0</v>
      </c>
      <c r="M237" s="18">
        <v>0</v>
      </c>
      <c r="N237" s="18">
        <f t="shared" si="4"/>
        <v>0.20121527846082687</v>
      </c>
      <c r="O237" s="18">
        <f t="shared" si="5"/>
        <v>0.20070243025687395</v>
      </c>
      <c r="P237" s="18">
        <f t="shared" si="6"/>
        <v>0.23520455585453889</v>
      </c>
      <c r="Q237" s="18"/>
      <c r="T237" s="18" t="s">
        <v>61</v>
      </c>
      <c r="U237" s="18"/>
      <c r="V237" s="18"/>
      <c r="W237" s="18"/>
      <c r="X237" s="18"/>
      <c r="Y237" s="18"/>
      <c r="Z237" s="18"/>
    </row>
    <row r="238" spans="2:26">
      <c r="B238" s="18" t="s">
        <v>11</v>
      </c>
      <c r="C238" s="18">
        <f t="shared" si="3"/>
        <v>3.7037037037037035E-2</v>
      </c>
      <c r="D238" s="18">
        <f t="shared" si="3"/>
        <v>7.2164948453608241E-2</v>
      </c>
      <c r="E238" s="18">
        <f t="shared" si="3"/>
        <v>1.1560693641618497E-2</v>
      </c>
      <c r="F238" s="18">
        <f t="shared" si="3"/>
        <v>8.6956521739130432E-2</v>
      </c>
      <c r="G238" s="18">
        <f t="shared" si="3"/>
        <v>4.4117647058823532E-2</v>
      </c>
      <c r="H238" s="18">
        <f t="shared" si="3"/>
        <v>0.10416666666666667</v>
      </c>
      <c r="K238" s="18" t="s">
        <v>11</v>
      </c>
      <c r="L238" s="18">
        <v>0</v>
      </c>
      <c r="M238" s="18">
        <v>0</v>
      </c>
      <c r="N238" s="18">
        <f t="shared" si="4"/>
        <v>2.2836639765540116E-2</v>
      </c>
      <c r="O238" s="18">
        <f t="shared" si="5"/>
        <v>2.9623412728222141E-2</v>
      </c>
      <c r="P238" s="18">
        <f t="shared" si="6"/>
        <v>6.4968129374181104E-3</v>
      </c>
      <c r="Q238" s="18"/>
      <c r="T238" s="18" t="s">
        <v>11</v>
      </c>
      <c r="U238" s="18"/>
      <c r="V238" s="18"/>
      <c r="W238" s="18"/>
      <c r="X238" s="18"/>
      <c r="Y238" s="18"/>
      <c r="Z238" s="18"/>
    </row>
    <row r="239" spans="2:26">
      <c r="B239" s="18" t="s">
        <v>12</v>
      </c>
      <c r="C239" s="18">
        <f t="shared" si="3"/>
        <v>0.12592592592592591</v>
      </c>
      <c r="D239" s="18">
        <f t="shared" si="3"/>
        <v>1.0309278350515464E-2</v>
      </c>
      <c r="E239" s="18">
        <f t="shared" si="3"/>
        <v>5.7803468208092484E-2</v>
      </c>
      <c r="F239" s="18">
        <f t="shared" si="3"/>
        <v>7.2463768115942032E-2</v>
      </c>
      <c r="G239" s="18">
        <f t="shared" si="3"/>
        <v>5.1470588235294115E-2</v>
      </c>
      <c r="H239" s="18">
        <f t="shared" si="3"/>
        <v>0.10416666666666667</v>
      </c>
      <c r="K239" s="18" t="s">
        <v>12</v>
      </c>
      <c r="L239" s="18">
        <v>0</v>
      </c>
      <c r="M239" s="18">
        <v>0</v>
      </c>
      <c r="N239" s="18">
        <f t="shared" si="4"/>
        <v>6.5153336623910818E-2</v>
      </c>
      <c r="O239" s="18">
        <f t="shared" si="5"/>
        <v>6.0360840536872455E-2</v>
      </c>
      <c r="P239" s="18">
        <f t="shared" si="6"/>
        <v>1.3617175918157398E-2</v>
      </c>
      <c r="Q239" s="18"/>
      <c r="T239" s="18" t="s">
        <v>12</v>
      </c>
      <c r="U239" s="18"/>
      <c r="V239" s="18"/>
      <c r="W239" s="18"/>
      <c r="X239" s="18"/>
      <c r="Y239" s="18"/>
      <c r="Z239" s="18"/>
    </row>
    <row r="240" spans="2:26">
      <c r="B240" s="18" t="s">
        <v>13</v>
      </c>
      <c r="C240" s="18">
        <f t="shared" si="3"/>
        <v>5.9259259259259262E-2</v>
      </c>
      <c r="D240" s="18">
        <f t="shared" si="3"/>
        <v>9.2783505154639179E-2</v>
      </c>
      <c r="E240" s="18">
        <f t="shared" si="3"/>
        <v>3.4682080924855488E-2</v>
      </c>
      <c r="F240" s="18">
        <f t="shared" si="3"/>
        <v>9.420289855072464E-2</v>
      </c>
      <c r="G240" s="18">
        <f t="shared" si="3"/>
        <v>2.9411764705882353E-2</v>
      </c>
      <c r="H240" s="18">
        <f t="shared" si="3"/>
        <v>6.25E-2</v>
      </c>
      <c r="K240" s="18" t="s">
        <v>13</v>
      </c>
      <c r="L240" s="18">
        <v>0</v>
      </c>
      <c r="M240" s="18">
        <v>0</v>
      </c>
      <c r="N240" s="18">
        <f t="shared" si="4"/>
        <v>3.7146668419857178E-2</v>
      </c>
      <c r="O240" s="18">
        <f t="shared" si="5"/>
        <v>2.8663629152828725E-2</v>
      </c>
      <c r="P240" s="18">
        <f t="shared" si="6"/>
        <v>4.7021422809348833E-3</v>
      </c>
      <c r="Q240" s="18"/>
      <c r="T240" s="18" t="s">
        <v>13</v>
      </c>
      <c r="U240" s="18"/>
      <c r="V240" s="18"/>
      <c r="W240" s="18"/>
      <c r="X240" s="18"/>
      <c r="Y240" s="18"/>
      <c r="Z240" s="18"/>
    </row>
    <row r="241" spans="2:26">
      <c r="B241" s="18" t="s">
        <v>14</v>
      </c>
      <c r="C241" s="18">
        <f t="shared" si="3"/>
        <v>0.15555555555555556</v>
      </c>
      <c r="D241" s="18">
        <f t="shared" si="3"/>
        <v>3.0927835051546393E-2</v>
      </c>
      <c r="E241" s="18">
        <f t="shared" si="3"/>
        <v>8.6705202312138727E-2</v>
      </c>
      <c r="F241" s="18">
        <f t="shared" si="3"/>
        <v>6.5217391304347824E-2</v>
      </c>
      <c r="G241" s="18">
        <f t="shared" si="3"/>
        <v>4.4117647058823532E-2</v>
      </c>
      <c r="H241" s="18">
        <f t="shared" si="3"/>
        <v>6.25E-2</v>
      </c>
      <c r="K241" s="18" t="s">
        <v>14</v>
      </c>
      <c r="L241" s="18">
        <v>0</v>
      </c>
      <c r="M241" s="18">
        <v>0</v>
      </c>
      <c r="N241" s="18">
        <f t="shared" si="4"/>
        <v>9.1721831912628504E-2</v>
      </c>
      <c r="O241" s="18">
        <f t="shared" si="5"/>
        <v>4.6166457913439825E-2</v>
      </c>
      <c r="P241" s="18">
        <f t="shared" si="6"/>
        <v>9.2733445748863566E-3</v>
      </c>
      <c r="Q241" s="18"/>
      <c r="T241" s="18" t="s">
        <v>14</v>
      </c>
      <c r="U241" s="18"/>
      <c r="V241" s="18"/>
      <c r="W241" s="18"/>
      <c r="X241" s="18"/>
      <c r="Y241" s="18"/>
      <c r="Z241" s="18"/>
    </row>
    <row r="242" spans="2:26">
      <c r="B242" s="18" t="s">
        <v>15</v>
      </c>
      <c r="C242" s="18">
        <f t="shared" si="3"/>
        <v>3.7037037037037035E-2</v>
      </c>
      <c r="D242" s="18">
        <f t="shared" si="3"/>
        <v>7.2164948453608241E-2</v>
      </c>
      <c r="E242" s="18">
        <f t="shared" si="3"/>
        <v>4.046242774566474E-2</v>
      </c>
      <c r="F242" s="18">
        <f t="shared" si="3"/>
        <v>0.12318840579710146</v>
      </c>
      <c r="G242" s="18">
        <f t="shared" si="3"/>
        <v>5.8823529411764705E-2</v>
      </c>
      <c r="H242" s="18">
        <f t="shared" si="3"/>
        <v>6.25E-2</v>
      </c>
      <c r="K242" s="18" t="s">
        <v>15</v>
      </c>
      <c r="L242" s="18">
        <v>0</v>
      </c>
      <c r="M242" s="18">
        <v>0</v>
      </c>
      <c r="N242" s="18">
        <f t="shared" si="4"/>
        <v>2.3605922670000709E-2</v>
      </c>
      <c r="O242" s="18">
        <f t="shared" si="5"/>
        <v>2.4668151655033652E-2</v>
      </c>
      <c r="P242" s="18">
        <f t="shared" si="6"/>
        <v>6.2253969313560984E-3</v>
      </c>
      <c r="Q242" s="18"/>
      <c r="T242" s="18" t="s">
        <v>15</v>
      </c>
      <c r="U242" s="18"/>
      <c r="V242" s="18"/>
      <c r="W242" s="18"/>
      <c r="X242" s="18"/>
      <c r="Y242" s="18"/>
      <c r="Z242" s="18"/>
    </row>
    <row r="243" spans="2:26">
      <c r="B243" s="18" t="s">
        <v>48</v>
      </c>
      <c r="C243" s="18">
        <f t="shared" si="3"/>
        <v>0</v>
      </c>
      <c r="D243" s="18">
        <f t="shared" si="3"/>
        <v>0</v>
      </c>
      <c r="E243" s="18">
        <f t="shared" si="3"/>
        <v>0</v>
      </c>
      <c r="F243" s="18">
        <f t="shared" si="3"/>
        <v>0</v>
      </c>
      <c r="G243" s="18">
        <f t="shared" si="3"/>
        <v>0</v>
      </c>
      <c r="H243" s="18">
        <f t="shared" si="3"/>
        <v>0</v>
      </c>
      <c r="K243" s="18" t="s">
        <v>48</v>
      </c>
      <c r="L243" s="18">
        <v>0</v>
      </c>
      <c r="M243" s="18">
        <v>0</v>
      </c>
      <c r="N243" s="18"/>
      <c r="O243" s="18"/>
      <c r="P243" s="18"/>
      <c r="Q243" s="18"/>
      <c r="T243" s="18" t="s">
        <v>48</v>
      </c>
      <c r="U243" s="18"/>
      <c r="V243" s="18"/>
      <c r="W243" s="18"/>
      <c r="X243" s="18"/>
      <c r="Y243" s="18"/>
      <c r="Z243" s="18"/>
    </row>
    <row r="244" spans="2:26">
      <c r="B244" s="18" t="s">
        <v>43</v>
      </c>
      <c r="C244" s="18">
        <f t="shared" si="3"/>
        <v>5.185185185185185E-2</v>
      </c>
      <c r="D244" s="18">
        <f t="shared" si="3"/>
        <v>4.1237113402061855E-2</v>
      </c>
      <c r="E244" s="18">
        <f t="shared" si="3"/>
        <v>4.046242774566474E-2</v>
      </c>
      <c r="F244" s="18">
        <f t="shared" si="3"/>
        <v>5.7971014492753624E-2</v>
      </c>
      <c r="G244" s="18">
        <f t="shared" si="3"/>
        <v>6.6176470588235295E-2</v>
      </c>
      <c r="H244" s="18">
        <f t="shared" si="3"/>
        <v>0</v>
      </c>
      <c r="K244" s="18" t="s">
        <v>43</v>
      </c>
      <c r="L244" s="18">
        <v>0</v>
      </c>
      <c r="M244" s="18">
        <v>0</v>
      </c>
      <c r="N244" s="18"/>
      <c r="O244" s="18"/>
      <c r="P244" s="18"/>
      <c r="Q244" s="18"/>
      <c r="T244" s="18" t="s">
        <v>43</v>
      </c>
      <c r="U244" s="18"/>
      <c r="V244" s="18"/>
      <c r="W244" s="18"/>
      <c r="X244" s="18"/>
      <c r="Y244" s="18"/>
      <c r="Z244" s="18"/>
    </row>
    <row r="245" spans="2:26" ht="15" thickBot="1">
      <c r="B245" s="23" t="s">
        <v>16</v>
      </c>
      <c r="C245" s="18">
        <f>C225/C$226</f>
        <v>0.12592592592592591</v>
      </c>
      <c r="D245" s="18">
        <f>D225/D$226</f>
        <v>0</v>
      </c>
      <c r="E245" s="18">
        <f>E225/E$226</f>
        <v>8.0924855491329481E-2</v>
      </c>
      <c r="F245" s="18">
        <f>F225/F$226</f>
        <v>0</v>
      </c>
      <c r="G245" s="18">
        <f>G225/G$226</f>
        <v>8.8235294117647065E-2</v>
      </c>
      <c r="H245" s="23">
        <f>H224/H$226</f>
        <v>0</v>
      </c>
      <c r="K245" s="23" t="s">
        <v>16</v>
      </c>
      <c r="L245" s="23">
        <v>0</v>
      </c>
      <c r="M245" s="23">
        <v>0</v>
      </c>
      <c r="N245" s="23">
        <f>64*C245*E245*G245*E263</f>
        <v>0.17263969171483623</v>
      </c>
      <c r="O245" s="23"/>
      <c r="P245" s="23"/>
      <c r="Q245" s="23"/>
      <c r="T245" s="23" t="s">
        <v>16</v>
      </c>
      <c r="U245" s="23"/>
      <c r="V245" s="23"/>
      <c r="W245" s="23"/>
      <c r="X245" s="23"/>
      <c r="Y245" s="23"/>
      <c r="Z245" s="23"/>
    </row>
    <row r="246" spans="2:26" ht="15" thickBot="1">
      <c r="B246" s="24" t="s">
        <v>41</v>
      </c>
      <c r="C246" s="25">
        <f t="shared" ref="C246:H246" si="7">SUM(C232:C245)</f>
        <v>0.99999999999999989</v>
      </c>
      <c r="D246" s="25">
        <f t="shared" si="7"/>
        <v>0.99999999999999989</v>
      </c>
      <c r="E246" s="25">
        <f t="shared" si="7"/>
        <v>1</v>
      </c>
      <c r="F246" s="25">
        <f t="shared" si="7"/>
        <v>0.99999999999999989</v>
      </c>
      <c r="G246" s="26">
        <f t="shared" si="7"/>
        <v>1</v>
      </c>
      <c r="H246" s="26">
        <f t="shared" si="7"/>
        <v>1</v>
      </c>
      <c r="K246" s="24" t="s">
        <v>41</v>
      </c>
      <c r="L246" s="25"/>
      <c r="M246" s="25"/>
      <c r="N246" s="25"/>
      <c r="O246" s="25"/>
      <c r="P246" s="26"/>
      <c r="Q246" s="26">
        <f>SUM(L232:P245)</f>
        <v>4.1032949275156536</v>
      </c>
      <c r="T246" s="24" t="s">
        <v>41</v>
      </c>
      <c r="U246" s="25"/>
      <c r="V246" s="25"/>
      <c r="W246" s="25"/>
      <c r="X246" s="25"/>
      <c r="Y246" s="26"/>
      <c r="Z246" s="26"/>
    </row>
    <row r="248" spans="2:26" ht="15" thickBot="1">
      <c r="X248" s="41"/>
    </row>
    <row r="249" spans="2:26">
      <c r="B249" s="72" t="s">
        <v>46</v>
      </c>
      <c r="C249" s="73"/>
      <c r="D249" s="73"/>
      <c r="E249" s="73"/>
      <c r="F249" s="73"/>
      <c r="G249" s="74"/>
      <c r="K249" s="20" t="s">
        <v>5</v>
      </c>
      <c r="L249" s="13" t="s">
        <v>5</v>
      </c>
      <c r="M249" s="13" t="s">
        <v>7</v>
      </c>
      <c r="N249" s="13" t="s">
        <v>52</v>
      </c>
      <c r="O249" s="13" t="s">
        <v>52</v>
      </c>
      <c r="P249" s="13" t="s">
        <v>52</v>
      </c>
      <c r="R249" s="13">
        <f t="shared" ref="R249:R256" si="8">((1-H$233)*IF(K249="Wild",C$232,C$233)*IF(L249="Wild",D$232,D$233)*IF(M249="Wild",E$232,E$233)*(1-F$232-F$233)+H$233*IF(K249="Wild",C$232,C$233+C$244)*IF(L249="Wild",D$232,D$233+D$244)*IF(M249="Wild",E$232,E$233+E$244)*(1-F$232-F$233-F$244))*E$252</f>
        <v>2.2345622076036652E-2</v>
      </c>
      <c r="X249" s="41"/>
    </row>
    <row r="250" spans="2:26">
      <c r="B250" s="37" t="s">
        <v>6</v>
      </c>
      <c r="C250" s="38">
        <v>1</v>
      </c>
      <c r="D250" s="38">
        <v>2</v>
      </c>
      <c r="E250" s="38">
        <v>3</v>
      </c>
      <c r="F250" s="38">
        <v>4</v>
      </c>
      <c r="G250" s="39">
        <v>5</v>
      </c>
      <c r="K250" s="20" t="s">
        <v>5</v>
      </c>
      <c r="L250" s="13" t="s">
        <v>7</v>
      </c>
      <c r="M250" s="13" t="s">
        <v>5</v>
      </c>
      <c r="N250" s="13" t="s">
        <v>52</v>
      </c>
      <c r="O250" s="13" t="s">
        <v>52</v>
      </c>
      <c r="P250" s="13" t="s">
        <v>52</v>
      </c>
      <c r="R250" s="13">
        <f t="shared" si="8"/>
        <v>2.788335784633357E-2</v>
      </c>
    </row>
    <row r="251" spans="2:26">
      <c r="B251" s="34" t="s">
        <v>5</v>
      </c>
      <c r="C251" s="35">
        <f>Paytable!C4</f>
        <v>0</v>
      </c>
      <c r="D251" s="35">
        <f>Paytable!D4</f>
        <v>0</v>
      </c>
      <c r="E251" s="35">
        <f>Paytable!E4</f>
        <v>75</v>
      </c>
      <c r="F251" s="35">
        <f>Paytable!F4</f>
        <v>300</v>
      </c>
      <c r="G251" s="35">
        <f>Paytable!G4</f>
        <v>1500</v>
      </c>
      <c r="K251" s="20" t="s">
        <v>7</v>
      </c>
      <c r="L251" s="13" t="s">
        <v>5</v>
      </c>
      <c r="M251" s="13" t="s">
        <v>5</v>
      </c>
      <c r="N251" s="13" t="s">
        <v>52</v>
      </c>
      <c r="O251" s="13" t="s">
        <v>52</v>
      </c>
      <c r="P251" s="13" t="s">
        <v>52</v>
      </c>
      <c r="R251" s="13">
        <f t="shared" si="8"/>
        <v>0.24533331778780176</v>
      </c>
    </row>
    <row r="252" spans="2:26">
      <c r="B252" s="34" t="s">
        <v>7</v>
      </c>
      <c r="C252" s="35">
        <f>Paytable!C5</f>
        <v>0</v>
      </c>
      <c r="D252" s="35">
        <f>Paytable!D5</f>
        <v>0</v>
      </c>
      <c r="E252" s="35">
        <f>Paytable!E5</f>
        <v>75</v>
      </c>
      <c r="F252" s="35">
        <f>Paytable!F5</f>
        <v>300</v>
      </c>
      <c r="G252" s="35">
        <f>Paytable!G5</f>
        <v>1500</v>
      </c>
      <c r="K252" s="20" t="s">
        <v>7</v>
      </c>
      <c r="L252" s="13" t="s">
        <v>7</v>
      </c>
      <c r="M252" s="13" t="s">
        <v>5</v>
      </c>
      <c r="N252" s="13" t="s">
        <v>52</v>
      </c>
      <c r="O252" s="13" t="s">
        <v>52</v>
      </c>
      <c r="P252" s="13" t="s">
        <v>52</v>
      </c>
      <c r="R252" s="13">
        <f t="shared" si="8"/>
        <v>6.3240445903421358E-2</v>
      </c>
    </row>
    <row r="253" spans="2:26">
      <c r="B253" s="34" t="s">
        <v>8</v>
      </c>
      <c r="C253" s="35">
        <f>Paytable!C6</f>
        <v>0</v>
      </c>
      <c r="D253" s="35">
        <f>Paytable!D6</f>
        <v>0</v>
      </c>
      <c r="E253" s="35">
        <f>Paytable!E6</f>
        <v>25</v>
      </c>
      <c r="F253" s="35">
        <f>Paytable!F6</f>
        <v>120</v>
      </c>
      <c r="G253" s="35">
        <f>Paytable!G6</f>
        <v>450</v>
      </c>
      <c r="K253" s="20" t="s">
        <v>7</v>
      </c>
      <c r="L253" s="13" t="s">
        <v>5</v>
      </c>
      <c r="M253" s="13" t="s">
        <v>7</v>
      </c>
      <c r="N253" s="13" t="s">
        <v>52</v>
      </c>
      <c r="O253" s="13" t="s">
        <v>52</v>
      </c>
      <c r="P253" s="13" t="s">
        <v>52</v>
      </c>
      <c r="R253" s="13">
        <f t="shared" si="8"/>
        <v>5.1832472715433002E-2</v>
      </c>
    </row>
    <row r="254" spans="2:26">
      <c r="B254" s="34" t="s">
        <v>9</v>
      </c>
      <c r="C254" s="35">
        <f>Paytable!C7</f>
        <v>0</v>
      </c>
      <c r="D254" s="35">
        <f>Paytable!D7</f>
        <v>0</v>
      </c>
      <c r="E254" s="35">
        <f>Paytable!E7</f>
        <v>25</v>
      </c>
      <c r="F254" s="35">
        <f>Paytable!F7</f>
        <v>120</v>
      </c>
      <c r="G254" s="35">
        <f>Paytable!G7</f>
        <v>450</v>
      </c>
      <c r="K254" s="20" t="s">
        <v>5</v>
      </c>
      <c r="L254" s="13" t="s">
        <v>7</v>
      </c>
      <c r="M254" s="13" t="s">
        <v>7</v>
      </c>
      <c r="N254" s="13" t="s">
        <v>52</v>
      </c>
      <c r="O254" s="13" t="s">
        <v>52</v>
      </c>
      <c r="P254" s="13" t="s">
        <v>52</v>
      </c>
      <c r="R254" s="13">
        <f t="shared" si="8"/>
        <v>5.7090244977425876E-3</v>
      </c>
    </row>
    <row r="255" spans="2:26">
      <c r="B255" s="34" t="s">
        <v>10</v>
      </c>
      <c r="C255" s="35">
        <f>Paytable!C8</f>
        <v>0</v>
      </c>
      <c r="D255" s="35">
        <f>Paytable!D8</f>
        <v>0</v>
      </c>
      <c r="E255" s="35">
        <f>Paytable!E8</f>
        <v>25</v>
      </c>
      <c r="F255" s="35">
        <f>Paytable!F8</f>
        <v>120</v>
      </c>
      <c r="G255" s="35">
        <f>Paytable!G8</f>
        <v>450</v>
      </c>
      <c r="K255" s="20" t="s">
        <v>7</v>
      </c>
      <c r="L255" s="13" t="s">
        <v>7</v>
      </c>
      <c r="M255" s="13" t="s">
        <v>7</v>
      </c>
      <c r="N255" s="13" t="s">
        <v>52</v>
      </c>
      <c r="O255" s="13" t="s">
        <v>52</v>
      </c>
      <c r="P255" s="13" t="s">
        <v>52</v>
      </c>
      <c r="R255" s="13">
        <f t="shared" si="8"/>
        <v>1.4025164185283158E-2</v>
      </c>
      <c r="S255" s="13">
        <f>SUM(R249:R255)</f>
        <v>0.43036940501205212</v>
      </c>
    </row>
    <row r="256" spans="2:26">
      <c r="B256" s="34" t="s">
        <v>61</v>
      </c>
      <c r="C256" s="35">
        <f>Paytable!C9</f>
        <v>0</v>
      </c>
      <c r="D256" s="35">
        <f>Paytable!D9</f>
        <v>0</v>
      </c>
      <c r="E256" s="35">
        <f>Paytable!E9</f>
        <v>25</v>
      </c>
      <c r="F256" s="35">
        <f>Paytable!F9</f>
        <v>120</v>
      </c>
      <c r="G256" s="35">
        <f>Paytable!G9</f>
        <v>450</v>
      </c>
      <c r="K256" s="20" t="s">
        <v>5</v>
      </c>
      <c r="L256" s="13" t="s">
        <v>5</v>
      </c>
      <c r="M256" s="13" t="s">
        <v>5</v>
      </c>
      <c r="R256" s="13">
        <f t="shared" si="8"/>
        <v>0.11243089795308531</v>
      </c>
    </row>
    <row r="257" spans="2:18">
      <c r="B257" s="34" t="s">
        <v>11</v>
      </c>
      <c r="C257" s="35">
        <f>Paytable!C10</f>
        <v>0</v>
      </c>
      <c r="D257" s="35">
        <f>Paytable!D10</f>
        <v>0</v>
      </c>
      <c r="E257" s="35">
        <f>Paytable!E10</f>
        <v>5</v>
      </c>
      <c r="F257" s="35">
        <f>Paytable!F10</f>
        <v>40</v>
      </c>
      <c r="G257" s="35">
        <f>Paytable!G10</f>
        <v>90</v>
      </c>
      <c r="R257" s="13">
        <f>(1-F232-F233-F244*0.1)*50*C232*D232*E232</f>
        <v>7.4867280024251026E-2</v>
      </c>
    </row>
    <row r="258" spans="2:18">
      <c r="B258" s="34" t="s">
        <v>12</v>
      </c>
      <c r="C258" s="35">
        <f>Paytable!C11</f>
        <v>0</v>
      </c>
      <c r="D258" s="35">
        <f>Paytable!D11</f>
        <v>0</v>
      </c>
      <c r="E258" s="35">
        <f>Paytable!E11</f>
        <v>5</v>
      </c>
      <c r="F258" s="35">
        <f>Paytable!F11</f>
        <v>40</v>
      </c>
      <c r="G258" s="35">
        <f>Paytable!G11</f>
        <v>90</v>
      </c>
    </row>
    <row r="259" spans="2:18">
      <c r="B259" s="34" t="s">
        <v>13</v>
      </c>
      <c r="C259" s="35">
        <f>Paytable!C12</f>
        <v>0</v>
      </c>
      <c r="D259" s="35">
        <f>Paytable!D12</f>
        <v>0</v>
      </c>
      <c r="E259" s="35">
        <f>Paytable!E12</f>
        <v>5</v>
      </c>
      <c r="F259" s="35">
        <f>Paytable!F12</f>
        <v>25</v>
      </c>
      <c r="G259" s="35">
        <f>Paytable!G12</f>
        <v>60</v>
      </c>
    </row>
    <row r="260" spans="2:18">
      <c r="B260" s="34" t="s">
        <v>14</v>
      </c>
      <c r="C260" s="35">
        <f>Paytable!C13</f>
        <v>0</v>
      </c>
      <c r="D260" s="35">
        <f>Paytable!D13</f>
        <v>0</v>
      </c>
      <c r="E260" s="35">
        <f>Paytable!E13</f>
        <v>5</v>
      </c>
      <c r="F260" s="35">
        <f>Paytable!F13</f>
        <v>25</v>
      </c>
      <c r="G260" s="35">
        <f>Paytable!G13</f>
        <v>60</v>
      </c>
    </row>
    <row r="261" spans="2:18">
      <c r="B261" s="34" t="s">
        <v>15</v>
      </c>
      <c r="C261" s="35">
        <f>Paytable!C14</f>
        <v>0</v>
      </c>
      <c r="D261" s="35">
        <f>Paytable!D14</f>
        <v>0</v>
      </c>
      <c r="E261" s="35">
        <f>Paytable!E14</f>
        <v>5</v>
      </c>
      <c r="F261" s="35">
        <f>Paytable!F14</f>
        <v>25</v>
      </c>
      <c r="G261" s="35">
        <f>Paytable!G14</f>
        <v>60</v>
      </c>
    </row>
    <row r="262" spans="2:18">
      <c r="B262" s="34" t="s">
        <v>48</v>
      </c>
      <c r="C262" s="35">
        <v>0</v>
      </c>
      <c r="D262" s="35">
        <v>0</v>
      </c>
      <c r="E262" s="35">
        <v>0</v>
      </c>
      <c r="F262" s="43">
        <v>0</v>
      </c>
      <c r="G262" s="36">
        <v>0</v>
      </c>
    </row>
    <row r="263" spans="2:18">
      <c r="B263" s="9" t="s">
        <v>16</v>
      </c>
      <c r="C263" s="10"/>
      <c r="D263" s="10"/>
      <c r="E263" s="10">
        <v>3</v>
      </c>
      <c r="F263" s="10"/>
      <c r="G263" s="11"/>
    </row>
  </sheetData>
  <mergeCells count="6">
    <mergeCell ref="T230:Z230"/>
    <mergeCell ref="B249:G249"/>
    <mergeCell ref="C2:H2"/>
    <mergeCell ref="B210:H210"/>
    <mergeCell ref="B230:H230"/>
    <mergeCell ref="K230:Q230"/>
  </mergeCells>
  <conditionalFormatting sqref="A1:Z2 L3:Z142 A3:J3 I143:Z143 A142:A143 I142:J142 B142:B194 A140:B141 C140:C194 A201:A208 I201:Z208 B198:H208 A209:Z219 A139:D139 F139:J141 D140:D142 F142:H179 E139:E179 A4:B138 H4:J138 A221:Z1048576 A220:J220 M220:Z220 B195:C197 E180:H197">
    <cfRule type="containsText" dxfId="125" priority="57" operator="containsText" text="Inner">
      <formula>NOT(ISERROR(SEARCH("Inner",A1)))</formula>
    </cfRule>
    <cfRule type="containsText" dxfId="124" priority="67" operator="containsText" text="King">
      <formula>NOT(ISERROR(SEARCH("King",A1)))</formula>
    </cfRule>
    <cfRule type="containsText" dxfId="123" priority="68" operator="containsText" text="Ace">
      <formula>NOT(ISERROR(SEARCH("Ace",A1)))</formula>
    </cfRule>
    <cfRule type="containsText" dxfId="122" priority="69" operator="containsText" text="Elephant">
      <formula>NOT(ISERROR(SEARCH("Elephant",A1)))</formula>
    </cfRule>
    <cfRule type="containsText" dxfId="121" priority="70" operator="containsText" text="Lion">
      <formula>NOT(ISERROR(SEARCH("Lion",A1)))</formula>
    </cfRule>
  </conditionalFormatting>
  <conditionalFormatting sqref="A1:XFD2 L3:XFD142 A3:J3 I143:XFD143 A142:A143 I142:J142 B142:B194 A140:B141 C140:C194 A201:A208 I201:XFD208 B198:H208 A209:XFD219 A139:D139 F139:J141 D140:D142 F142:H179 E139:E179 A4:B138 H4:J138 A221:XFD1048576 A220:J220 M220:XFD220 B195:C197 E180:H197">
    <cfRule type="containsText" dxfId="120" priority="66" operator="containsText" text="Rhino">
      <formula>NOT(ISERROR(SEARCH("Rhino",A1)))</formula>
    </cfRule>
  </conditionalFormatting>
  <conditionalFormatting sqref="A1:U2 L3:U142 A3:J3 I143:U143 A142:A143 I142:J142 B142:B194 A140:B141 C140:C194 A201:A208 I201:U208 B198:H208 A209:U219 A139:D139 F139:J141 D140:D142 F142:H179 E139:E179 A4:B138 H4:J138 A221:U1048576 A220:J220 M220:U220 B195:C197 E180:H197">
    <cfRule type="containsText" dxfId="119" priority="58" operator="containsText" text="Scatter">
      <formula>NOT(ISERROR(SEARCH("Scatter",A1)))</formula>
    </cfRule>
    <cfRule type="containsText" dxfId="118" priority="59" operator="containsText" text="Collector">
      <formula>NOT(ISERROR(SEARCH("Collector",A1)))</formula>
    </cfRule>
    <cfRule type="containsText" dxfId="117" priority="60" operator="containsText" text="Ten">
      <formula>NOT(ISERROR(SEARCH("Ten",A1)))</formula>
    </cfRule>
    <cfRule type="containsText" dxfId="116" priority="61" operator="containsText" text="WaterBuffalo">
      <formula>NOT(ISERROR(SEARCH("WaterBuffalo",A1)))</formula>
    </cfRule>
    <cfRule type="containsText" dxfId="115" priority="62" operator="containsText" text="Jack">
      <formula>NOT(ISERROR(SEARCH("Jack",A1)))</formula>
    </cfRule>
    <cfRule type="containsText" dxfId="114" priority="63" operator="containsText" text="Queen">
      <formula>NOT(ISERROR(SEARCH("Queen",A1)))</formula>
    </cfRule>
    <cfRule type="containsText" dxfId="113" priority="64" operator="containsText" text="Leopard">
      <formula>NOT(ISERROR(SEARCH("Leopard",A1)))</formula>
    </cfRule>
    <cfRule type="containsText" dxfId="112" priority="65" operator="containsText" text="Wild">
      <formula>NOT(ISERROR(SEARCH("Wild",A1)))</formula>
    </cfRule>
  </conditionalFormatting>
  <conditionalFormatting sqref="K220:L220">
    <cfRule type="containsText" dxfId="111" priority="29" operator="containsText" text="Inner">
      <formula>NOT(ISERROR(SEARCH("Inner",K220)))</formula>
    </cfRule>
    <cfRule type="containsText" dxfId="110" priority="39" operator="containsText" text="King">
      <formula>NOT(ISERROR(SEARCH("King",K220)))</formula>
    </cfRule>
    <cfRule type="containsText" dxfId="109" priority="40" operator="containsText" text="Ace">
      <formula>NOT(ISERROR(SEARCH("Ace",K220)))</formula>
    </cfRule>
    <cfRule type="containsText" dxfId="108" priority="41" operator="containsText" text="Elephant">
      <formula>NOT(ISERROR(SEARCH("Elephant",K220)))</formula>
    </cfRule>
    <cfRule type="containsText" dxfId="107" priority="42" operator="containsText" text="Lion">
      <formula>NOT(ISERROR(SEARCH("Lion",K220)))</formula>
    </cfRule>
  </conditionalFormatting>
  <conditionalFormatting sqref="K220:L220">
    <cfRule type="containsText" dxfId="106" priority="38" operator="containsText" text="Rhino">
      <formula>NOT(ISERROR(SEARCH("Rhino",K220)))</formula>
    </cfRule>
  </conditionalFormatting>
  <conditionalFormatting sqref="K220:L220">
    <cfRule type="containsText" dxfId="105" priority="30" operator="containsText" text="Scatter">
      <formula>NOT(ISERROR(SEARCH("Scatter",K220)))</formula>
    </cfRule>
    <cfRule type="containsText" dxfId="104" priority="31" operator="containsText" text="Collector">
      <formula>NOT(ISERROR(SEARCH("Collector",K220)))</formula>
    </cfRule>
    <cfRule type="containsText" dxfId="103" priority="32" operator="containsText" text="Ten">
      <formula>NOT(ISERROR(SEARCH("Ten",K220)))</formula>
    </cfRule>
    <cfRule type="containsText" dxfId="102" priority="33" operator="containsText" text="WaterBuffalo">
      <formula>NOT(ISERROR(SEARCH("WaterBuffalo",K220)))</formula>
    </cfRule>
    <cfRule type="containsText" dxfId="101" priority="34" operator="containsText" text="Jack">
      <formula>NOT(ISERROR(SEARCH("Jack",K220)))</formula>
    </cfRule>
    <cfRule type="containsText" dxfId="100" priority="35" operator="containsText" text="Queen">
      <formula>NOT(ISERROR(SEARCH("Queen",K220)))</formula>
    </cfRule>
    <cfRule type="containsText" dxfId="99" priority="36" operator="containsText" text="Leopard">
      <formula>NOT(ISERROR(SEARCH("Leopard",K220)))</formula>
    </cfRule>
    <cfRule type="containsText" dxfId="98" priority="37" operator="containsText" text="Wild">
      <formula>NOT(ISERROR(SEARCH("Wild",K220)))</formula>
    </cfRule>
  </conditionalFormatting>
  <conditionalFormatting sqref="C4:G138">
    <cfRule type="containsText" dxfId="97" priority="15" operator="containsText" text="Inner">
      <formula>NOT(ISERROR(SEARCH("Inner",C4)))</formula>
    </cfRule>
    <cfRule type="containsText" dxfId="96" priority="25" operator="containsText" text="King">
      <formula>NOT(ISERROR(SEARCH("King",C4)))</formula>
    </cfRule>
    <cfRule type="containsText" dxfId="95" priority="26" operator="containsText" text="Ace">
      <formula>NOT(ISERROR(SEARCH("Ace",C4)))</formula>
    </cfRule>
    <cfRule type="containsText" dxfId="94" priority="27" operator="containsText" text="Elephant">
      <formula>NOT(ISERROR(SEARCH("Elephant",C4)))</formula>
    </cfRule>
    <cfRule type="containsText" dxfId="93" priority="28" operator="containsText" text="Lion">
      <formula>NOT(ISERROR(SEARCH("Lion",C4)))</formula>
    </cfRule>
  </conditionalFormatting>
  <conditionalFormatting sqref="C4:G138">
    <cfRule type="containsText" dxfId="92" priority="24" operator="containsText" text="Rhino">
      <formula>NOT(ISERROR(SEARCH("Rhino",C4)))</formula>
    </cfRule>
  </conditionalFormatting>
  <conditionalFormatting sqref="C4:G138">
    <cfRule type="containsText" dxfId="91" priority="16" operator="containsText" text="Scatter">
      <formula>NOT(ISERROR(SEARCH("Scatter",C4)))</formula>
    </cfRule>
    <cfRule type="containsText" dxfId="90" priority="17" operator="containsText" text="Collector">
      <formula>NOT(ISERROR(SEARCH("Collector",C4)))</formula>
    </cfRule>
    <cfRule type="containsText" dxfId="89" priority="18" operator="containsText" text="Ten">
      <formula>NOT(ISERROR(SEARCH("Ten",C4)))</formula>
    </cfRule>
    <cfRule type="containsText" dxfId="88" priority="19" operator="containsText" text="WaterBuffalo">
      <formula>NOT(ISERROR(SEARCH("WaterBuffalo",C4)))</formula>
    </cfRule>
    <cfRule type="containsText" dxfId="87" priority="20" operator="containsText" text="Jack">
      <formula>NOT(ISERROR(SEARCH("Jack",C4)))</formula>
    </cfRule>
    <cfRule type="containsText" dxfId="86" priority="21" operator="containsText" text="Queen">
      <formula>NOT(ISERROR(SEARCH("Queen",C4)))</formula>
    </cfRule>
    <cfRule type="containsText" dxfId="85" priority="22" operator="containsText" text="Leopard">
      <formula>NOT(ISERROR(SEARCH("Leopard",C4)))</formula>
    </cfRule>
    <cfRule type="containsText" dxfId="84" priority="23" operator="containsText" text="Wild">
      <formula>NOT(ISERROR(SEARCH("Wild",C4)))</formula>
    </cfRule>
  </conditionalFormatting>
  <conditionalFormatting sqref="D143:D197">
    <cfRule type="containsText" dxfId="27" priority="1" operator="containsText" text="Inner">
      <formula>NOT(ISERROR(SEARCH("Inner",D143)))</formula>
    </cfRule>
    <cfRule type="containsText" dxfId="26" priority="11" operator="containsText" text="King">
      <formula>NOT(ISERROR(SEARCH("King",D143)))</formula>
    </cfRule>
    <cfRule type="containsText" dxfId="25" priority="12" operator="containsText" text="Ace">
      <formula>NOT(ISERROR(SEARCH("Ace",D143)))</formula>
    </cfRule>
    <cfRule type="containsText" dxfId="24" priority="13" operator="containsText" text="Elephant">
      <formula>NOT(ISERROR(SEARCH("Elephant",D143)))</formula>
    </cfRule>
    <cfRule type="containsText" dxfId="23" priority="14" operator="containsText" text="Lion">
      <formula>NOT(ISERROR(SEARCH("Lion",D143)))</formula>
    </cfRule>
  </conditionalFormatting>
  <conditionalFormatting sqref="D143:D197">
    <cfRule type="containsText" dxfId="22" priority="10" operator="containsText" text="Rhino">
      <formula>NOT(ISERROR(SEARCH("Rhino",D143)))</formula>
    </cfRule>
  </conditionalFormatting>
  <conditionalFormatting sqref="D143:D197">
    <cfRule type="containsText" dxfId="21" priority="2" operator="containsText" text="Scatter">
      <formula>NOT(ISERROR(SEARCH("Scatter",D143)))</formula>
    </cfRule>
    <cfRule type="containsText" dxfId="20" priority="3" operator="containsText" text="Collector">
      <formula>NOT(ISERROR(SEARCH("Collector",D143)))</formula>
    </cfRule>
    <cfRule type="containsText" dxfId="19" priority="4" operator="containsText" text="Ten">
      <formula>NOT(ISERROR(SEARCH("Ten",D143)))</formula>
    </cfRule>
    <cfRule type="containsText" dxfId="18" priority="5" operator="containsText" text="WaterBuffalo">
      <formula>NOT(ISERROR(SEARCH("WaterBuffalo",D143)))</formula>
    </cfRule>
    <cfRule type="containsText" dxfId="17" priority="6" operator="containsText" text="Jack">
      <formula>NOT(ISERROR(SEARCH("Jack",D143)))</formula>
    </cfRule>
    <cfRule type="containsText" dxfId="16" priority="7" operator="containsText" text="Queen">
      <formula>NOT(ISERROR(SEARCH("Queen",D143)))</formula>
    </cfRule>
    <cfRule type="containsText" dxfId="15" priority="8" operator="containsText" text="Leopard">
      <formula>NOT(ISERROR(SEARCH("Leopard",D143)))</formula>
    </cfRule>
    <cfRule type="containsText" dxfId="14" priority="9" operator="containsText" text="Wild">
      <formula>NOT(ISERROR(SEARCH("Wild",D143)))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75610-9379-4E7D-AA55-EE24EE9BA189}">
  <dimension ref="B2:Z263"/>
  <sheetViews>
    <sheetView topLeftCell="A61" zoomScale="85" zoomScaleNormal="85" workbookViewId="0">
      <selection activeCell="G115" sqref="G115"/>
    </sheetView>
  </sheetViews>
  <sheetFormatPr defaultColWidth="9.109375" defaultRowHeight="14.4"/>
  <cols>
    <col min="1" max="1" width="9.109375" style="13"/>
    <col min="2" max="8" width="14.88671875" style="13" bestFit="1" customWidth="1"/>
    <col min="9" max="10" width="9.109375" style="13"/>
    <col min="11" max="11" width="14.88671875" style="13" bestFit="1" customWidth="1"/>
    <col min="12" max="16" width="9.109375" style="13"/>
    <col min="17" max="17" width="11" style="13" customWidth="1"/>
    <col min="18" max="23" width="9.109375" style="13"/>
    <col min="24" max="24" width="10" style="13" bestFit="1" customWidth="1"/>
    <col min="25" max="16384" width="9.109375" style="13"/>
  </cols>
  <sheetData>
    <row r="2" spans="2:8" ht="15" thickBot="1">
      <c r="B2" s="12"/>
      <c r="C2" s="68" t="s">
        <v>106</v>
      </c>
      <c r="D2" s="69"/>
      <c r="E2" s="69"/>
      <c r="F2" s="69"/>
      <c r="G2" s="69"/>
      <c r="H2" s="70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16</v>
      </c>
      <c r="D4" s="16" t="s">
        <v>13</v>
      </c>
      <c r="E4" s="16" t="s">
        <v>11</v>
      </c>
      <c r="F4" s="16" t="s">
        <v>11</v>
      </c>
      <c r="G4" s="16" t="s">
        <v>9</v>
      </c>
      <c r="H4" s="31" t="s">
        <v>7</v>
      </c>
    </row>
    <row r="5" spans="2:8">
      <c r="B5" s="12">
        <v>1</v>
      </c>
      <c r="C5" s="16" t="s">
        <v>13</v>
      </c>
      <c r="D5" s="16" t="s">
        <v>15</v>
      </c>
      <c r="E5" s="16" t="s">
        <v>13</v>
      </c>
      <c r="F5" s="16" t="s">
        <v>13</v>
      </c>
      <c r="G5" s="16" t="s">
        <v>61</v>
      </c>
      <c r="H5" s="31" t="s">
        <v>7</v>
      </c>
    </row>
    <row r="6" spans="2:8">
      <c r="B6" s="12">
        <v>2</v>
      </c>
      <c r="C6" s="16" t="s">
        <v>10</v>
      </c>
      <c r="D6" s="16" t="s">
        <v>9</v>
      </c>
      <c r="E6" s="16" t="s">
        <v>61</v>
      </c>
      <c r="F6" s="16" t="s">
        <v>15</v>
      </c>
      <c r="G6" s="16" t="s">
        <v>9</v>
      </c>
      <c r="H6" s="31" t="s">
        <v>8</v>
      </c>
    </row>
    <row r="7" spans="2:8">
      <c r="B7" s="12">
        <v>3</v>
      </c>
      <c r="C7" s="16" t="s">
        <v>5</v>
      </c>
      <c r="D7" s="16" t="s">
        <v>61</v>
      </c>
      <c r="E7" s="16" t="s">
        <v>15</v>
      </c>
      <c r="F7" s="16" t="s">
        <v>8</v>
      </c>
      <c r="G7" s="16" t="s">
        <v>5</v>
      </c>
      <c r="H7" s="31" t="s">
        <v>8</v>
      </c>
    </row>
    <row r="8" spans="2:8">
      <c r="B8" s="12">
        <v>4</v>
      </c>
      <c r="C8" s="16" t="s">
        <v>8</v>
      </c>
      <c r="D8" s="16" t="s">
        <v>61</v>
      </c>
      <c r="E8" s="16" t="s">
        <v>15</v>
      </c>
      <c r="F8" s="16" t="s">
        <v>8</v>
      </c>
      <c r="G8" s="16" t="s">
        <v>5</v>
      </c>
      <c r="H8" s="31" t="s">
        <v>9</v>
      </c>
    </row>
    <row r="9" spans="2:8">
      <c r="B9" s="12">
        <v>5</v>
      </c>
      <c r="C9" s="16" t="s">
        <v>8</v>
      </c>
      <c r="D9" s="16" t="s">
        <v>11</v>
      </c>
      <c r="E9" s="16" t="s">
        <v>8</v>
      </c>
      <c r="F9" s="16" t="s">
        <v>15</v>
      </c>
      <c r="G9" s="16" t="s">
        <v>5</v>
      </c>
      <c r="H9" s="31" t="s">
        <v>9</v>
      </c>
    </row>
    <row r="10" spans="2:8">
      <c r="B10" s="12">
        <v>6</v>
      </c>
      <c r="C10" s="16" t="s">
        <v>8</v>
      </c>
      <c r="D10" s="16" t="s">
        <v>13</v>
      </c>
      <c r="E10" s="16" t="s">
        <v>8</v>
      </c>
      <c r="F10" s="16" t="s">
        <v>61</v>
      </c>
      <c r="G10" s="16" t="s">
        <v>16</v>
      </c>
      <c r="H10" s="31" t="s">
        <v>10</v>
      </c>
    </row>
    <row r="11" spans="2:8">
      <c r="B11" s="12">
        <v>7</v>
      </c>
      <c r="C11" s="16" t="s">
        <v>16</v>
      </c>
      <c r="D11" s="16" t="s">
        <v>13</v>
      </c>
      <c r="E11" s="16" t="s">
        <v>12</v>
      </c>
      <c r="F11" s="16" t="s">
        <v>12</v>
      </c>
      <c r="G11" s="16" t="s">
        <v>12</v>
      </c>
      <c r="H11" s="31" t="s">
        <v>10</v>
      </c>
    </row>
    <row r="12" spans="2:8">
      <c r="B12" s="12">
        <v>8</v>
      </c>
      <c r="C12" s="16" t="s">
        <v>12</v>
      </c>
      <c r="D12" s="16" t="s">
        <v>9</v>
      </c>
      <c r="E12" s="16" t="s">
        <v>16</v>
      </c>
      <c r="F12" s="16" t="s">
        <v>7</v>
      </c>
      <c r="G12" s="16" t="s">
        <v>8</v>
      </c>
      <c r="H12" s="31" t="s">
        <v>10</v>
      </c>
    </row>
    <row r="13" spans="2:8">
      <c r="B13" s="12">
        <v>9</v>
      </c>
      <c r="C13" s="16" t="s">
        <v>7</v>
      </c>
      <c r="D13" s="16" t="s">
        <v>9</v>
      </c>
      <c r="E13" s="16" t="s">
        <v>7</v>
      </c>
      <c r="F13" s="16" t="s">
        <v>7</v>
      </c>
      <c r="G13" s="16" t="s">
        <v>8</v>
      </c>
      <c r="H13" s="31" t="s">
        <v>61</v>
      </c>
    </row>
    <row r="14" spans="2:8">
      <c r="B14" s="12">
        <v>10</v>
      </c>
      <c r="C14" s="16" t="s">
        <v>7</v>
      </c>
      <c r="D14" s="16" t="s">
        <v>9</v>
      </c>
      <c r="E14" s="16" t="s">
        <v>7</v>
      </c>
      <c r="F14" s="16" t="s">
        <v>7</v>
      </c>
      <c r="G14" s="16" t="s">
        <v>8</v>
      </c>
      <c r="H14" s="31" t="s">
        <v>61</v>
      </c>
    </row>
    <row r="15" spans="2:8">
      <c r="B15" s="12">
        <v>11</v>
      </c>
      <c r="C15" s="16" t="s">
        <v>7</v>
      </c>
      <c r="D15" s="16" t="s">
        <v>9</v>
      </c>
      <c r="E15" s="16" t="s">
        <v>7</v>
      </c>
      <c r="F15" s="16" t="s">
        <v>7</v>
      </c>
      <c r="G15" s="16" t="s">
        <v>7</v>
      </c>
      <c r="H15" s="31" t="s">
        <v>61</v>
      </c>
    </row>
    <row r="16" spans="2:8">
      <c r="B16" s="12">
        <v>12</v>
      </c>
      <c r="C16" s="16" t="s">
        <v>11</v>
      </c>
      <c r="D16" s="16" t="s">
        <v>7</v>
      </c>
      <c r="E16" s="16" t="s">
        <v>10</v>
      </c>
      <c r="F16" s="16" t="s">
        <v>7</v>
      </c>
      <c r="G16" s="16" t="s">
        <v>7</v>
      </c>
      <c r="H16" s="31" t="s">
        <v>11</v>
      </c>
    </row>
    <row r="17" spans="2:9">
      <c r="B17" s="12">
        <v>13</v>
      </c>
      <c r="C17" s="16" t="s">
        <v>12</v>
      </c>
      <c r="D17" s="16" t="s">
        <v>7</v>
      </c>
      <c r="E17" s="16" t="s">
        <v>16</v>
      </c>
      <c r="F17" s="16" t="s">
        <v>61</v>
      </c>
      <c r="G17" s="16" t="s">
        <v>7</v>
      </c>
      <c r="H17" s="31" t="s">
        <v>12</v>
      </c>
    </row>
    <row r="18" spans="2:9">
      <c r="B18" s="12">
        <v>14</v>
      </c>
      <c r="C18" s="16" t="s">
        <v>16</v>
      </c>
      <c r="D18" s="16" t="s">
        <v>7</v>
      </c>
      <c r="E18" s="16" t="s">
        <v>15</v>
      </c>
      <c r="F18" s="16" t="s">
        <v>15</v>
      </c>
      <c r="G18" s="16" t="s">
        <v>7</v>
      </c>
      <c r="H18" s="32" t="s">
        <v>13</v>
      </c>
    </row>
    <row r="19" spans="2:9">
      <c r="B19" s="12">
        <v>15</v>
      </c>
      <c r="C19" s="16" t="s">
        <v>10</v>
      </c>
      <c r="D19" s="16" t="s">
        <v>7</v>
      </c>
      <c r="E19" s="16" t="s">
        <v>10</v>
      </c>
      <c r="F19" s="16" t="s">
        <v>15</v>
      </c>
      <c r="G19" s="16" t="s">
        <v>7</v>
      </c>
      <c r="H19" s="32" t="s">
        <v>14</v>
      </c>
      <c r="I19" s="21">
        <f>I62</f>
        <v>10.151757761795844</v>
      </c>
    </row>
    <row r="20" spans="2:9">
      <c r="B20" s="12">
        <v>16</v>
      </c>
      <c r="C20" s="16" t="s">
        <v>10</v>
      </c>
      <c r="D20" s="16" t="s">
        <v>9</v>
      </c>
      <c r="E20" s="16" t="s">
        <v>10</v>
      </c>
      <c r="F20" s="16" t="s">
        <v>14</v>
      </c>
      <c r="G20" s="16" t="s">
        <v>10</v>
      </c>
      <c r="H20" s="32" t="s">
        <v>15</v>
      </c>
    </row>
    <row r="21" spans="2:9">
      <c r="B21" s="12">
        <v>17</v>
      </c>
      <c r="C21" s="16" t="s">
        <v>10</v>
      </c>
      <c r="D21" s="16" t="s">
        <v>61</v>
      </c>
      <c r="E21" s="16" t="s">
        <v>10</v>
      </c>
      <c r="F21" s="16" t="s">
        <v>14</v>
      </c>
      <c r="G21" s="16" t="s">
        <v>61</v>
      </c>
      <c r="H21" s="32"/>
    </row>
    <row r="22" spans="2:9">
      <c r="B22" s="12">
        <v>18</v>
      </c>
      <c r="C22" s="16" t="s">
        <v>7</v>
      </c>
      <c r="D22" s="16" t="s">
        <v>10</v>
      </c>
      <c r="E22" s="16" t="s">
        <v>14</v>
      </c>
      <c r="F22" s="16" t="s">
        <v>10</v>
      </c>
      <c r="G22" s="16" t="s">
        <v>12</v>
      </c>
      <c r="H22" s="32"/>
    </row>
    <row r="23" spans="2:9">
      <c r="B23" s="12">
        <v>19</v>
      </c>
      <c r="C23" s="16" t="s">
        <v>16</v>
      </c>
      <c r="D23" s="16" t="s">
        <v>10</v>
      </c>
      <c r="E23" s="16" t="s">
        <v>14</v>
      </c>
      <c r="F23" s="16" t="s">
        <v>10</v>
      </c>
      <c r="G23" s="16" t="s">
        <v>16</v>
      </c>
      <c r="H23" s="32"/>
    </row>
    <row r="24" spans="2:9">
      <c r="B24" s="12">
        <v>20</v>
      </c>
      <c r="C24" s="16" t="s">
        <v>14</v>
      </c>
      <c r="D24" s="16" t="s">
        <v>10</v>
      </c>
      <c r="E24" s="16" t="s">
        <v>16</v>
      </c>
      <c r="F24" s="16" t="s">
        <v>9</v>
      </c>
      <c r="G24" s="16" t="s">
        <v>10</v>
      </c>
      <c r="H24" s="32"/>
    </row>
    <row r="25" spans="2:9">
      <c r="B25" s="12">
        <v>21</v>
      </c>
      <c r="C25" s="16" t="s">
        <v>9</v>
      </c>
      <c r="D25" s="16" t="s">
        <v>9</v>
      </c>
      <c r="E25" s="16" t="s">
        <v>15</v>
      </c>
      <c r="F25" s="16" t="s">
        <v>9</v>
      </c>
      <c r="G25" s="16" t="s">
        <v>10</v>
      </c>
      <c r="H25" s="32"/>
    </row>
    <row r="26" spans="2:9">
      <c r="B26" s="12">
        <v>22</v>
      </c>
      <c r="C26" s="16" t="s">
        <v>9</v>
      </c>
      <c r="D26" s="16" t="s">
        <v>61</v>
      </c>
      <c r="E26" s="16" t="s">
        <v>12</v>
      </c>
      <c r="F26" s="16" t="s">
        <v>9</v>
      </c>
      <c r="G26" s="16" t="s">
        <v>9</v>
      </c>
      <c r="H26" s="32"/>
    </row>
    <row r="27" spans="2:9">
      <c r="B27" s="12">
        <v>23</v>
      </c>
      <c r="C27" s="16" t="s">
        <v>16</v>
      </c>
      <c r="D27" s="16" t="s">
        <v>61</v>
      </c>
      <c r="E27" s="16" t="s">
        <v>10</v>
      </c>
      <c r="F27" s="16" t="s">
        <v>9</v>
      </c>
      <c r="G27" s="16" t="s">
        <v>8</v>
      </c>
      <c r="H27" s="32"/>
    </row>
    <row r="28" spans="2:9">
      <c r="B28" s="12">
        <v>24</v>
      </c>
      <c r="C28" s="16" t="s">
        <v>12</v>
      </c>
      <c r="D28" s="16" t="s">
        <v>61</v>
      </c>
      <c r="E28" s="16" t="s">
        <v>10</v>
      </c>
      <c r="F28" s="16" t="s">
        <v>14</v>
      </c>
      <c r="G28" s="16" t="s">
        <v>10</v>
      </c>
      <c r="H28" s="32"/>
    </row>
    <row r="29" spans="2:9">
      <c r="B29" s="12">
        <v>25</v>
      </c>
      <c r="C29" s="16" t="s">
        <v>61</v>
      </c>
      <c r="D29" s="16" t="s">
        <v>14</v>
      </c>
      <c r="E29" s="16" t="s">
        <v>14</v>
      </c>
      <c r="F29" s="16" t="s">
        <v>12</v>
      </c>
      <c r="G29" s="16" t="s">
        <v>16</v>
      </c>
      <c r="H29" s="32"/>
    </row>
    <row r="30" spans="2:9">
      <c r="B30" s="12">
        <v>26</v>
      </c>
      <c r="C30" s="16" t="s">
        <v>14</v>
      </c>
      <c r="D30" s="16" t="s">
        <v>15</v>
      </c>
      <c r="E30" s="16" t="s">
        <v>61</v>
      </c>
      <c r="F30" s="16" t="s">
        <v>61</v>
      </c>
      <c r="G30" s="16" t="s">
        <v>5</v>
      </c>
      <c r="H30" s="32"/>
    </row>
    <row r="31" spans="2:9">
      <c r="B31" s="12">
        <v>27</v>
      </c>
      <c r="C31" s="16" t="s">
        <v>14</v>
      </c>
      <c r="D31" s="16" t="s">
        <v>9</v>
      </c>
      <c r="E31" s="16" t="s">
        <v>9</v>
      </c>
      <c r="F31" s="16" t="s">
        <v>61</v>
      </c>
      <c r="G31" s="16" t="s">
        <v>5</v>
      </c>
      <c r="H31" s="32"/>
    </row>
    <row r="32" spans="2:9">
      <c r="B32" s="12">
        <v>28</v>
      </c>
      <c r="C32" s="16" t="s">
        <v>16</v>
      </c>
      <c r="D32" s="16" t="s">
        <v>13</v>
      </c>
      <c r="E32" s="16" t="s">
        <v>9</v>
      </c>
      <c r="F32" s="16" t="s">
        <v>13</v>
      </c>
      <c r="G32" s="16" t="s">
        <v>5</v>
      </c>
      <c r="H32" s="32"/>
    </row>
    <row r="33" spans="2:8">
      <c r="B33" s="12">
        <v>29</v>
      </c>
      <c r="C33" s="16" t="s">
        <v>9</v>
      </c>
      <c r="D33" s="16" t="s">
        <v>13</v>
      </c>
      <c r="E33" s="16" t="s">
        <v>9</v>
      </c>
      <c r="F33" s="16" t="s">
        <v>13</v>
      </c>
      <c r="G33" s="16" t="s">
        <v>5</v>
      </c>
      <c r="H33" s="32"/>
    </row>
    <row r="34" spans="2:8">
      <c r="B34" s="12">
        <v>30</v>
      </c>
      <c r="C34" s="16" t="s">
        <v>14</v>
      </c>
      <c r="D34" s="16" t="s">
        <v>9</v>
      </c>
      <c r="E34" s="16" t="s">
        <v>61</v>
      </c>
      <c r="F34" s="16" t="s">
        <v>9</v>
      </c>
      <c r="G34" s="16" t="s">
        <v>9</v>
      </c>
      <c r="H34" s="32"/>
    </row>
    <row r="35" spans="2:8">
      <c r="B35" s="12">
        <v>31</v>
      </c>
      <c r="C35" s="16" t="s">
        <v>13</v>
      </c>
      <c r="D35" s="16" t="s">
        <v>9</v>
      </c>
      <c r="E35" s="16" t="s">
        <v>13</v>
      </c>
      <c r="F35" s="16" t="s">
        <v>9</v>
      </c>
      <c r="G35" s="16" t="s">
        <v>9</v>
      </c>
      <c r="H35" s="32"/>
    </row>
    <row r="36" spans="2:8">
      <c r="B36" s="12">
        <v>32</v>
      </c>
      <c r="C36" s="16" t="s">
        <v>10</v>
      </c>
      <c r="D36" s="16" t="s">
        <v>13</v>
      </c>
      <c r="E36" s="16" t="s">
        <v>10</v>
      </c>
      <c r="F36" s="16" t="s">
        <v>13</v>
      </c>
      <c r="G36" s="16" t="s">
        <v>13</v>
      </c>
      <c r="H36" s="32"/>
    </row>
    <row r="37" spans="2:8">
      <c r="B37" s="12">
        <v>33</v>
      </c>
      <c r="C37" s="16" t="s">
        <v>12</v>
      </c>
      <c r="D37" s="16" t="s">
        <v>9</v>
      </c>
      <c r="E37" s="16" t="s">
        <v>11</v>
      </c>
      <c r="F37" s="16" t="s">
        <v>11</v>
      </c>
      <c r="G37" s="16" t="s">
        <v>9</v>
      </c>
      <c r="H37" s="32"/>
    </row>
    <row r="38" spans="2:8">
      <c r="B38" s="12">
        <v>34</v>
      </c>
      <c r="C38" s="16" t="s">
        <v>7</v>
      </c>
      <c r="D38" s="16" t="s">
        <v>13</v>
      </c>
      <c r="E38" s="16" t="s">
        <v>16</v>
      </c>
      <c r="F38" s="16" t="s">
        <v>12</v>
      </c>
      <c r="G38" s="16" t="s">
        <v>13</v>
      </c>
      <c r="H38" s="32"/>
    </row>
    <row r="39" spans="2:8">
      <c r="B39" s="12">
        <v>35</v>
      </c>
      <c r="C39" s="16" t="s">
        <v>8</v>
      </c>
      <c r="D39" s="16" t="s">
        <v>11</v>
      </c>
      <c r="E39" s="16" t="s">
        <v>8</v>
      </c>
      <c r="F39" s="16" t="s">
        <v>9</v>
      </c>
      <c r="G39" s="16" t="s">
        <v>61</v>
      </c>
      <c r="H39" s="32"/>
    </row>
    <row r="40" spans="2:8">
      <c r="B40" s="12">
        <v>36</v>
      </c>
      <c r="C40" s="16" t="s">
        <v>8</v>
      </c>
      <c r="D40" s="16" t="s">
        <v>11</v>
      </c>
      <c r="E40" s="16" t="s">
        <v>8</v>
      </c>
      <c r="F40" s="16" t="s">
        <v>9</v>
      </c>
      <c r="G40" s="16" t="s">
        <v>10</v>
      </c>
      <c r="H40" s="32"/>
    </row>
    <row r="41" spans="2:8">
      <c r="B41" s="12">
        <v>37</v>
      </c>
      <c r="C41" s="16" t="s">
        <v>8</v>
      </c>
      <c r="D41" s="16" t="s">
        <v>15</v>
      </c>
      <c r="E41" s="16" t="s">
        <v>8</v>
      </c>
      <c r="F41" s="16" t="s">
        <v>7</v>
      </c>
      <c r="G41" s="16" t="s">
        <v>11</v>
      </c>
      <c r="H41" s="32"/>
    </row>
    <row r="42" spans="2:8">
      <c r="B42" s="12">
        <v>38</v>
      </c>
      <c r="C42" s="16" t="s">
        <v>8</v>
      </c>
      <c r="D42" s="16" t="s">
        <v>11</v>
      </c>
      <c r="E42" s="16" t="s">
        <v>8</v>
      </c>
      <c r="F42" s="16" t="s">
        <v>61</v>
      </c>
      <c r="G42" s="16" t="s">
        <v>12</v>
      </c>
      <c r="H42" s="32"/>
    </row>
    <row r="43" spans="2:8">
      <c r="B43" s="12">
        <v>39</v>
      </c>
      <c r="C43" s="16" t="s">
        <v>12</v>
      </c>
      <c r="D43" s="16" t="s">
        <v>9</v>
      </c>
      <c r="E43" s="16" t="s">
        <v>12</v>
      </c>
      <c r="F43" s="16" t="s">
        <v>7</v>
      </c>
      <c r="G43" s="16" t="s">
        <v>16</v>
      </c>
      <c r="H43" s="32"/>
    </row>
    <row r="44" spans="2:8">
      <c r="B44" s="12">
        <v>40</v>
      </c>
      <c r="C44" s="16" t="s">
        <v>7</v>
      </c>
      <c r="D44" s="16" t="s">
        <v>9</v>
      </c>
      <c r="E44" s="16" t="s">
        <v>12</v>
      </c>
      <c r="F44" s="16" t="s">
        <v>12</v>
      </c>
      <c r="G44" s="16" t="s">
        <v>9</v>
      </c>
      <c r="H44" s="32"/>
    </row>
    <row r="45" spans="2:8">
      <c r="B45" s="12">
        <v>41</v>
      </c>
      <c r="C45" s="16" t="s">
        <v>10</v>
      </c>
      <c r="D45" s="16" t="s">
        <v>13</v>
      </c>
      <c r="E45" s="16" t="s">
        <v>16</v>
      </c>
      <c r="F45" s="16" t="s">
        <v>14</v>
      </c>
      <c r="G45" s="16" t="s">
        <v>8</v>
      </c>
      <c r="H45" s="32"/>
    </row>
    <row r="46" spans="2:8">
      <c r="B46" s="12">
        <v>42</v>
      </c>
      <c r="C46" s="16" t="s">
        <v>15</v>
      </c>
      <c r="D46" s="16" t="s">
        <v>8</v>
      </c>
      <c r="E46" s="16" t="s">
        <v>61</v>
      </c>
      <c r="F46" s="16" t="s">
        <v>12</v>
      </c>
      <c r="G46" s="16" t="s">
        <v>12</v>
      </c>
      <c r="H46" s="32"/>
    </row>
    <row r="47" spans="2:8">
      <c r="B47" s="12">
        <v>43</v>
      </c>
      <c r="C47" s="16" t="s">
        <v>13</v>
      </c>
      <c r="D47" s="16" t="s">
        <v>8</v>
      </c>
      <c r="E47" s="16" t="s">
        <v>9</v>
      </c>
      <c r="F47" s="16" t="s">
        <v>15</v>
      </c>
      <c r="G47" s="16" t="s">
        <v>16</v>
      </c>
      <c r="H47" s="32"/>
    </row>
    <row r="48" spans="2:8">
      <c r="B48" s="12">
        <v>44</v>
      </c>
      <c r="C48" s="16" t="s">
        <v>14</v>
      </c>
      <c r="D48" s="16" t="s">
        <v>8</v>
      </c>
      <c r="E48" s="16" t="s">
        <v>13</v>
      </c>
      <c r="F48" s="16" t="s">
        <v>10</v>
      </c>
      <c r="G48" s="16" t="s">
        <v>8</v>
      </c>
      <c r="H48" s="32"/>
    </row>
    <row r="49" spans="2:9">
      <c r="B49" s="12">
        <v>45</v>
      </c>
      <c r="C49" s="16" t="s">
        <v>15</v>
      </c>
      <c r="D49" s="16" t="s">
        <v>14</v>
      </c>
      <c r="E49" s="16" t="s">
        <v>61</v>
      </c>
      <c r="F49" s="16" t="s">
        <v>61</v>
      </c>
      <c r="G49" s="16" t="s">
        <v>14</v>
      </c>
      <c r="H49" s="32"/>
    </row>
    <row r="50" spans="2:9">
      <c r="B50" s="12">
        <v>46</v>
      </c>
      <c r="C50" s="16" t="s">
        <v>61</v>
      </c>
      <c r="D50" s="16" t="s">
        <v>13</v>
      </c>
      <c r="E50" s="16" t="s">
        <v>61</v>
      </c>
      <c r="F50" s="16" t="s">
        <v>61</v>
      </c>
      <c r="G50" s="16" t="s">
        <v>61</v>
      </c>
      <c r="H50" s="32"/>
    </row>
    <row r="51" spans="2:9">
      <c r="B51" s="12">
        <v>47</v>
      </c>
      <c r="C51" s="16" t="s">
        <v>16</v>
      </c>
      <c r="D51" s="16" t="s">
        <v>9</v>
      </c>
      <c r="E51" s="16" t="s">
        <v>61</v>
      </c>
      <c r="F51" s="16" t="s">
        <v>61</v>
      </c>
      <c r="G51" s="16" t="s">
        <v>9</v>
      </c>
      <c r="H51" s="32"/>
    </row>
    <row r="52" spans="2:9">
      <c r="B52" s="12">
        <v>48</v>
      </c>
      <c r="C52" s="16" t="s">
        <v>9</v>
      </c>
      <c r="D52" s="16" t="s">
        <v>15</v>
      </c>
      <c r="E52" s="16" t="s">
        <v>9</v>
      </c>
      <c r="F52" s="16" t="s">
        <v>15</v>
      </c>
      <c r="G52" s="16" t="s">
        <v>10</v>
      </c>
      <c r="H52" s="32"/>
    </row>
    <row r="53" spans="2:9">
      <c r="B53" s="12">
        <v>49</v>
      </c>
      <c r="C53" s="16" t="s">
        <v>9</v>
      </c>
      <c r="D53" s="16" t="s">
        <v>15</v>
      </c>
      <c r="E53" s="16" t="s">
        <v>9</v>
      </c>
      <c r="F53" s="16" t="s">
        <v>5</v>
      </c>
      <c r="G53" s="16" t="s">
        <v>61</v>
      </c>
      <c r="H53" s="32"/>
    </row>
    <row r="54" spans="2:9">
      <c r="B54" s="12">
        <v>50</v>
      </c>
      <c r="C54" s="16" t="s">
        <v>9</v>
      </c>
      <c r="D54" s="16" t="s">
        <v>15</v>
      </c>
      <c r="E54" s="16" t="s">
        <v>7</v>
      </c>
      <c r="F54" s="16" t="s">
        <v>5</v>
      </c>
      <c r="G54" s="16" t="s">
        <v>61</v>
      </c>
      <c r="H54" s="32"/>
    </row>
    <row r="55" spans="2:9">
      <c r="B55" s="12">
        <v>51</v>
      </c>
      <c r="C55" s="16" t="s">
        <v>12</v>
      </c>
      <c r="D55" s="16" t="s">
        <v>15</v>
      </c>
      <c r="E55" s="16" t="s">
        <v>61</v>
      </c>
      <c r="F55" s="16" t="s">
        <v>5</v>
      </c>
      <c r="G55" s="16" t="s">
        <v>61</v>
      </c>
      <c r="H55" s="32"/>
    </row>
    <row r="56" spans="2:9">
      <c r="B56" s="12">
        <v>52</v>
      </c>
      <c r="C56" s="48" t="s">
        <v>14</v>
      </c>
      <c r="D56" s="16" t="s">
        <v>15</v>
      </c>
      <c r="E56" s="48" t="s">
        <v>14</v>
      </c>
      <c r="F56" s="16" t="s">
        <v>15</v>
      </c>
      <c r="G56" s="16" t="s">
        <v>5</v>
      </c>
      <c r="H56" s="32"/>
    </row>
    <row r="57" spans="2:9">
      <c r="B57" s="12">
        <v>53</v>
      </c>
      <c r="C57" s="16" t="s">
        <v>8</v>
      </c>
      <c r="D57" s="16" t="s">
        <v>13</v>
      </c>
      <c r="E57" s="16" t="s">
        <v>16</v>
      </c>
      <c r="F57" s="16" t="s">
        <v>15</v>
      </c>
      <c r="G57" s="16" t="s">
        <v>5</v>
      </c>
      <c r="H57" s="32"/>
    </row>
    <row r="58" spans="2:9">
      <c r="B58" s="12">
        <v>54</v>
      </c>
      <c r="C58" s="16" t="s">
        <v>11</v>
      </c>
      <c r="D58" s="16" t="s">
        <v>61</v>
      </c>
      <c r="E58" s="16" t="s">
        <v>8</v>
      </c>
      <c r="F58" s="16" t="s">
        <v>61</v>
      </c>
      <c r="G58" s="16" t="s">
        <v>5</v>
      </c>
      <c r="H58" s="32"/>
    </row>
    <row r="59" spans="2:9">
      <c r="B59" s="12">
        <v>55</v>
      </c>
      <c r="C59" s="16" t="s">
        <v>14</v>
      </c>
      <c r="D59" s="16" t="s">
        <v>61</v>
      </c>
      <c r="E59" s="16" t="s">
        <v>8</v>
      </c>
      <c r="F59" s="16" t="s">
        <v>61</v>
      </c>
      <c r="G59" s="16" t="s">
        <v>14</v>
      </c>
      <c r="H59" s="32"/>
    </row>
    <row r="60" spans="2:9">
      <c r="B60" s="12">
        <v>56</v>
      </c>
      <c r="C60" s="16" t="s">
        <v>15</v>
      </c>
      <c r="D60" s="16" t="s">
        <v>15</v>
      </c>
      <c r="E60" s="16" t="s">
        <v>16</v>
      </c>
      <c r="F60" s="16" t="s">
        <v>61</v>
      </c>
      <c r="G60" s="16" t="s">
        <v>10</v>
      </c>
      <c r="H60" s="32"/>
    </row>
    <row r="61" spans="2:9">
      <c r="B61" s="12">
        <v>57</v>
      </c>
      <c r="C61" s="16" t="s">
        <v>16</v>
      </c>
      <c r="D61" s="16" t="s">
        <v>15</v>
      </c>
      <c r="E61" s="16" t="s">
        <v>12</v>
      </c>
      <c r="F61" s="16" t="s">
        <v>61</v>
      </c>
      <c r="G61" s="16" t="s">
        <v>10</v>
      </c>
      <c r="H61" s="32"/>
    </row>
    <row r="62" spans="2:9">
      <c r="B62" s="12">
        <v>58</v>
      </c>
      <c r="C62" s="16" t="s">
        <v>61</v>
      </c>
      <c r="D62" s="16" t="s">
        <v>61</v>
      </c>
      <c r="E62" s="16" t="s">
        <v>9</v>
      </c>
      <c r="F62" s="16" t="s">
        <v>61</v>
      </c>
      <c r="G62" s="16" t="s">
        <v>61</v>
      </c>
      <c r="H62" s="32"/>
      <c r="I62" s="21">
        <f>I127</f>
        <v>10.151757761795844</v>
      </c>
    </row>
    <row r="63" spans="2:9">
      <c r="B63" s="12">
        <v>59</v>
      </c>
      <c r="C63" s="16" t="s">
        <v>14</v>
      </c>
      <c r="D63" s="16" t="s">
        <v>61</v>
      </c>
      <c r="E63" s="16" t="s">
        <v>8</v>
      </c>
      <c r="F63" s="16" t="s">
        <v>7</v>
      </c>
      <c r="G63" s="16" t="s">
        <v>61</v>
      </c>
      <c r="H63" s="32"/>
    </row>
    <row r="64" spans="2:9">
      <c r="B64" s="12">
        <v>60</v>
      </c>
      <c r="C64" s="16" t="s">
        <v>10</v>
      </c>
      <c r="D64" s="16" t="s">
        <v>61</v>
      </c>
      <c r="E64" s="16" t="s">
        <v>5</v>
      </c>
      <c r="F64" s="16" t="s">
        <v>5</v>
      </c>
      <c r="G64" s="16" t="s">
        <v>15</v>
      </c>
      <c r="H64" s="32"/>
    </row>
    <row r="65" spans="2:8">
      <c r="B65" s="12">
        <v>61</v>
      </c>
      <c r="C65" s="16" t="s">
        <v>10</v>
      </c>
      <c r="D65" s="16" t="s">
        <v>14</v>
      </c>
      <c r="E65" s="16" t="s">
        <v>10</v>
      </c>
      <c r="F65" s="16" t="s">
        <v>13</v>
      </c>
      <c r="G65" s="16" t="s">
        <v>61</v>
      </c>
      <c r="H65" s="32"/>
    </row>
    <row r="66" spans="2:8">
      <c r="B66" s="12">
        <v>62</v>
      </c>
      <c r="C66" s="16" t="s">
        <v>15</v>
      </c>
      <c r="D66" s="16" t="s">
        <v>15</v>
      </c>
      <c r="E66" s="16" t="s">
        <v>16</v>
      </c>
      <c r="F66" s="16" t="s">
        <v>15</v>
      </c>
      <c r="G66" s="16" t="s">
        <v>15</v>
      </c>
      <c r="H66" s="32"/>
    </row>
    <row r="67" spans="2:8">
      <c r="B67" s="12">
        <v>63</v>
      </c>
      <c r="C67" s="16" t="s">
        <v>16</v>
      </c>
      <c r="D67" s="16" t="s">
        <v>14</v>
      </c>
      <c r="E67" s="16" t="s">
        <v>7</v>
      </c>
      <c r="F67" s="16" t="s">
        <v>5</v>
      </c>
      <c r="G67" s="16" t="s">
        <v>12</v>
      </c>
      <c r="H67" s="32"/>
    </row>
    <row r="68" spans="2:8">
      <c r="B68" s="12">
        <v>64</v>
      </c>
      <c r="C68" s="16" t="s">
        <v>14</v>
      </c>
      <c r="D68" s="16" t="s">
        <v>5</v>
      </c>
      <c r="E68" s="16" t="s">
        <v>7</v>
      </c>
      <c r="F68" s="16" t="s">
        <v>5</v>
      </c>
      <c r="G68" s="16" t="s">
        <v>5</v>
      </c>
      <c r="H68" s="32"/>
    </row>
    <row r="69" spans="2:8">
      <c r="B69" s="12">
        <v>65</v>
      </c>
      <c r="C69" s="16" t="s">
        <v>11</v>
      </c>
      <c r="D69" s="16" t="s">
        <v>7</v>
      </c>
      <c r="E69" s="16" t="s">
        <v>10</v>
      </c>
      <c r="F69" s="16" t="s">
        <v>5</v>
      </c>
      <c r="G69" s="16" t="s">
        <v>10</v>
      </c>
      <c r="H69" s="32"/>
    </row>
    <row r="70" spans="2:8">
      <c r="B70" s="12">
        <v>66</v>
      </c>
      <c r="C70" s="16" t="s">
        <v>8</v>
      </c>
      <c r="D70" s="16" t="s">
        <v>7</v>
      </c>
      <c r="E70" s="16" t="s">
        <v>7</v>
      </c>
      <c r="F70" s="16" t="s">
        <v>5</v>
      </c>
      <c r="G70" s="16" t="s">
        <v>7</v>
      </c>
      <c r="H70" s="32"/>
    </row>
    <row r="71" spans="2:8">
      <c r="B71" s="12">
        <v>67</v>
      </c>
      <c r="C71" s="16" t="s">
        <v>10</v>
      </c>
      <c r="D71" s="16" t="s">
        <v>5</v>
      </c>
      <c r="E71" s="16" t="s">
        <v>16</v>
      </c>
      <c r="F71" s="16" t="s">
        <v>8</v>
      </c>
      <c r="G71" s="16" t="s">
        <v>11</v>
      </c>
      <c r="H71" s="32"/>
    </row>
    <row r="72" spans="2:8">
      <c r="B72" s="12">
        <v>68</v>
      </c>
      <c r="C72" s="16" t="s">
        <v>5</v>
      </c>
      <c r="D72" s="16" t="s">
        <v>5</v>
      </c>
      <c r="E72" s="16" t="s">
        <v>5</v>
      </c>
      <c r="F72" s="16" t="s">
        <v>8</v>
      </c>
      <c r="G72" s="16" t="s">
        <v>11</v>
      </c>
      <c r="H72" s="32"/>
    </row>
    <row r="73" spans="2:8">
      <c r="B73" s="12">
        <v>69</v>
      </c>
      <c r="C73" s="16" t="s">
        <v>12</v>
      </c>
      <c r="D73" s="16" t="s">
        <v>5</v>
      </c>
      <c r="E73" s="16" t="s">
        <v>8</v>
      </c>
      <c r="F73" s="16" t="s">
        <v>12</v>
      </c>
      <c r="G73" s="16" t="s">
        <v>10</v>
      </c>
      <c r="H73" s="32"/>
    </row>
    <row r="74" spans="2:8">
      <c r="B74" s="12">
        <v>70</v>
      </c>
      <c r="C74" s="16" t="s">
        <v>8</v>
      </c>
      <c r="D74" s="16" t="s">
        <v>8</v>
      </c>
      <c r="E74" s="16" t="s">
        <v>8</v>
      </c>
      <c r="F74" s="16" t="s">
        <v>12</v>
      </c>
      <c r="G74" s="16" t="s">
        <v>16</v>
      </c>
      <c r="H74" s="32"/>
    </row>
    <row r="75" spans="2:8">
      <c r="B75" s="12">
        <v>71</v>
      </c>
      <c r="C75" s="16" t="s">
        <v>8</v>
      </c>
      <c r="D75" s="16" t="s">
        <v>13</v>
      </c>
      <c r="E75" s="16" t="s">
        <v>8</v>
      </c>
      <c r="F75" s="16" t="s">
        <v>13</v>
      </c>
      <c r="G75" s="16" t="s">
        <v>12</v>
      </c>
      <c r="H75" s="32"/>
    </row>
    <row r="76" spans="2:8">
      <c r="B76" s="12">
        <v>72</v>
      </c>
      <c r="C76" s="16" t="s">
        <v>12</v>
      </c>
      <c r="D76" s="16" t="s">
        <v>5</v>
      </c>
      <c r="E76" s="16" t="s">
        <v>13</v>
      </c>
      <c r="F76" s="16" t="s">
        <v>9</v>
      </c>
      <c r="G76" s="16" t="s">
        <v>5</v>
      </c>
      <c r="H76" s="32"/>
    </row>
    <row r="77" spans="2:8">
      <c r="B77" s="12">
        <v>73</v>
      </c>
      <c r="C77" s="16" t="s">
        <v>5</v>
      </c>
      <c r="D77" s="54" t="s">
        <v>7</v>
      </c>
      <c r="E77" s="16" t="s">
        <v>5</v>
      </c>
      <c r="F77" s="16" t="s">
        <v>9</v>
      </c>
      <c r="G77" s="16" t="s">
        <v>12</v>
      </c>
      <c r="H77" s="32"/>
    </row>
    <row r="78" spans="2:8">
      <c r="B78" s="12">
        <v>74</v>
      </c>
      <c r="C78" s="16" t="s">
        <v>8</v>
      </c>
      <c r="D78" s="47" t="s">
        <v>61</v>
      </c>
      <c r="E78" s="16" t="s">
        <v>8</v>
      </c>
      <c r="F78" s="16" t="s">
        <v>12</v>
      </c>
      <c r="G78" s="16" t="s">
        <v>8</v>
      </c>
      <c r="H78" s="32"/>
    </row>
    <row r="79" spans="2:8">
      <c r="B79" s="12">
        <v>75</v>
      </c>
      <c r="C79" s="16" t="s">
        <v>16</v>
      </c>
      <c r="D79" s="16" t="s">
        <v>61</v>
      </c>
      <c r="E79" s="16" t="s">
        <v>12</v>
      </c>
      <c r="F79" s="16" t="s">
        <v>11</v>
      </c>
      <c r="G79" s="16" t="s">
        <v>8</v>
      </c>
      <c r="H79" s="32"/>
    </row>
    <row r="80" spans="2:8">
      <c r="B80" s="12">
        <v>76</v>
      </c>
      <c r="C80" s="16" t="s">
        <v>11</v>
      </c>
      <c r="D80" s="16" t="s">
        <v>5</v>
      </c>
      <c r="E80" s="16" t="s">
        <v>61</v>
      </c>
      <c r="F80" s="16" t="s">
        <v>43</v>
      </c>
      <c r="G80" s="16" t="s">
        <v>5</v>
      </c>
      <c r="H80" s="32"/>
    </row>
    <row r="81" spans="2:8">
      <c r="B81" s="12">
        <v>77</v>
      </c>
      <c r="C81" s="16" t="s">
        <v>8</v>
      </c>
      <c r="D81" s="16" t="s">
        <v>61</v>
      </c>
      <c r="E81" s="16" t="s">
        <v>12</v>
      </c>
      <c r="F81" s="16" t="s">
        <v>43</v>
      </c>
      <c r="G81" s="16" t="s">
        <v>9</v>
      </c>
      <c r="H81" s="32"/>
    </row>
    <row r="82" spans="2:8">
      <c r="B82" s="12">
        <v>78</v>
      </c>
      <c r="C82" s="16" t="s">
        <v>12</v>
      </c>
      <c r="D82" s="16" t="s">
        <v>7</v>
      </c>
      <c r="E82" s="16" t="s">
        <v>16</v>
      </c>
      <c r="F82" s="16" t="s">
        <v>43</v>
      </c>
      <c r="G82" s="16" t="s">
        <v>16</v>
      </c>
      <c r="H82" s="32"/>
    </row>
    <row r="83" spans="2:8">
      <c r="B83" s="12">
        <v>79</v>
      </c>
      <c r="C83" s="16" t="s">
        <v>12</v>
      </c>
      <c r="D83" s="16" t="s">
        <v>14</v>
      </c>
      <c r="E83" s="16" t="s">
        <v>14</v>
      </c>
      <c r="F83" s="16" t="s">
        <v>43</v>
      </c>
      <c r="G83" s="16" t="s">
        <v>61</v>
      </c>
      <c r="H83" s="32"/>
    </row>
    <row r="84" spans="2:8">
      <c r="B84" s="12">
        <v>80</v>
      </c>
      <c r="C84" s="16" t="s">
        <v>16</v>
      </c>
      <c r="D84" s="16" t="s">
        <v>43</v>
      </c>
      <c r="E84" s="16" t="s">
        <v>10</v>
      </c>
      <c r="F84" s="16" t="s">
        <v>43</v>
      </c>
      <c r="G84" s="16" t="s">
        <v>43</v>
      </c>
      <c r="H84" s="32"/>
    </row>
    <row r="85" spans="2:8">
      <c r="B85" s="12">
        <v>81</v>
      </c>
      <c r="C85" s="16" t="s">
        <v>14</v>
      </c>
      <c r="D85" s="16" t="s">
        <v>43</v>
      </c>
      <c r="E85" s="16" t="s">
        <v>10</v>
      </c>
      <c r="F85" s="16" t="s">
        <v>43</v>
      </c>
      <c r="G85" s="16" t="s">
        <v>43</v>
      </c>
      <c r="H85" s="32"/>
    </row>
    <row r="86" spans="2:8">
      <c r="B86" s="12">
        <v>82</v>
      </c>
      <c r="C86" s="16" t="s">
        <v>14</v>
      </c>
      <c r="D86" s="16" t="s">
        <v>43</v>
      </c>
      <c r="E86" s="16" t="s">
        <v>10</v>
      </c>
      <c r="F86" s="16" t="s">
        <v>43</v>
      </c>
      <c r="G86" s="16" t="s">
        <v>43</v>
      </c>
      <c r="H86" s="32"/>
    </row>
    <row r="87" spans="2:8">
      <c r="B87" s="12">
        <v>83</v>
      </c>
      <c r="C87" s="16" t="s">
        <v>8</v>
      </c>
      <c r="D87" s="16" t="s">
        <v>43</v>
      </c>
      <c r="E87" s="16" t="s">
        <v>14</v>
      </c>
      <c r="F87" s="16" t="s">
        <v>43</v>
      </c>
      <c r="G87" s="16" t="s">
        <v>43</v>
      </c>
      <c r="H87" s="32"/>
    </row>
    <row r="88" spans="2:8">
      <c r="B88" s="12">
        <v>84</v>
      </c>
      <c r="C88" s="16" t="s">
        <v>16</v>
      </c>
      <c r="D88" s="16" t="s">
        <v>43</v>
      </c>
      <c r="E88" s="16" t="s">
        <v>14</v>
      </c>
      <c r="F88" s="16" t="s">
        <v>7</v>
      </c>
      <c r="G88" s="16" t="s">
        <v>43</v>
      </c>
      <c r="H88" s="32"/>
    </row>
    <row r="89" spans="2:8">
      <c r="B89" s="12">
        <v>85</v>
      </c>
      <c r="C89" s="16" t="s">
        <v>12</v>
      </c>
      <c r="D89" s="16" t="s">
        <v>43</v>
      </c>
      <c r="E89" s="16" t="s">
        <v>61</v>
      </c>
      <c r="F89" s="16" t="s">
        <v>7</v>
      </c>
      <c r="G89" s="16" t="s">
        <v>43</v>
      </c>
      <c r="H89" s="32"/>
    </row>
    <row r="90" spans="2:8">
      <c r="B90" s="12">
        <v>86</v>
      </c>
      <c r="C90" s="16" t="s">
        <v>14</v>
      </c>
      <c r="D90" s="16" t="s">
        <v>43</v>
      </c>
      <c r="E90" s="16" t="s">
        <v>61</v>
      </c>
      <c r="F90" s="16" t="s">
        <v>7</v>
      </c>
      <c r="G90" s="16" t="s">
        <v>43</v>
      </c>
      <c r="H90" s="32"/>
    </row>
    <row r="91" spans="2:8">
      <c r="B91" s="12">
        <v>87</v>
      </c>
      <c r="C91" s="16" t="s">
        <v>8</v>
      </c>
      <c r="D91" s="16" t="s">
        <v>43</v>
      </c>
      <c r="E91" s="16" t="s">
        <v>61</v>
      </c>
      <c r="F91" s="16" t="s">
        <v>15</v>
      </c>
      <c r="G91" s="16" t="s">
        <v>43</v>
      </c>
      <c r="H91" s="32"/>
    </row>
    <row r="92" spans="2:8">
      <c r="B92" s="12">
        <v>88</v>
      </c>
      <c r="C92" s="16" t="s">
        <v>61</v>
      </c>
      <c r="D92" s="16" t="s">
        <v>5</v>
      </c>
      <c r="E92" s="16" t="s">
        <v>15</v>
      </c>
      <c r="F92" s="16" t="s">
        <v>9</v>
      </c>
      <c r="G92" s="16" t="s">
        <v>43</v>
      </c>
      <c r="H92" s="32"/>
    </row>
    <row r="93" spans="2:8">
      <c r="B93" s="12">
        <v>89</v>
      </c>
      <c r="C93" s="16" t="s">
        <v>61</v>
      </c>
      <c r="D93" s="16" t="s">
        <v>5</v>
      </c>
      <c r="E93" s="16" t="s">
        <v>14</v>
      </c>
      <c r="F93" s="16" t="s">
        <v>15</v>
      </c>
      <c r="G93" s="16" t="s">
        <v>61</v>
      </c>
      <c r="H93" s="32"/>
    </row>
    <row r="94" spans="2:8">
      <c r="B94" s="12">
        <v>90</v>
      </c>
      <c r="C94" s="16" t="s">
        <v>61</v>
      </c>
      <c r="D94" s="16" t="s">
        <v>5</v>
      </c>
      <c r="E94" s="16" t="s">
        <v>10</v>
      </c>
      <c r="F94" s="16" t="s">
        <v>14</v>
      </c>
      <c r="G94" s="16" t="s">
        <v>61</v>
      </c>
      <c r="H94" s="32"/>
    </row>
    <row r="95" spans="2:8">
      <c r="B95" s="12">
        <v>91</v>
      </c>
      <c r="C95" s="16" t="s">
        <v>61</v>
      </c>
      <c r="D95" s="16" t="s">
        <v>15</v>
      </c>
      <c r="E95" s="16" t="s">
        <v>10</v>
      </c>
      <c r="F95" s="16" t="s">
        <v>9</v>
      </c>
      <c r="G95" s="16" t="s">
        <v>14</v>
      </c>
      <c r="H95" s="32"/>
    </row>
    <row r="96" spans="2:8">
      <c r="B96" s="12">
        <v>92</v>
      </c>
      <c r="C96" s="16" t="s">
        <v>10</v>
      </c>
      <c r="D96" s="16" t="s">
        <v>15</v>
      </c>
      <c r="E96" s="16" t="s">
        <v>10</v>
      </c>
      <c r="F96" s="16" t="s">
        <v>9</v>
      </c>
      <c r="G96" s="16" t="s">
        <v>7</v>
      </c>
      <c r="H96" s="32"/>
    </row>
    <row r="97" spans="2:9">
      <c r="B97" s="12">
        <v>93</v>
      </c>
      <c r="C97" s="16" t="s">
        <v>10</v>
      </c>
      <c r="D97" s="16" t="s">
        <v>7</v>
      </c>
      <c r="E97" s="16" t="s">
        <v>10</v>
      </c>
      <c r="F97" s="16" t="s">
        <v>12</v>
      </c>
      <c r="G97" s="16" t="s">
        <v>16</v>
      </c>
      <c r="H97" s="32"/>
    </row>
    <row r="98" spans="2:9">
      <c r="B98" s="12">
        <v>94</v>
      </c>
      <c r="C98" s="16" t="s">
        <v>14</v>
      </c>
      <c r="D98" s="16" t="s">
        <v>7</v>
      </c>
      <c r="E98" s="16" t="s">
        <v>16</v>
      </c>
      <c r="F98" s="16" t="s">
        <v>9</v>
      </c>
      <c r="G98" s="16" t="s">
        <v>14</v>
      </c>
      <c r="H98" s="32"/>
    </row>
    <row r="99" spans="2:9">
      <c r="B99" s="12">
        <v>95</v>
      </c>
      <c r="C99" s="16" t="s">
        <v>14</v>
      </c>
      <c r="D99" s="16" t="s">
        <v>11</v>
      </c>
      <c r="E99" s="16" t="s">
        <v>7</v>
      </c>
      <c r="F99" s="16" t="s">
        <v>9</v>
      </c>
      <c r="G99" s="16" t="s">
        <v>10</v>
      </c>
      <c r="H99" s="32"/>
    </row>
    <row r="100" spans="2:9">
      <c r="B100" s="12">
        <v>96</v>
      </c>
      <c r="C100" s="16" t="s">
        <v>16</v>
      </c>
      <c r="D100" s="16" t="s">
        <v>11</v>
      </c>
      <c r="E100" s="16" t="s">
        <v>13</v>
      </c>
      <c r="F100" s="16" t="s">
        <v>15</v>
      </c>
      <c r="G100" s="16" t="s">
        <v>14</v>
      </c>
      <c r="H100" s="32"/>
      <c r="I100" s="21">
        <f>I127</f>
        <v>10.151757761795844</v>
      </c>
    </row>
    <row r="101" spans="2:9">
      <c r="B101" s="12">
        <v>97</v>
      </c>
      <c r="C101" s="16" t="s">
        <v>12</v>
      </c>
      <c r="D101" s="16" t="s">
        <v>11</v>
      </c>
      <c r="E101" s="16" t="s">
        <v>12</v>
      </c>
      <c r="F101" s="16" t="s">
        <v>61</v>
      </c>
      <c r="G101" s="16" t="s">
        <v>10</v>
      </c>
      <c r="H101" s="32"/>
    </row>
    <row r="102" spans="2:9">
      <c r="B102" s="12">
        <v>98</v>
      </c>
      <c r="C102" s="16" t="s">
        <v>15</v>
      </c>
      <c r="D102" s="16" t="s">
        <v>9</v>
      </c>
      <c r="E102" s="16" t="s">
        <v>16</v>
      </c>
      <c r="F102" s="16" t="s">
        <v>61</v>
      </c>
      <c r="G102" s="16" t="s">
        <v>8</v>
      </c>
      <c r="H102" s="32"/>
    </row>
    <row r="103" spans="2:9">
      <c r="B103" s="12">
        <v>99</v>
      </c>
      <c r="C103" s="16" t="s">
        <v>10</v>
      </c>
      <c r="D103" s="16" t="s">
        <v>9</v>
      </c>
      <c r="E103" s="16" t="s">
        <v>15</v>
      </c>
      <c r="F103" s="16" t="s">
        <v>15</v>
      </c>
      <c r="G103" s="16" t="s">
        <v>8</v>
      </c>
      <c r="H103" s="32"/>
    </row>
    <row r="104" spans="2:9">
      <c r="B104" s="12">
        <v>100</v>
      </c>
      <c r="C104" s="16" t="s">
        <v>12</v>
      </c>
      <c r="D104" s="16" t="s">
        <v>13</v>
      </c>
      <c r="E104" s="16" t="s">
        <v>15</v>
      </c>
      <c r="F104" s="16" t="s">
        <v>61</v>
      </c>
      <c r="G104" s="16" t="s">
        <v>15</v>
      </c>
      <c r="H104" s="32"/>
    </row>
    <row r="105" spans="2:9">
      <c r="B105" s="12">
        <v>101</v>
      </c>
      <c r="C105" s="16" t="s">
        <v>8</v>
      </c>
      <c r="D105" s="16" t="s">
        <v>15</v>
      </c>
      <c r="E105" s="16" t="s">
        <v>14</v>
      </c>
      <c r="F105" s="16" t="s">
        <v>9</v>
      </c>
      <c r="G105" s="16" t="s">
        <v>61</v>
      </c>
      <c r="H105" s="32"/>
    </row>
    <row r="106" spans="2:9">
      <c r="B106" s="12">
        <v>102</v>
      </c>
      <c r="C106" s="16" t="s">
        <v>16</v>
      </c>
      <c r="D106" s="16" t="s">
        <v>61</v>
      </c>
      <c r="E106" s="16" t="s">
        <v>10</v>
      </c>
      <c r="F106" s="47" t="s">
        <v>9</v>
      </c>
      <c r="G106" s="16" t="s">
        <v>61</v>
      </c>
      <c r="H106" s="32"/>
    </row>
    <row r="107" spans="2:9">
      <c r="B107" s="12">
        <v>103</v>
      </c>
      <c r="C107" s="16" t="s">
        <v>13</v>
      </c>
      <c r="D107" s="16" t="s">
        <v>15</v>
      </c>
      <c r="E107" s="16" t="s">
        <v>14</v>
      </c>
      <c r="F107" s="16" t="s">
        <v>9</v>
      </c>
      <c r="G107" s="16" t="s">
        <v>16</v>
      </c>
      <c r="H107" s="32"/>
    </row>
    <row r="108" spans="2:9">
      <c r="B108" s="12">
        <v>104</v>
      </c>
      <c r="C108" s="16" t="s">
        <v>12</v>
      </c>
      <c r="D108" s="16" t="s">
        <v>11</v>
      </c>
      <c r="E108" s="16" t="s">
        <v>10</v>
      </c>
      <c r="F108" s="16" t="s">
        <v>11</v>
      </c>
      <c r="G108" s="16" t="s">
        <v>61</v>
      </c>
      <c r="H108" s="32"/>
    </row>
    <row r="109" spans="2:9">
      <c r="B109" s="12">
        <v>105</v>
      </c>
      <c r="C109" s="16" t="s">
        <v>14</v>
      </c>
      <c r="D109" s="16" t="s">
        <v>11</v>
      </c>
      <c r="E109" s="16" t="s">
        <v>16</v>
      </c>
      <c r="F109" s="16" t="s">
        <v>11</v>
      </c>
      <c r="G109" s="16" t="s">
        <v>15</v>
      </c>
      <c r="H109" s="32"/>
    </row>
    <row r="110" spans="2:9">
      <c r="B110" s="12">
        <v>106</v>
      </c>
      <c r="C110" s="16" t="s">
        <v>8</v>
      </c>
      <c r="D110" s="16" t="s">
        <v>9</v>
      </c>
      <c r="E110" s="16" t="s">
        <v>10</v>
      </c>
      <c r="F110" s="16" t="s">
        <v>61</v>
      </c>
      <c r="G110" s="16" t="s">
        <v>61</v>
      </c>
      <c r="H110" s="32"/>
    </row>
    <row r="111" spans="2:9">
      <c r="B111" s="12">
        <v>107</v>
      </c>
      <c r="C111" s="16" t="s">
        <v>8</v>
      </c>
      <c r="D111" s="16" t="s">
        <v>13</v>
      </c>
      <c r="E111" s="16" t="s">
        <v>10</v>
      </c>
      <c r="F111" s="16" t="s">
        <v>61</v>
      </c>
      <c r="G111" s="16" t="s">
        <v>15</v>
      </c>
      <c r="H111" s="32"/>
    </row>
    <row r="112" spans="2:9">
      <c r="B112" s="12">
        <v>108</v>
      </c>
      <c r="C112" s="16" t="s">
        <v>8</v>
      </c>
      <c r="D112" s="16" t="s">
        <v>13</v>
      </c>
      <c r="E112" s="16" t="s">
        <v>10</v>
      </c>
      <c r="F112" s="16" t="s">
        <v>61</v>
      </c>
      <c r="G112" s="16" t="s">
        <v>10</v>
      </c>
      <c r="H112" s="32"/>
    </row>
    <row r="113" spans="2:9">
      <c r="B113" s="12">
        <v>109</v>
      </c>
      <c r="C113" s="16" t="s">
        <v>16</v>
      </c>
      <c r="D113" s="16" t="s">
        <v>14</v>
      </c>
      <c r="E113" s="16" t="s">
        <v>8</v>
      </c>
      <c r="F113" s="16" t="s">
        <v>61</v>
      </c>
      <c r="G113" s="16" t="s">
        <v>16</v>
      </c>
      <c r="H113" s="32"/>
    </row>
    <row r="114" spans="2:9">
      <c r="B114" s="12">
        <v>110</v>
      </c>
      <c r="C114" s="16" t="s">
        <v>14</v>
      </c>
      <c r="D114" s="16" t="s">
        <v>61</v>
      </c>
      <c r="E114" s="16" t="s">
        <v>8</v>
      </c>
      <c r="F114" s="16" t="s">
        <v>15</v>
      </c>
      <c r="G114" s="16" t="s">
        <v>61</v>
      </c>
      <c r="H114" s="32"/>
    </row>
    <row r="115" spans="2:9">
      <c r="B115" s="12">
        <v>111</v>
      </c>
      <c r="C115" s="16" t="s">
        <v>14</v>
      </c>
      <c r="D115" s="16" t="s">
        <v>61</v>
      </c>
      <c r="E115" s="16" t="s">
        <v>8</v>
      </c>
      <c r="F115" s="16" t="s">
        <v>61</v>
      </c>
      <c r="G115" s="16" t="s">
        <v>61</v>
      </c>
      <c r="H115" s="32"/>
    </row>
    <row r="116" spans="2:9">
      <c r="B116" s="12">
        <v>112</v>
      </c>
      <c r="C116" s="16" t="s">
        <v>43</v>
      </c>
      <c r="D116" s="16" t="s">
        <v>61</v>
      </c>
      <c r="E116" s="16" t="s">
        <v>16</v>
      </c>
      <c r="F116" s="16" t="s">
        <v>7</v>
      </c>
      <c r="G116" s="16" t="s">
        <v>61</v>
      </c>
      <c r="H116" s="32"/>
    </row>
    <row r="117" spans="2:9">
      <c r="B117" s="12">
        <v>113</v>
      </c>
      <c r="C117" s="16" t="s">
        <v>43</v>
      </c>
      <c r="D117" s="16" t="s">
        <v>9</v>
      </c>
      <c r="E117" s="16" t="s">
        <v>43</v>
      </c>
      <c r="F117" s="16" t="s">
        <v>7</v>
      </c>
      <c r="G117" s="16" t="s">
        <v>61</v>
      </c>
      <c r="H117" s="32"/>
    </row>
    <row r="118" spans="2:9">
      <c r="B118" s="12">
        <v>114</v>
      </c>
      <c r="C118" s="16" t="s">
        <v>43</v>
      </c>
      <c r="D118" s="16" t="s">
        <v>13</v>
      </c>
      <c r="E118" s="16" t="s">
        <v>43</v>
      </c>
      <c r="F118" s="16" t="s">
        <v>7</v>
      </c>
      <c r="G118" s="16" t="s">
        <v>61</v>
      </c>
      <c r="H118" s="32"/>
    </row>
    <row r="119" spans="2:9">
      <c r="B119" s="12">
        <v>115</v>
      </c>
      <c r="C119" s="16" t="s">
        <v>43</v>
      </c>
      <c r="D119" s="16" t="s">
        <v>9</v>
      </c>
      <c r="E119" s="16" t="s">
        <v>43</v>
      </c>
      <c r="F119" s="16" t="s">
        <v>14</v>
      </c>
      <c r="G119" s="16" t="s">
        <v>8</v>
      </c>
      <c r="H119" s="32"/>
    </row>
    <row r="120" spans="2:9">
      <c r="B120" s="12">
        <v>116</v>
      </c>
      <c r="C120" s="16" t="s">
        <v>43</v>
      </c>
      <c r="D120" s="16" t="s">
        <v>12</v>
      </c>
      <c r="E120" s="16" t="s">
        <v>43</v>
      </c>
      <c r="F120" s="16" t="s">
        <v>12</v>
      </c>
      <c r="G120" s="16" t="s">
        <v>7</v>
      </c>
      <c r="H120" s="32"/>
    </row>
    <row r="121" spans="2:9">
      <c r="B121" s="12">
        <v>117</v>
      </c>
      <c r="C121" s="16" t="s">
        <v>43</v>
      </c>
      <c r="D121" s="16" t="s">
        <v>61</v>
      </c>
      <c r="E121" s="16" t="s">
        <v>43</v>
      </c>
      <c r="F121" s="16" t="s">
        <v>13</v>
      </c>
      <c r="G121" s="16" t="s">
        <v>61</v>
      </c>
      <c r="H121" s="32"/>
    </row>
    <row r="122" spans="2:9">
      <c r="B122" s="12">
        <v>118</v>
      </c>
      <c r="C122" s="16" t="s">
        <v>43</v>
      </c>
      <c r="D122" s="16" t="s">
        <v>9</v>
      </c>
      <c r="E122" s="16" t="s">
        <v>43</v>
      </c>
      <c r="F122" s="16" t="s">
        <v>9</v>
      </c>
      <c r="G122" s="16" t="s">
        <v>9</v>
      </c>
      <c r="H122" s="32"/>
    </row>
    <row r="123" spans="2:9">
      <c r="B123" s="12">
        <v>119</v>
      </c>
      <c r="C123" s="16" t="s">
        <v>10</v>
      </c>
      <c r="D123" s="16" t="s">
        <v>15</v>
      </c>
      <c r="E123" s="16" t="s">
        <v>43</v>
      </c>
      <c r="F123" s="16" t="s">
        <v>13</v>
      </c>
      <c r="G123" s="16" t="s">
        <v>61</v>
      </c>
      <c r="H123" s="32"/>
    </row>
    <row r="124" spans="2:9">
      <c r="B124" s="12">
        <v>120</v>
      </c>
      <c r="C124" s="16" t="s">
        <v>14</v>
      </c>
      <c r="D124" s="16" t="s">
        <v>15</v>
      </c>
      <c r="E124" s="16" t="s">
        <v>14</v>
      </c>
      <c r="F124" s="16" t="s">
        <v>7</v>
      </c>
      <c r="G124" s="16" t="s">
        <v>9</v>
      </c>
      <c r="H124" s="32"/>
    </row>
    <row r="125" spans="2:9">
      <c r="B125" s="12">
        <v>121</v>
      </c>
      <c r="C125" s="16" t="s">
        <v>14</v>
      </c>
      <c r="D125" s="16" t="s">
        <v>5</v>
      </c>
      <c r="E125" s="16" t="s">
        <v>14</v>
      </c>
      <c r="F125" s="16" t="s">
        <v>7</v>
      </c>
      <c r="G125" s="16" t="s">
        <v>9</v>
      </c>
      <c r="H125" s="32"/>
    </row>
    <row r="126" spans="2:9">
      <c r="B126" s="12">
        <v>122</v>
      </c>
      <c r="C126" s="16" t="s">
        <v>13</v>
      </c>
      <c r="D126" s="16" t="s">
        <v>5</v>
      </c>
      <c r="E126" s="16" t="s">
        <v>14</v>
      </c>
      <c r="F126" s="16" t="s">
        <v>7</v>
      </c>
      <c r="G126" s="16" t="s">
        <v>10</v>
      </c>
      <c r="H126" s="32"/>
    </row>
    <row r="127" spans="2:9">
      <c r="B127" s="12">
        <v>123</v>
      </c>
      <c r="C127" s="16" t="s">
        <v>11</v>
      </c>
      <c r="D127" s="16" t="s">
        <v>5</v>
      </c>
      <c r="E127" s="16" t="s">
        <v>14</v>
      </c>
      <c r="F127" s="16" t="s">
        <v>7</v>
      </c>
      <c r="G127" s="16" t="s">
        <v>16</v>
      </c>
      <c r="H127" s="32"/>
      <c r="I127" s="21">
        <f>J212</f>
        <v>10.151757761795844</v>
      </c>
    </row>
    <row r="128" spans="2:9">
      <c r="B128" s="12">
        <v>124</v>
      </c>
      <c r="C128" s="16" t="s">
        <v>14</v>
      </c>
      <c r="D128" s="16" t="s">
        <v>5</v>
      </c>
      <c r="E128" s="16" t="s">
        <v>10</v>
      </c>
      <c r="F128" s="16" t="s">
        <v>11</v>
      </c>
      <c r="G128" s="16" t="s">
        <v>11</v>
      </c>
      <c r="H128" s="32"/>
    </row>
    <row r="129" spans="2:8">
      <c r="B129" s="12">
        <v>125</v>
      </c>
      <c r="C129" s="16" t="s">
        <v>10</v>
      </c>
      <c r="D129" s="16" t="s">
        <v>11</v>
      </c>
      <c r="E129" s="16" t="s">
        <v>10</v>
      </c>
      <c r="F129" s="16" t="s">
        <v>11</v>
      </c>
      <c r="G129" s="16" t="s">
        <v>7</v>
      </c>
      <c r="H129" s="32"/>
    </row>
    <row r="130" spans="2:8">
      <c r="B130" s="12">
        <v>126</v>
      </c>
      <c r="C130" s="16" t="s">
        <v>10</v>
      </c>
      <c r="D130" s="16" t="s">
        <v>11</v>
      </c>
      <c r="E130" s="16" t="s">
        <v>10</v>
      </c>
      <c r="F130" s="16" t="s">
        <v>13</v>
      </c>
      <c r="G130" s="16" t="s">
        <v>7</v>
      </c>
      <c r="H130" s="32"/>
    </row>
    <row r="131" spans="2:8">
      <c r="B131" s="12">
        <v>127</v>
      </c>
      <c r="C131" s="16" t="s">
        <v>16</v>
      </c>
      <c r="D131" s="16" t="s">
        <v>61</v>
      </c>
      <c r="E131" s="16" t="s">
        <v>14</v>
      </c>
      <c r="F131" s="16" t="s">
        <v>9</v>
      </c>
      <c r="G131" s="16" t="s">
        <v>7</v>
      </c>
      <c r="H131" s="32"/>
    </row>
    <row r="132" spans="2:8">
      <c r="B132" s="12">
        <v>128</v>
      </c>
      <c r="C132" s="16" t="s">
        <v>61</v>
      </c>
      <c r="D132" s="16" t="s">
        <v>61</v>
      </c>
      <c r="E132" s="16" t="s">
        <v>12</v>
      </c>
      <c r="F132" s="16" t="s">
        <v>15</v>
      </c>
      <c r="G132" s="16" t="s">
        <v>8</v>
      </c>
      <c r="H132" s="32"/>
    </row>
    <row r="133" spans="2:8">
      <c r="B133" s="12">
        <v>129</v>
      </c>
      <c r="C133" s="49" t="s">
        <v>61</v>
      </c>
      <c r="D133" s="16" t="s">
        <v>5</v>
      </c>
      <c r="E133" s="16" t="s">
        <v>61</v>
      </c>
      <c r="F133" s="16" t="s">
        <v>13</v>
      </c>
      <c r="G133" s="16" t="s">
        <v>16</v>
      </c>
      <c r="H133" s="32"/>
    </row>
    <row r="134" spans="2:8">
      <c r="B134" s="12">
        <v>130</v>
      </c>
      <c r="C134" s="49" t="s">
        <v>61</v>
      </c>
      <c r="D134" s="16" t="s">
        <v>5</v>
      </c>
      <c r="E134" s="16" t="s">
        <v>13</v>
      </c>
      <c r="F134" s="16" t="s">
        <v>9</v>
      </c>
      <c r="G134" s="16" t="s">
        <v>10</v>
      </c>
      <c r="H134" s="32"/>
    </row>
    <row r="135" spans="2:8">
      <c r="B135" s="12">
        <v>131</v>
      </c>
      <c r="C135" s="49" t="s">
        <v>16</v>
      </c>
      <c r="D135" s="16" t="s">
        <v>9</v>
      </c>
      <c r="E135" s="16" t="s">
        <v>8</v>
      </c>
      <c r="F135" s="47" t="s">
        <v>15</v>
      </c>
      <c r="G135" s="16" t="s">
        <v>9</v>
      </c>
      <c r="H135" s="32"/>
    </row>
    <row r="136" spans="2:8">
      <c r="B136" s="12">
        <v>132</v>
      </c>
      <c r="C136" s="49" t="s">
        <v>12</v>
      </c>
      <c r="D136" s="16" t="s">
        <v>15</v>
      </c>
      <c r="E136" s="49" t="s">
        <v>12</v>
      </c>
      <c r="F136" s="49" t="s">
        <v>13</v>
      </c>
      <c r="G136" s="16" t="s">
        <v>61</v>
      </c>
      <c r="H136" s="32"/>
    </row>
    <row r="137" spans="2:8">
      <c r="B137" s="12">
        <v>133</v>
      </c>
      <c r="C137" s="49" t="s">
        <v>61</v>
      </c>
      <c r="D137" s="16" t="s">
        <v>11</v>
      </c>
      <c r="E137" s="49" t="s">
        <v>5</v>
      </c>
      <c r="F137" s="49" t="s">
        <v>14</v>
      </c>
      <c r="G137" s="16" t="s">
        <v>7</v>
      </c>
      <c r="H137" s="32"/>
    </row>
    <row r="138" spans="2:8">
      <c r="B138" s="12">
        <v>134</v>
      </c>
      <c r="C138" s="49" t="s">
        <v>12</v>
      </c>
      <c r="D138" s="16" t="s">
        <v>7</v>
      </c>
      <c r="E138" s="49" t="s">
        <v>5</v>
      </c>
      <c r="F138" s="49" t="s">
        <v>7</v>
      </c>
      <c r="G138" s="16" t="s">
        <v>9</v>
      </c>
      <c r="H138" s="32"/>
    </row>
    <row r="139" spans="2:8">
      <c r="B139" s="12">
        <v>135</v>
      </c>
      <c r="C139" s="49"/>
      <c r="D139" s="47" t="s">
        <v>11</v>
      </c>
      <c r="E139" s="49" t="s">
        <v>5</v>
      </c>
      <c r="F139" s="49" t="s">
        <v>11</v>
      </c>
      <c r="G139" s="47" t="s">
        <v>15</v>
      </c>
      <c r="H139" s="46"/>
    </row>
    <row r="140" spans="2:8">
      <c r="B140" s="12">
        <v>136</v>
      </c>
      <c r="C140" s="49"/>
      <c r="D140" s="16" t="s">
        <v>11</v>
      </c>
      <c r="E140" s="49" t="s">
        <v>5</v>
      </c>
      <c r="F140" s="49" t="s">
        <v>13</v>
      </c>
      <c r="G140" s="29"/>
      <c r="H140" s="46"/>
    </row>
    <row r="141" spans="2:8">
      <c r="B141" s="12">
        <v>137</v>
      </c>
      <c r="C141" s="49"/>
      <c r="D141" s="16" t="s">
        <v>13</v>
      </c>
      <c r="E141" s="49" t="s">
        <v>5</v>
      </c>
      <c r="F141" s="49" t="s">
        <v>14</v>
      </c>
      <c r="G141" s="29"/>
      <c r="H141" s="46"/>
    </row>
    <row r="142" spans="2:8">
      <c r="B142" s="12">
        <v>138</v>
      </c>
      <c r="C142" s="49"/>
      <c r="D142" s="16" t="s">
        <v>13</v>
      </c>
      <c r="E142" s="49" t="s">
        <v>5</v>
      </c>
      <c r="F142" s="17" t="s">
        <v>5</v>
      </c>
      <c r="G142" s="29"/>
      <c r="H142" s="46"/>
    </row>
    <row r="143" spans="2:8">
      <c r="B143" s="12">
        <v>139</v>
      </c>
      <c r="C143" s="49"/>
      <c r="D143" s="49" t="s">
        <v>5</v>
      </c>
      <c r="E143" s="49" t="s">
        <v>5</v>
      </c>
      <c r="F143" s="17" t="s">
        <v>5</v>
      </c>
      <c r="G143" s="29"/>
      <c r="H143" s="32"/>
    </row>
    <row r="144" spans="2:8">
      <c r="B144" s="12">
        <v>140</v>
      </c>
      <c r="C144" s="49"/>
      <c r="D144" s="49" t="s">
        <v>5</v>
      </c>
      <c r="E144" s="49" t="s">
        <v>5</v>
      </c>
      <c r="F144" s="17" t="s">
        <v>5</v>
      </c>
      <c r="G144" s="29"/>
      <c r="H144" s="32"/>
    </row>
    <row r="145" spans="2:8">
      <c r="B145" s="12">
        <v>141</v>
      </c>
      <c r="C145" s="49"/>
      <c r="D145" s="49" t="s">
        <v>5</v>
      </c>
      <c r="E145" s="49" t="s">
        <v>5</v>
      </c>
      <c r="F145" s="17" t="s">
        <v>5</v>
      </c>
      <c r="G145" s="29"/>
      <c r="H145" s="32"/>
    </row>
    <row r="146" spans="2:8">
      <c r="B146" s="12">
        <v>142</v>
      </c>
      <c r="C146" s="49"/>
      <c r="D146" s="49" t="s">
        <v>5</v>
      </c>
      <c r="E146" s="49" t="s">
        <v>5</v>
      </c>
      <c r="F146" s="17" t="s">
        <v>5</v>
      </c>
      <c r="G146" s="29"/>
      <c r="H146" s="32"/>
    </row>
    <row r="147" spans="2:8">
      <c r="B147" s="12">
        <v>143</v>
      </c>
      <c r="C147" s="49"/>
      <c r="D147" s="49" t="s">
        <v>5</v>
      </c>
      <c r="E147" s="49" t="s">
        <v>5</v>
      </c>
      <c r="F147" s="17" t="s">
        <v>5</v>
      </c>
      <c r="G147" s="29"/>
      <c r="H147" s="32"/>
    </row>
    <row r="148" spans="2:8">
      <c r="B148" s="12">
        <v>144</v>
      </c>
      <c r="C148" s="49"/>
      <c r="D148" s="49" t="s">
        <v>5</v>
      </c>
      <c r="E148" s="49" t="s">
        <v>5</v>
      </c>
      <c r="F148" s="17" t="s">
        <v>5</v>
      </c>
      <c r="G148" s="29"/>
      <c r="H148" s="32"/>
    </row>
    <row r="149" spans="2:8">
      <c r="B149" s="12">
        <v>145</v>
      </c>
      <c r="C149" s="49"/>
      <c r="D149" s="49" t="s">
        <v>5</v>
      </c>
      <c r="E149" s="49" t="s">
        <v>5</v>
      </c>
      <c r="F149" s="17" t="s">
        <v>5</v>
      </c>
      <c r="G149" s="29"/>
      <c r="H149" s="32"/>
    </row>
    <row r="150" spans="2:8">
      <c r="B150" s="12">
        <v>146</v>
      </c>
      <c r="C150" s="49"/>
      <c r="D150" s="49" t="s">
        <v>5</v>
      </c>
      <c r="E150" s="49" t="s">
        <v>5</v>
      </c>
      <c r="F150" s="17" t="s">
        <v>5</v>
      </c>
      <c r="G150" s="29"/>
      <c r="H150" s="32"/>
    </row>
    <row r="151" spans="2:8">
      <c r="B151" s="12">
        <v>147</v>
      </c>
      <c r="C151" s="49"/>
      <c r="D151" s="49" t="s">
        <v>5</v>
      </c>
      <c r="E151" s="49" t="s">
        <v>5</v>
      </c>
      <c r="F151" s="17" t="s">
        <v>5</v>
      </c>
      <c r="G151" s="29"/>
      <c r="H151" s="32"/>
    </row>
    <row r="152" spans="2:8">
      <c r="B152" s="12">
        <v>148</v>
      </c>
      <c r="C152" s="49"/>
      <c r="D152" s="49" t="s">
        <v>5</v>
      </c>
      <c r="E152" s="49" t="s">
        <v>5</v>
      </c>
      <c r="F152" s="17" t="s">
        <v>5</v>
      </c>
      <c r="G152" s="29"/>
      <c r="H152" s="32"/>
    </row>
    <row r="153" spans="2:8">
      <c r="B153" s="12">
        <v>149</v>
      </c>
      <c r="C153" s="49"/>
      <c r="D153" s="49" t="s">
        <v>5</v>
      </c>
      <c r="E153" s="49" t="s">
        <v>5</v>
      </c>
      <c r="F153" s="17" t="s">
        <v>5</v>
      </c>
      <c r="G153" s="29"/>
      <c r="H153" s="32"/>
    </row>
    <row r="154" spans="2:8">
      <c r="B154" s="12">
        <v>150</v>
      </c>
      <c r="C154" s="49"/>
      <c r="D154" s="49" t="s">
        <v>5</v>
      </c>
      <c r="E154" s="49" t="s">
        <v>5</v>
      </c>
      <c r="F154" s="17" t="s">
        <v>5</v>
      </c>
      <c r="G154" s="29"/>
      <c r="H154" s="32"/>
    </row>
    <row r="155" spans="2:8">
      <c r="B155" s="12">
        <v>151</v>
      </c>
      <c r="C155" s="49"/>
      <c r="D155" s="49" t="s">
        <v>5</v>
      </c>
      <c r="E155" s="49" t="s">
        <v>5</v>
      </c>
      <c r="F155" s="17" t="s">
        <v>5</v>
      </c>
      <c r="G155" s="29"/>
      <c r="H155" s="32"/>
    </row>
    <row r="156" spans="2:8">
      <c r="B156" s="12">
        <v>152</v>
      </c>
      <c r="C156" s="49"/>
      <c r="D156" s="49" t="s">
        <v>5</v>
      </c>
      <c r="E156" s="49" t="s">
        <v>5</v>
      </c>
      <c r="F156" s="17" t="s">
        <v>5</v>
      </c>
      <c r="G156" s="29"/>
      <c r="H156" s="32"/>
    </row>
    <row r="157" spans="2:8">
      <c r="B157" s="12">
        <v>153</v>
      </c>
      <c r="C157" s="49"/>
      <c r="D157" s="49" t="s">
        <v>5</v>
      </c>
      <c r="E157" s="49" t="s">
        <v>5</v>
      </c>
      <c r="F157" s="17" t="s">
        <v>5</v>
      </c>
      <c r="G157" s="29"/>
      <c r="H157" s="32"/>
    </row>
    <row r="158" spans="2:8">
      <c r="B158" s="12">
        <v>154</v>
      </c>
      <c r="C158" s="49"/>
      <c r="D158" s="49" t="s">
        <v>5</v>
      </c>
      <c r="E158" s="49" t="s">
        <v>5</v>
      </c>
      <c r="F158" s="17" t="s">
        <v>5</v>
      </c>
      <c r="G158" s="29"/>
      <c r="H158" s="32"/>
    </row>
    <row r="159" spans="2:8">
      <c r="B159" s="12">
        <v>155</v>
      </c>
      <c r="C159" s="49"/>
      <c r="D159" s="49" t="s">
        <v>5</v>
      </c>
      <c r="E159" s="49" t="s">
        <v>5</v>
      </c>
      <c r="F159" s="17" t="s">
        <v>5</v>
      </c>
      <c r="G159" s="29"/>
      <c r="H159" s="32"/>
    </row>
    <row r="160" spans="2:8">
      <c r="B160" s="12">
        <v>156</v>
      </c>
      <c r="C160" s="49"/>
      <c r="D160" s="49" t="s">
        <v>5</v>
      </c>
      <c r="E160" s="49" t="s">
        <v>5</v>
      </c>
      <c r="F160" s="17" t="s">
        <v>5</v>
      </c>
      <c r="G160" s="29"/>
      <c r="H160" s="32"/>
    </row>
    <row r="161" spans="2:8">
      <c r="B161" s="12">
        <v>157</v>
      </c>
      <c r="C161" s="49"/>
      <c r="D161" s="49" t="s">
        <v>5</v>
      </c>
      <c r="E161" s="49" t="s">
        <v>5</v>
      </c>
      <c r="F161" s="17" t="s">
        <v>5</v>
      </c>
      <c r="G161" s="29"/>
      <c r="H161" s="32"/>
    </row>
    <row r="162" spans="2:8">
      <c r="B162" s="12">
        <v>158</v>
      </c>
      <c r="C162" s="49"/>
      <c r="D162" s="49" t="s">
        <v>5</v>
      </c>
      <c r="E162" s="49" t="s">
        <v>5</v>
      </c>
      <c r="F162" s="17" t="s">
        <v>5</v>
      </c>
      <c r="G162" s="29"/>
      <c r="H162" s="32"/>
    </row>
    <row r="163" spans="2:8">
      <c r="B163" s="12">
        <v>159</v>
      </c>
      <c r="C163" s="49"/>
      <c r="D163" s="49" t="s">
        <v>5</v>
      </c>
      <c r="E163" s="49" t="s">
        <v>5</v>
      </c>
      <c r="F163" s="17" t="s">
        <v>5</v>
      </c>
      <c r="G163" s="29"/>
      <c r="H163" s="32"/>
    </row>
    <row r="164" spans="2:8">
      <c r="B164" s="12">
        <v>160</v>
      </c>
      <c r="C164" s="49"/>
      <c r="D164" s="49" t="s">
        <v>5</v>
      </c>
      <c r="E164" s="49" t="s">
        <v>5</v>
      </c>
      <c r="F164" s="17" t="s">
        <v>5</v>
      </c>
      <c r="G164" s="29"/>
      <c r="H164" s="32"/>
    </row>
    <row r="165" spans="2:8">
      <c r="B165" s="12">
        <v>161</v>
      </c>
      <c r="C165" s="49"/>
      <c r="D165" s="49" t="s">
        <v>5</v>
      </c>
      <c r="E165" s="49" t="s">
        <v>5</v>
      </c>
      <c r="F165" s="17" t="s">
        <v>5</v>
      </c>
      <c r="G165" s="29"/>
      <c r="H165" s="32"/>
    </row>
    <row r="166" spans="2:8">
      <c r="B166" s="12">
        <v>162</v>
      </c>
      <c r="C166" s="49"/>
      <c r="D166" s="49" t="s">
        <v>5</v>
      </c>
      <c r="E166" s="49" t="s">
        <v>5</v>
      </c>
      <c r="F166" s="17" t="s">
        <v>5</v>
      </c>
      <c r="G166" s="29"/>
      <c r="H166" s="32"/>
    </row>
    <row r="167" spans="2:8">
      <c r="B167" s="12">
        <v>163</v>
      </c>
      <c r="C167" s="49"/>
      <c r="D167" s="49" t="s">
        <v>5</v>
      </c>
      <c r="E167" s="49" t="s">
        <v>5</v>
      </c>
      <c r="F167" s="17" t="s">
        <v>5</v>
      </c>
      <c r="G167" s="29"/>
      <c r="H167" s="32"/>
    </row>
    <row r="168" spans="2:8">
      <c r="B168" s="12">
        <v>164</v>
      </c>
      <c r="C168" s="49"/>
      <c r="D168" s="49" t="s">
        <v>5</v>
      </c>
      <c r="E168" s="49" t="s">
        <v>5</v>
      </c>
      <c r="F168" s="17" t="s">
        <v>5</v>
      </c>
      <c r="G168" s="29"/>
      <c r="H168" s="32"/>
    </row>
    <row r="169" spans="2:8">
      <c r="B169" s="12">
        <v>165</v>
      </c>
      <c r="C169" s="49"/>
      <c r="D169" s="49" t="s">
        <v>5</v>
      </c>
      <c r="E169" s="49" t="s">
        <v>5</v>
      </c>
      <c r="F169" s="17" t="s">
        <v>5</v>
      </c>
      <c r="G169" s="29"/>
      <c r="H169" s="32"/>
    </row>
    <row r="170" spans="2:8">
      <c r="B170" s="12">
        <v>166</v>
      </c>
      <c r="C170" s="49"/>
      <c r="D170" s="49" t="s">
        <v>5</v>
      </c>
      <c r="E170" s="49" t="s">
        <v>5</v>
      </c>
      <c r="F170" s="17" t="s">
        <v>5</v>
      </c>
      <c r="G170" s="29"/>
      <c r="H170" s="32"/>
    </row>
    <row r="171" spans="2:8">
      <c r="B171" s="12">
        <v>167</v>
      </c>
      <c r="C171" s="49"/>
      <c r="D171" s="49" t="s">
        <v>5</v>
      </c>
      <c r="E171" s="49" t="s">
        <v>5</v>
      </c>
      <c r="F171" s="17" t="s">
        <v>5</v>
      </c>
      <c r="G171" s="29"/>
      <c r="H171" s="32"/>
    </row>
    <row r="172" spans="2:8">
      <c r="B172" s="12">
        <v>168</v>
      </c>
      <c r="C172" s="49"/>
      <c r="D172" s="49" t="s">
        <v>5</v>
      </c>
      <c r="E172" s="49" t="s">
        <v>5</v>
      </c>
      <c r="F172" s="17" t="s">
        <v>5</v>
      </c>
      <c r="G172" s="29"/>
      <c r="H172" s="32"/>
    </row>
    <row r="173" spans="2:8">
      <c r="B173" s="12">
        <v>169</v>
      </c>
      <c r="C173" s="49"/>
      <c r="D173" s="49" t="s">
        <v>5</v>
      </c>
      <c r="E173" s="49" t="s">
        <v>5</v>
      </c>
      <c r="F173" s="17" t="s">
        <v>5</v>
      </c>
      <c r="G173" s="29"/>
      <c r="H173" s="32"/>
    </row>
    <row r="174" spans="2:8">
      <c r="B174" s="12">
        <v>170</v>
      </c>
      <c r="C174" s="49"/>
      <c r="D174" s="49" t="s">
        <v>5</v>
      </c>
      <c r="E174" s="49" t="s">
        <v>5</v>
      </c>
      <c r="F174" s="17" t="s">
        <v>5</v>
      </c>
      <c r="G174" s="29"/>
      <c r="H174" s="32"/>
    </row>
    <row r="175" spans="2:8">
      <c r="B175" s="12">
        <v>171</v>
      </c>
      <c r="C175" s="49"/>
      <c r="D175" s="49" t="s">
        <v>5</v>
      </c>
      <c r="E175" s="49" t="s">
        <v>5</v>
      </c>
      <c r="F175" s="17" t="s">
        <v>5</v>
      </c>
      <c r="G175" s="29"/>
      <c r="H175" s="32"/>
    </row>
    <row r="176" spans="2:8">
      <c r="B176" s="12">
        <v>172</v>
      </c>
      <c r="C176" s="49"/>
      <c r="D176" s="49" t="s">
        <v>5</v>
      </c>
      <c r="E176" s="49" t="s">
        <v>5</v>
      </c>
      <c r="F176" s="17" t="s">
        <v>5</v>
      </c>
      <c r="G176" s="29"/>
      <c r="H176" s="32"/>
    </row>
    <row r="177" spans="2:8">
      <c r="B177" s="12">
        <v>173</v>
      </c>
      <c r="C177" s="49"/>
      <c r="D177" s="49" t="s">
        <v>5</v>
      </c>
      <c r="E177" s="49"/>
      <c r="F177" s="17" t="s">
        <v>5</v>
      </c>
      <c r="G177" s="29"/>
      <c r="H177" s="32"/>
    </row>
    <row r="178" spans="2:8">
      <c r="B178" s="12">
        <v>174</v>
      </c>
      <c r="C178" s="49"/>
      <c r="D178" s="49" t="s">
        <v>5</v>
      </c>
      <c r="E178" s="49"/>
      <c r="F178" s="17" t="s">
        <v>5</v>
      </c>
      <c r="G178" s="29"/>
      <c r="H178" s="32"/>
    </row>
    <row r="179" spans="2:8">
      <c r="B179" s="12">
        <v>175</v>
      </c>
      <c r="C179" s="49"/>
      <c r="D179" s="49" t="s">
        <v>5</v>
      </c>
      <c r="E179" s="49"/>
      <c r="F179" s="17" t="s">
        <v>5</v>
      </c>
      <c r="G179" s="29"/>
      <c r="H179" s="32"/>
    </row>
    <row r="180" spans="2:8">
      <c r="B180" s="12">
        <v>176</v>
      </c>
      <c r="C180" s="49"/>
      <c r="D180" s="49" t="s">
        <v>5</v>
      </c>
      <c r="E180" s="17"/>
      <c r="F180" s="17" t="s">
        <v>5</v>
      </c>
      <c r="G180" s="29"/>
      <c r="H180" s="32"/>
    </row>
    <row r="181" spans="2:8">
      <c r="B181" s="12">
        <v>177</v>
      </c>
      <c r="C181" s="49"/>
      <c r="D181" s="49" t="s">
        <v>5</v>
      </c>
      <c r="E181" s="17"/>
      <c r="F181" s="17" t="s">
        <v>5</v>
      </c>
      <c r="G181" s="29"/>
      <c r="H181" s="32"/>
    </row>
    <row r="182" spans="2:8">
      <c r="B182" s="12">
        <v>178</v>
      </c>
      <c r="C182" s="49"/>
      <c r="D182" s="49" t="s">
        <v>5</v>
      </c>
      <c r="E182" s="17"/>
      <c r="F182" s="17" t="s">
        <v>5</v>
      </c>
      <c r="G182" s="29"/>
      <c r="H182" s="32"/>
    </row>
    <row r="183" spans="2:8">
      <c r="B183" s="12">
        <v>179</v>
      </c>
      <c r="C183" s="49"/>
      <c r="D183" s="49" t="s">
        <v>5</v>
      </c>
      <c r="E183" s="17"/>
      <c r="F183" s="17" t="s">
        <v>5</v>
      </c>
      <c r="G183" s="29"/>
      <c r="H183" s="32"/>
    </row>
    <row r="184" spans="2:8">
      <c r="B184" s="12">
        <v>180</v>
      </c>
      <c r="C184" s="49"/>
      <c r="D184" s="49" t="s">
        <v>5</v>
      </c>
      <c r="E184" s="17"/>
      <c r="F184" s="17" t="s">
        <v>5</v>
      </c>
      <c r="G184" s="29"/>
      <c r="H184" s="32"/>
    </row>
    <row r="185" spans="2:8">
      <c r="B185" s="12">
        <v>181</v>
      </c>
      <c r="C185" s="49"/>
      <c r="D185" s="49" t="s">
        <v>5</v>
      </c>
      <c r="E185" s="17"/>
      <c r="F185" s="17" t="s">
        <v>5</v>
      </c>
      <c r="G185" s="29"/>
      <c r="H185" s="32"/>
    </row>
    <row r="186" spans="2:8">
      <c r="B186" s="12">
        <v>182</v>
      </c>
      <c r="C186" s="49"/>
      <c r="D186" s="49" t="s">
        <v>5</v>
      </c>
      <c r="E186" s="17"/>
      <c r="F186" s="17" t="s">
        <v>5</v>
      </c>
      <c r="G186" s="29"/>
      <c r="H186" s="32"/>
    </row>
    <row r="187" spans="2:8">
      <c r="B187" s="12">
        <v>183</v>
      </c>
      <c r="C187" s="49"/>
      <c r="D187" s="49" t="s">
        <v>5</v>
      </c>
      <c r="E187" s="17"/>
      <c r="F187" s="17" t="s">
        <v>5</v>
      </c>
      <c r="G187" s="29"/>
      <c r="H187" s="32"/>
    </row>
    <row r="188" spans="2:8">
      <c r="B188" s="12">
        <v>184</v>
      </c>
      <c r="C188" s="49"/>
      <c r="D188" s="49" t="s">
        <v>5</v>
      </c>
      <c r="E188" s="17"/>
      <c r="F188" s="17" t="s">
        <v>5</v>
      </c>
      <c r="G188" s="29"/>
      <c r="H188" s="32"/>
    </row>
    <row r="189" spans="2:8">
      <c r="B189" s="12">
        <v>185</v>
      </c>
      <c r="C189" s="49"/>
      <c r="D189" s="49" t="s">
        <v>5</v>
      </c>
      <c r="E189" s="17"/>
      <c r="F189" s="17" t="s">
        <v>5</v>
      </c>
      <c r="G189" s="29"/>
      <c r="H189" s="32"/>
    </row>
    <row r="190" spans="2:8">
      <c r="B190" s="12">
        <v>186</v>
      </c>
      <c r="C190" s="49"/>
      <c r="D190" s="49" t="s">
        <v>5</v>
      </c>
      <c r="E190" s="17"/>
      <c r="F190" s="17" t="s">
        <v>5</v>
      </c>
      <c r="G190" s="29"/>
      <c r="H190" s="32"/>
    </row>
    <row r="191" spans="2:8">
      <c r="B191" s="12">
        <v>187</v>
      </c>
      <c r="C191" s="49"/>
      <c r="D191" s="49" t="s">
        <v>5</v>
      </c>
      <c r="E191" s="17"/>
      <c r="F191" s="17" t="s">
        <v>5</v>
      </c>
      <c r="G191" s="29"/>
      <c r="H191" s="32"/>
    </row>
    <row r="192" spans="2:8">
      <c r="B192" s="12">
        <v>188</v>
      </c>
      <c r="C192" s="49"/>
      <c r="D192" s="49" t="s">
        <v>5</v>
      </c>
      <c r="E192" s="17"/>
      <c r="F192" s="17" t="s">
        <v>5</v>
      </c>
      <c r="G192" s="29"/>
      <c r="H192" s="32"/>
    </row>
    <row r="193" spans="2:8">
      <c r="B193" s="12">
        <v>189</v>
      </c>
      <c r="C193" s="49"/>
      <c r="D193" s="49" t="s">
        <v>5</v>
      </c>
      <c r="E193" s="17"/>
      <c r="F193" s="17" t="s">
        <v>5</v>
      </c>
      <c r="G193" s="29"/>
      <c r="H193" s="32"/>
    </row>
    <row r="194" spans="2:8">
      <c r="B194" s="12">
        <v>190</v>
      </c>
      <c r="C194" s="49"/>
      <c r="D194" s="49" t="s">
        <v>5</v>
      </c>
      <c r="E194" s="17"/>
      <c r="F194" s="17" t="s">
        <v>5</v>
      </c>
      <c r="G194" s="29"/>
      <c r="H194" s="32"/>
    </row>
    <row r="195" spans="2:8">
      <c r="B195" s="12">
        <v>191</v>
      </c>
      <c r="C195" s="17"/>
      <c r="D195" s="49" t="s">
        <v>5</v>
      </c>
      <c r="E195" s="17"/>
      <c r="F195" s="17" t="s">
        <v>5</v>
      </c>
      <c r="G195" s="29"/>
      <c r="H195" s="32"/>
    </row>
    <row r="196" spans="2:8">
      <c r="B196" s="12">
        <v>192</v>
      </c>
      <c r="C196" s="17"/>
      <c r="D196" s="49" t="s">
        <v>5</v>
      </c>
      <c r="E196" s="17"/>
      <c r="F196" s="17" t="s">
        <v>5</v>
      </c>
      <c r="G196" s="29"/>
      <c r="H196" s="32"/>
    </row>
    <row r="197" spans="2:8">
      <c r="B197" s="12">
        <v>193</v>
      </c>
      <c r="C197" s="17"/>
      <c r="D197" s="49" t="s">
        <v>5</v>
      </c>
      <c r="E197" s="17"/>
      <c r="F197" s="17" t="s">
        <v>5</v>
      </c>
      <c r="G197" s="29"/>
      <c r="H197" s="32"/>
    </row>
    <row r="198" spans="2:8">
      <c r="B198" s="12">
        <v>194</v>
      </c>
      <c r="C198" s="17"/>
      <c r="D198" s="16"/>
      <c r="E198" s="17"/>
      <c r="F198" s="17" t="s">
        <v>5</v>
      </c>
      <c r="G198" s="29"/>
      <c r="H198" s="32"/>
    </row>
    <row r="199" spans="2:8">
      <c r="B199" s="12">
        <v>195</v>
      </c>
      <c r="C199" s="17"/>
      <c r="D199" s="16"/>
      <c r="E199" s="17"/>
      <c r="F199" s="17" t="s">
        <v>5</v>
      </c>
      <c r="G199" s="29"/>
      <c r="H199" s="32"/>
    </row>
    <row r="200" spans="2:8">
      <c r="B200" s="12">
        <v>196</v>
      </c>
      <c r="C200" s="17"/>
      <c r="D200" s="16"/>
      <c r="E200" s="17"/>
      <c r="F200" s="17" t="s">
        <v>5</v>
      </c>
      <c r="G200" s="29"/>
      <c r="H200" s="32"/>
    </row>
    <row r="201" spans="2:8">
      <c r="B201" s="12">
        <v>197</v>
      </c>
      <c r="C201" s="17"/>
      <c r="D201" s="16"/>
      <c r="E201" s="17"/>
      <c r="F201" s="17" t="s">
        <v>5</v>
      </c>
      <c r="G201" s="29"/>
      <c r="H201" s="32"/>
    </row>
    <row r="202" spans="2:8">
      <c r="B202" s="12">
        <v>198</v>
      </c>
      <c r="C202" s="17"/>
      <c r="D202" s="16"/>
      <c r="E202" s="17"/>
      <c r="F202" s="17" t="s">
        <v>5</v>
      </c>
      <c r="G202" s="29"/>
      <c r="H202" s="32"/>
    </row>
    <row r="203" spans="2:8">
      <c r="B203" s="12">
        <v>199</v>
      </c>
      <c r="C203" s="17"/>
      <c r="D203" s="16"/>
      <c r="E203" s="17"/>
      <c r="F203" s="17" t="s">
        <v>5</v>
      </c>
      <c r="G203" s="29"/>
      <c r="H203" s="32"/>
    </row>
    <row r="204" spans="2:8">
      <c r="B204" s="12">
        <v>200</v>
      </c>
      <c r="C204" s="17"/>
      <c r="D204" s="16"/>
      <c r="E204" s="17"/>
      <c r="F204" s="17" t="s">
        <v>5</v>
      </c>
      <c r="G204" s="29"/>
      <c r="H204" s="32"/>
    </row>
    <row r="205" spans="2:8">
      <c r="B205" s="12">
        <v>201</v>
      </c>
      <c r="C205" s="17"/>
      <c r="D205" s="16"/>
      <c r="E205" s="17"/>
      <c r="F205" s="17" t="s">
        <v>5</v>
      </c>
      <c r="G205" s="29"/>
      <c r="H205" s="32"/>
    </row>
    <row r="206" spans="2:8">
      <c r="B206" s="12">
        <v>202</v>
      </c>
      <c r="C206" s="17"/>
      <c r="D206" s="16"/>
      <c r="E206" s="17"/>
      <c r="F206" s="17" t="s">
        <v>5</v>
      </c>
      <c r="G206" s="29"/>
      <c r="H206" s="32"/>
    </row>
    <row r="207" spans="2:8">
      <c r="B207" s="12">
        <v>203</v>
      </c>
      <c r="C207" s="17"/>
      <c r="D207" s="16"/>
      <c r="E207" s="17"/>
      <c r="F207" s="17"/>
      <c r="G207" s="29"/>
      <c r="H207" s="32"/>
    </row>
    <row r="208" spans="2:8">
      <c r="B208" s="12">
        <v>204</v>
      </c>
      <c r="C208" s="17"/>
      <c r="D208" s="16"/>
      <c r="E208" s="17"/>
      <c r="F208" s="17"/>
      <c r="G208" s="29"/>
      <c r="H208" s="32"/>
    </row>
    <row r="210" spans="2:12">
      <c r="B210" s="75" t="s">
        <v>42</v>
      </c>
      <c r="C210" s="75"/>
      <c r="D210" s="75"/>
      <c r="E210" s="75"/>
      <c r="F210" s="75"/>
      <c r="G210" s="75"/>
      <c r="H210" s="75"/>
    </row>
    <row r="211" spans="2:12">
      <c r="B211" s="19" t="s">
        <v>6</v>
      </c>
      <c r="C211" s="19" t="s">
        <v>35</v>
      </c>
      <c r="D211" s="19" t="s">
        <v>36</v>
      </c>
      <c r="E211" s="19" t="s">
        <v>37</v>
      </c>
      <c r="F211" s="19" t="s">
        <v>38</v>
      </c>
      <c r="G211" s="19" t="s">
        <v>39</v>
      </c>
      <c r="H211" s="27" t="s">
        <v>44</v>
      </c>
    </row>
    <row r="212" spans="2:12">
      <c r="B212" s="18" t="s">
        <v>5</v>
      </c>
      <c r="C212" s="18">
        <f>COUNTIF(C$4:C$208, $B212)</f>
        <v>3</v>
      </c>
      <c r="D212" s="18">
        <f t="shared" ref="D212:G212" si="0">COUNTIF(D$4:D$208, $B212)</f>
        <v>70</v>
      </c>
      <c r="E212" s="18">
        <f t="shared" si="0"/>
        <v>43</v>
      </c>
      <c r="F212" s="18">
        <f t="shared" si="0"/>
        <v>73</v>
      </c>
      <c r="G212" s="18">
        <f t="shared" si="0"/>
        <v>13</v>
      </c>
      <c r="H212" s="18">
        <v>0</v>
      </c>
      <c r="I212" s="13" t="s">
        <v>60</v>
      </c>
      <c r="J212" s="13">
        <f>Q246</f>
        <v>10.151757761795844</v>
      </c>
    </row>
    <row r="213" spans="2:12">
      <c r="B213" s="18" t="s">
        <v>7</v>
      </c>
      <c r="C213" s="18">
        <f t="shared" ref="C213:G225" si="1">COUNTIF(C$4:C$208, $B213)</f>
        <v>6</v>
      </c>
      <c r="D213" s="18">
        <f t="shared" si="1"/>
        <v>11</v>
      </c>
      <c r="E213" s="18">
        <f t="shared" si="1"/>
        <v>8</v>
      </c>
      <c r="F213" s="18">
        <f t="shared" si="1"/>
        <v>19</v>
      </c>
      <c r="G213" s="18">
        <f t="shared" si="1"/>
        <v>12</v>
      </c>
      <c r="H213" s="18">
        <v>4</v>
      </c>
      <c r="I213" s="27"/>
    </row>
    <row r="214" spans="2:12">
      <c r="B214" s="18" t="s">
        <v>8</v>
      </c>
      <c r="C214" s="18">
        <f t="shared" si="1"/>
        <v>19</v>
      </c>
      <c r="D214" s="18">
        <f t="shared" si="1"/>
        <v>4</v>
      </c>
      <c r="E214" s="18">
        <f t="shared" si="1"/>
        <v>17</v>
      </c>
      <c r="F214" s="18">
        <f t="shared" si="1"/>
        <v>4</v>
      </c>
      <c r="G214" s="18">
        <f t="shared" si="1"/>
        <v>12</v>
      </c>
      <c r="H214" s="18">
        <v>5</v>
      </c>
      <c r="I214" s="27"/>
    </row>
    <row r="215" spans="2:12">
      <c r="B215" s="18" t="s">
        <v>9</v>
      </c>
      <c r="C215" s="18">
        <f t="shared" si="1"/>
        <v>6</v>
      </c>
      <c r="D215" s="18">
        <f t="shared" si="1"/>
        <v>21</v>
      </c>
      <c r="E215" s="18">
        <f t="shared" si="1"/>
        <v>7</v>
      </c>
      <c r="F215" s="18">
        <f t="shared" si="1"/>
        <v>21</v>
      </c>
      <c r="G215" s="18">
        <f t="shared" si="1"/>
        <v>14</v>
      </c>
      <c r="H215" s="18">
        <v>6</v>
      </c>
      <c r="I215" s="27"/>
    </row>
    <row r="216" spans="2:12">
      <c r="B216" s="18" t="s">
        <v>10</v>
      </c>
      <c r="C216" s="18">
        <f t="shared" si="1"/>
        <v>15</v>
      </c>
      <c r="D216" s="18">
        <f t="shared" si="1"/>
        <v>3</v>
      </c>
      <c r="E216" s="18">
        <f t="shared" si="1"/>
        <v>24</v>
      </c>
      <c r="F216" s="18">
        <f t="shared" si="1"/>
        <v>3</v>
      </c>
      <c r="G216" s="18">
        <f t="shared" si="1"/>
        <v>15</v>
      </c>
      <c r="H216" s="18">
        <v>7</v>
      </c>
      <c r="I216" s="27"/>
    </row>
    <row r="217" spans="2:12">
      <c r="B217" s="18" t="s">
        <v>61</v>
      </c>
      <c r="C217" s="18">
        <f t="shared" si="1"/>
        <v>11</v>
      </c>
      <c r="D217" s="18">
        <f t="shared" si="1"/>
        <v>21</v>
      </c>
      <c r="E217" s="18">
        <f t="shared" si="1"/>
        <v>13</v>
      </c>
      <c r="F217" s="18">
        <f t="shared" si="1"/>
        <v>21</v>
      </c>
      <c r="G217" s="18">
        <f t="shared" si="1"/>
        <v>25</v>
      </c>
      <c r="H217" s="18">
        <v>7</v>
      </c>
      <c r="I217" s="27"/>
    </row>
    <row r="218" spans="2:12">
      <c r="B218" s="18" t="s">
        <v>11</v>
      </c>
      <c r="C218" s="18">
        <f t="shared" si="1"/>
        <v>5</v>
      </c>
      <c r="D218" s="18">
        <f t="shared" si="1"/>
        <v>14</v>
      </c>
      <c r="E218" s="18">
        <f t="shared" si="1"/>
        <v>2</v>
      </c>
      <c r="F218" s="18">
        <f t="shared" si="1"/>
        <v>8</v>
      </c>
      <c r="G218" s="18">
        <f t="shared" si="1"/>
        <v>4</v>
      </c>
      <c r="H218" s="18">
        <v>5</v>
      </c>
      <c r="I218" s="27"/>
    </row>
    <row r="219" spans="2:12">
      <c r="B219" s="18" t="s">
        <v>12</v>
      </c>
      <c r="C219" s="18">
        <f t="shared" si="1"/>
        <v>16</v>
      </c>
      <c r="D219" s="18">
        <f t="shared" si="1"/>
        <v>1</v>
      </c>
      <c r="E219" s="18">
        <f t="shared" si="1"/>
        <v>10</v>
      </c>
      <c r="F219" s="18">
        <f t="shared" si="1"/>
        <v>10</v>
      </c>
      <c r="G219" s="18">
        <f t="shared" si="1"/>
        <v>7</v>
      </c>
      <c r="H219" s="18">
        <v>5</v>
      </c>
      <c r="I219" s="27"/>
    </row>
    <row r="220" spans="2:12">
      <c r="B220" s="18" t="s">
        <v>13</v>
      </c>
      <c r="C220" s="18">
        <f t="shared" si="1"/>
        <v>5</v>
      </c>
      <c r="D220" s="18">
        <f t="shared" si="1"/>
        <v>17</v>
      </c>
      <c r="E220" s="18">
        <f t="shared" si="1"/>
        <v>6</v>
      </c>
      <c r="F220" s="18">
        <f t="shared" si="1"/>
        <v>12</v>
      </c>
      <c r="G220" s="18">
        <f t="shared" si="1"/>
        <v>2</v>
      </c>
      <c r="H220" s="18">
        <v>3</v>
      </c>
      <c r="I220" s="27"/>
      <c r="K220" s="13" t="s">
        <v>112</v>
      </c>
      <c r="L220" s="13">
        <f>1/(C245*E245*G245*64)</f>
        <v>17.377232142857142</v>
      </c>
    </row>
    <row r="221" spans="2:12">
      <c r="B221" s="18" t="s">
        <v>14</v>
      </c>
      <c r="C221" s="18">
        <f t="shared" si="1"/>
        <v>20</v>
      </c>
      <c r="D221" s="18">
        <f t="shared" si="1"/>
        <v>6</v>
      </c>
      <c r="E221" s="18">
        <f t="shared" si="1"/>
        <v>15</v>
      </c>
      <c r="F221" s="18">
        <f t="shared" si="1"/>
        <v>8</v>
      </c>
      <c r="G221" s="18">
        <f t="shared" si="1"/>
        <v>5</v>
      </c>
      <c r="H221" s="18">
        <v>3</v>
      </c>
      <c r="I221" s="27"/>
    </row>
    <row r="222" spans="2:12">
      <c r="B222" s="18" t="s">
        <v>15</v>
      </c>
      <c r="C222" s="18">
        <f t="shared" si="1"/>
        <v>5</v>
      </c>
      <c r="D222" s="18">
        <f t="shared" si="1"/>
        <v>18</v>
      </c>
      <c r="E222" s="18">
        <f t="shared" si="1"/>
        <v>7</v>
      </c>
      <c r="F222" s="18">
        <f t="shared" si="1"/>
        <v>16</v>
      </c>
      <c r="G222" s="18">
        <f t="shared" si="1"/>
        <v>6</v>
      </c>
      <c r="H222" s="18">
        <v>3</v>
      </c>
      <c r="I222" s="27"/>
    </row>
    <row r="223" spans="2:12">
      <c r="B223" s="18" t="s">
        <v>48</v>
      </c>
      <c r="C223" s="18">
        <f t="shared" si="1"/>
        <v>0</v>
      </c>
      <c r="D223" s="18">
        <f t="shared" si="1"/>
        <v>0</v>
      </c>
      <c r="E223" s="18">
        <f t="shared" si="1"/>
        <v>0</v>
      </c>
      <c r="F223" s="18">
        <f t="shared" si="1"/>
        <v>0</v>
      </c>
      <c r="G223" s="18">
        <f t="shared" si="1"/>
        <v>0</v>
      </c>
      <c r="H223" s="18">
        <v>0</v>
      </c>
    </row>
    <row r="224" spans="2:12">
      <c r="B224" s="22" t="s">
        <v>43</v>
      </c>
      <c r="C224" s="18">
        <f t="shared" si="1"/>
        <v>7</v>
      </c>
      <c r="D224" s="18">
        <f t="shared" si="1"/>
        <v>8</v>
      </c>
      <c r="E224" s="18">
        <f t="shared" si="1"/>
        <v>7</v>
      </c>
      <c r="F224" s="18">
        <f t="shared" si="1"/>
        <v>8</v>
      </c>
      <c r="G224" s="18">
        <f t="shared" si="1"/>
        <v>9</v>
      </c>
      <c r="H224" s="18">
        <v>0</v>
      </c>
    </row>
    <row r="225" spans="2:26" ht="15" thickBot="1">
      <c r="B225" s="23" t="s">
        <v>16</v>
      </c>
      <c r="C225" s="18">
        <f t="shared" si="1"/>
        <v>17</v>
      </c>
      <c r="D225" s="18">
        <f t="shared" si="1"/>
        <v>0</v>
      </c>
      <c r="E225" s="18">
        <f t="shared" si="1"/>
        <v>14</v>
      </c>
      <c r="F225" s="18">
        <f t="shared" si="1"/>
        <v>0</v>
      </c>
      <c r="G225" s="18">
        <f t="shared" si="1"/>
        <v>12</v>
      </c>
      <c r="H225" s="23">
        <v>0</v>
      </c>
    </row>
    <row r="226" spans="2:26" ht="15" thickBot="1">
      <c r="B226" s="24" t="s">
        <v>41</v>
      </c>
      <c r="C226" s="25">
        <f>SUM(C212:C225)</f>
        <v>135</v>
      </c>
      <c r="D226" s="25">
        <f t="shared" ref="D226:G226" si="2">SUM(D212:D225)</f>
        <v>194</v>
      </c>
      <c r="E226" s="25">
        <f t="shared" si="2"/>
        <v>173</v>
      </c>
      <c r="F226" s="25">
        <f t="shared" si="2"/>
        <v>203</v>
      </c>
      <c r="G226" s="25">
        <f t="shared" si="2"/>
        <v>136</v>
      </c>
      <c r="H226" s="25">
        <f>SUM(H212:H225)</f>
        <v>48</v>
      </c>
    </row>
    <row r="230" spans="2:26">
      <c r="B230" s="71" t="s">
        <v>45</v>
      </c>
      <c r="C230" s="71"/>
      <c r="D230" s="71"/>
      <c r="E230" s="71"/>
      <c r="F230" s="71"/>
      <c r="G230" s="71"/>
      <c r="H230" s="71"/>
      <c r="K230" s="71" t="s">
        <v>47</v>
      </c>
      <c r="L230" s="71"/>
      <c r="M230" s="71"/>
      <c r="N230" s="71"/>
      <c r="O230" s="71"/>
      <c r="P230" s="71"/>
      <c r="Q230" s="71"/>
      <c r="T230" s="71" t="s">
        <v>50</v>
      </c>
      <c r="U230" s="71"/>
      <c r="V230" s="71"/>
      <c r="W230" s="71"/>
      <c r="X230" s="71"/>
      <c r="Y230" s="71"/>
      <c r="Z230" s="71"/>
    </row>
    <row r="231" spans="2:26">
      <c r="B231" s="18" t="s">
        <v>6</v>
      </c>
      <c r="C231" s="18" t="s">
        <v>35</v>
      </c>
      <c r="D231" s="18" t="s">
        <v>36</v>
      </c>
      <c r="E231" s="18" t="s">
        <v>37</v>
      </c>
      <c r="F231" s="18" t="s">
        <v>38</v>
      </c>
      <c r="G231" s="18" t="s">
        <v>39</v>
      </c>
      <c r="H231" s="18" t="s">
        <v>44</v>
      </c>
      <c r="K231" s="18" t="s">
        <v>6</v>
      </c>
      <c r="L231" s="18">
        <v>1</v>
      </c>
      <c r="M231" s="18">
        <v>2</v>
      </c>
      <c r="N231" s="18">
        <v>3</v>
      </c>
      <c r="O231" s="18">
        <v>4</v>
      </c>
      <c r="P231" s="18">
        <v>5</v>
      </c>
      <c r="Q231" s="18" t="s">
        <v>44</v>
      </c>
      <c r="T231" s="18" t="s">
        <v>6</v>
      </c>
      <c r="U231" s="18">
        <v>1</v>
      </c>
      <c r="V231" s="18">
        <v>2</v>
      </c>
      <c r="W231" s="18">
        <v>3</v>
      </c>
      <c r="X231" s="18">
        <v>4</v>
      </c>
      <c r="Y231" s="18">
        <v>5</v>
      </c>
      <c r="Z231" s="18" t="s">
        <v>44</v>
      </c>
    </row>
    <row r="232" spans="2:26">
      <c r="B232" s="18" t="s">
        <v>5</v>
      </c>
      <c r="C232" s="18">
        <f t="shared" ref="C232:H244" si="3">C212/C$226</f>
        <v>2.2222222222222223E-2</v>
      </c>
      <c r="D232" s="18">
        <f t="shared" si="3"/>
        <v>0.36082474226804123</v>
      </c>
      <c r="E232" s="18">
        <f t="shared" si="3"/>
        <v>0.24855491329479767</v>
      </c>
      <c r="F232" s="18">
        <f t="shared" si="3"/>
        <v>0.35960591133004927</v>
      </c>
      <c r="G232" s="18">
        <f t="shared" si="3"/>
        <v>9.5588235294117641E-2</v>
      </c>
      <c r="H232" s="18">
        <f t="shared" si="3"/>
        <v>0</v>
      </c>
      <c r="K232" s="18" t="s">
        <v>5</v>
      </c>
      <c r="L232" s="18">
        <v>0</v>
      </c>
      <c r="M232" s="18">
        <f>(C232*D232*(E245+E243))*D251</f>
        <v>0</v>
      </c>
      <c r="N232" s="18">
        <f>C232*D232*E232*(F238+F239+F240+F241+F242)*E251</f>
        <v>3.9761717377411653E-2</v>
      </c>
      <c r="O232" s="18">
        <f>C232*D232*E232*F232*(G243+G245+SUM(G238:G242)+G244*SUM(H238:H242))*F251</f>
        <v>6.2545928591122513E-2</v>
      </c>
      <c r="P232" s="18">
        <f>C232*D232*E232*F232*G232*G251</f>
        <v>0.10276108330926921</v>
      </c>
      <c r="Q232" s="18"/>
      <c r="T232" s="18" t="s">
        <v>5</v>
      </c>
      <c r="U232" s="18"/>
      <c r="V232" s="18"/>
      <c r="W232" s="18"/>
      <c r="X232" s="18"/>
      <c r="Y232" s="18"/>
      <c r="Z232" s="18"/>
    </row>
    <row r="233" spans="2:26">
      <c r="B233" s="18" t="s">
        <v>7</v>
      </c>
      <c r="C233" s="18">
        <f t="shared" si="3"/>
        <v>4.4444444444444446E-2</v>
      </c>
      <c r="D233" s="18">
        <f t="shared" si="3"/>
        <v>5.6701030927835051E-2</v>
      </c>
      <c r="E233" s="18">
        <f t="shared" si="3"/>
        <v>4.6242774566473986E-2</v>
      </c>
      <c r="F233" s="18">
        <f t="shared" si="3"/>
        <v>9.3596059113300489E-2</v>
      </c>
      <c r="G233" s="18">
        <f t="shared" si="3"/>
        <v>8.8235294117647065E-2</v>
      </c>
      <c r="H233" s="18">
        <f t="shared" si="3"/>
        <v>8.3333333333333329E-2</v>
      </c>
      <c r="I233" s="27"/>
      <c r="K233" s="18" t="s">
        <v>7</v>
      </c>
      <c r="L233" s="18">
        <v>0</v>
      </c>
      <c r="M233" s="18">
        <v>0</v>
      </c>
      <c r="N233" s="18">
        <f t="shared" ref="N233:N242" si="4">((1-$H233)*($C233+C$232)*($D233+D$232)*($E233+E$232)*(1-F$232-$F233)+H233*($C233+C$232+C$244)*($D233+D$232+D$244)*($E233+E$232+E$244)*(1-F$232-$F233-F$244))*$E252-(1-F$232-F233-$H233*F$244)*$E252*PRODUCT(C$232:E$232)</f>
        <v>0.28503708538625894</v>
      </c>
      <c r="O233" s="18">
        <f t="shared" ref="O233:O242" si="5">((1-$H233)*($C233+C$232)*($D233+D$232)*($E233+E$232)*(F$232+$F233)*(1-G$232-G233)+H233*($C233+C$232+C$244)*($D233+D$232+D$244)*($E233+E$232+E$244)*(F$232+$F233+F$244)*(1-G$232-G233-G$244))*F252-(1-G$232-G233-$H233*G$244)*$F252*PRODUCT(C$232:F$232)</f>
        <v>0.82875912825000109</v>
      </c>
      <c r="P233" s="18">
        <f t="shared" ref="P233:P242" si="6">((1-$H233)*($C233+C$232)*($D233+D$232)*($E233+E$232)*(F$232+$F233)*(G$232+G233)+H233*($C233+C$232+C$244)*($D233+D$232+D$244)*($E233+E$232+E$244)*(F$232+$F233+F$244)*(+G$232+G233+G$244))*G252-PRODUCT(C$232:G$232)*G252</f>
        <v>1.1178185999432029</v>
      </c>
      <c r="Q233" s="18"/>
      <c r="T233" s="18" t="s">
        <v>7</v>
      </c>
      <c r="U233" s="18"/>
      <c r="V233" s="18" t="s">
        <v>51</v>
      </c>
      <c r="W233" s="18"/>
      <c r="X233" s="18"/>
      <c r="Y233" s="18"/>
      <c r="Z233" s="18"/>
    </row>
    <row r="234" spans="2:26">
      <c r="B234" s="18" t="s">
        <v>8</v>
      </c>
      <c r="C234" s="18">
        <f t="shared" si="3"/>
        <v>0.14074074074074075</v>
      </c>
      <c r="D234" s="18">
        <f t="shared" si="3"/>
        <v>2.0618556701030927E-2</v>
      </c>
      <c r="E234" s="18">
        <f t="shared" si="3"/>
        <v>9.8265895953757232E-2</v>
      </c>
      <c r="F234" s="18">
        <f t="shared" si="3"/>
        <v>1.9704433497536946E-2</v>
      </c>
      <c r="G234" s="18">
        <f t="shared" si="3"/>
        <v>8.8235294117647065E-2</v>
      </c>
      <c r="H234" s="18">
        <f t="shared" si="3"/>
        <v>0.10416666666666667</v>
      </c>
      <c r="K234" s="18" t="s">
        <v>8</v>
      </c>
      <c r="L234" s="18">
        <v>0</v>
      </c>
      <c r="M234" s="18">
        <v>0</v>
      </c>
      <c r="N234" s="18">
        <f t="shared" si="4"/>
        <v>0.32219470011347046</v>
      </c>
      <c r="O234" s="18">
        <f t="shared" si="5"/>
        <v>0.78591973653128222</v>
      </c>
      <c r="P234" s="18">
        <f t="shared" si="6"/>
        <v>0.74770117987178997</v>
      </c>
      <c r="Q234" s="18"/>
      <c r="T234" s="18" t="s">
        <v>8</v>
      </c>
      <c r="U234" s="18"/>
      <c r="V234" s="18"/>
      <c r="W234" s="18"/>
      <c r="X234" s="18"/>
      <c r="Y234" s="18"/>
      <c r="Z234" s="18"/>
    </row>
    <row r="235" spans="2:26">
      <c r="B235" s="18" t="s">
        <v>9</v>
      </c>
      <c r="C235" s="18">
        <f t="shared" si="3"/>
        <v>4.4444444444444446E-2</v>
      </c>
      <c r="D235" s="18">
        <f t="shared" si="3"/>
        <v>0.10824742268041238</v>
      </c>
      <c r="E235" s="18">
        <f t="shared" si="3"/>
        <v>4.046242774566474E-2</v>
      </c>
      <c r="F235" s="18">
        <f t="shared" si="3"/>
        <v>0.10344827586206896</v>
      </c>
      <c r="G235" s="18">
        <f t="shared" si="3"/>
        <v>0.10294117647058823</v>
      </c>
      <c r="H235" s="18">
        <f t="shared" si="3"/>
        <v>0.125</v>
      </c>
      <c r="K235" s="18" t="s">
        <v>9</v>
      </c>
      <c r="L235" s="18">
        <v>0</v>
      </c>
      <c r="M235" s="18">
        <v>0</v>
      </c>
      <c r="N235" s="18">
        <f t="shared" si="4"/>
        <v>0.11063274655077986</v>
      </c>
      <c r="O235" s="18">
        <f t="shared" si="5"/>
        <v>0.39441022171214646</v>
      </c>
      <c r="P235" s="18">
        <f t="shared" si="6"/>
        <v>0.44541027262052135</v>
      </c>
      <c r="Q235" s="18"/>
      <c r="T235" s="18" t="s">
        <v>9</v>
      </c>
      <c r="U235" s="18"/>
      <c r="V235" s="18"/>
      <c r="W235" s="18"/>
      <c r="X235" s="18"/>
      <c r="Y235" s="18"/>
      <c r="Z235" s="18"/>
    </row>
    <row r="236" spans="2:26">
      <c r="B236" s="18" t="s">
        <v>10</v>
      </c>
      <c r="C236" s="18">
        <f t="shared" si="3"/>
        <v>0.1111111111111111</v>
      </c>
      <c r="D236" s="18">
        <f t="shared" si="3"/>
        <v>1.5463917525773196E-2</v>
      </c>
      <c r="E236" s="18">
        <f t="shared" si="3"/>
        <v>0.13872832369942195</v>
      </c>
      <c r="F236" s="18">
        <f t="shared" si="3"/>
        <v>1.4778325123152709E-2</v>
      </c>
      <c r="G236" s="18">
        <f t="shared" si="3"/>
        <v>0.11029411764705882</v>
      </c>
      <c r="H236" s="18">
        <f t="shared" si="3"/>
        <v>0.14583333333333334</v>
      </c>
      <c r="K236" s="18" t="s">
        <v>10</v>
      </c>
      <c r="L236" s="18">
        <v>0</v>
      </c>
      <c r="M236" s="18">
        <v>0</v>
      </c>
      <c r="N236" s="18">
        <f t="shared" si="4"/>
        <v>0.2993839858461485</v>
      </c>
      <c r="O236" s="18">
        <f t="shared" si="5"/>
        <v>0.69899862234840093</v>
      </c>
      <c r="P236" s="18">
        <f t="shared" si="6"/>
        <v>0.78918838623029774</v>
      </c>
      <c r="Q236" s="18"/>
      <c r="T236" s="18" t="s">
        <v>10</v>
      </c>
      <c r="U236" s="18"/>
      <c r="V236" s="18"/>
      <c r="W236" s="18"/>
      <c r="X236" s="18"/>
      <c r="Y236" s="18"/>
      <c r="Z236" s="18"/>
    </row>
    <row r="237" spans="2:26">
      <c r="B237" s="18" t="s">
        <v>61</v>
      </c>
      <c r="C237" s="18">
        <f t="shared" si="3"/>
        <v>8.1481481481481488E-2</v>
      </c>
      <c r="D237" s="18">
        <f t="shared" si="3"/>
        <v>0.10824742268041238</v>
      </c>
      <c r="E237" s="18">
        <f t="shared" si="3"/>
        <v>7.5144508670520235E-2</v>
      </c>
      <c r="F237" s="18">
        <f t="shared" si="3"/>
        <v>0.10344827586206896</v>
      </c>
      <c r="G237" s="18">
        <f t="shared" si="3"/>
        <v>0.18382352941176472</v>
      </c>
      <c r="H237" s="18">
        <f t="shared" si="3"/>
        <v>0.14583333333333334</v>
      </c>
      <c r="K237" s="18" t="s">
        <v>61</v>
      </c>
      <c r="L237" s="18">
        <v>0</v>
      </c>
      <c r="M237" s="18">
        <v>0</v>
      </c>
      <c r="N237" s="18">
        <f t="shared" si="4"/>
        <v>0.20651626854465471</v>
      </c>
      <c r="O237" s="18">
        <f t="shared" si="5"/>
        <v>0.64374190607089421</v>
      </c>
      <c r="P237" s="18">
        <f t="shared" si="6"/>
        <v>1.081670994793499</v>
      </c>
      <c r="Q237" s="18"/>
      <c r="T237" s="18" t="s">
        <v>61</v>
      </c>
      <c r="U237" s="18"/>
      <c r="V237" s="18"/>
      <c r="W237" s="18"/>
      <c r="X237" s="18"/>
      <c r="Y237" s="18"/>
      <c r="Z237" s="18"/>
    </row>
    <row r="238" spans="2:26">
      <c r="B238" s="18" t="s">
        <v>11</v>
      </c>
      <c r="C238" s="18">
        <f t="shared" si="3"/>
        <v>3.7037037037037035E-2</v>
      </c>
      <c r="D238" s="18">
        <f t="shared" si="3"/>
        <v>7.2164948453608241E-2</v>
      </c>
      <c r="E238" s="18">
        <f t="shared" si="3"/>
        <v>1.1560693641618497E-2</v>
      </c>
      <c r="F238" s="18">
        <f t="shared" si="3"/>
        <v>3.9408866995073892E-2</v>
      </c>
      <c r="G238" s="18">
        <f t="shared" si="3"/>
        <v>2.9411764705882353E-2</v>
      </c>
      <c r="H238" s="18">
        <f t="shared" si="3"/>
        <v>0.10416666666666667</v>
      </c>
      <c r="K238" s="18" t="s">
        <v>11</v>
      </c>
      <c r="L238" s="18">
        <v>0</v>
      </c>
      <c r="M238" s="18">
        <v>0</v>
      </c>
      <c r="N238" s="18">
        <f t="shared" si="4"/>
        <v>1.6650936045612699E-2</v>
      </c>
      <c r="O238" s="18">
        <f t="shared" si="5"/>
        <v>8.2014137140405494E-2</v>
      </c>
      <c r="P238" s="18">
        <f t="shared" si="6"/>
        <v>3.3118655055585554E-2</v>
      </c>
      <c r="Q238" s="18"/>
      <c r="T238" s="18" t="s">
        <v>11</v>
      </c>
      <c r="U238" s="18"/>
      <c r="V238" s="18"/>
      <c r="W238" s="18"/>
      <c r="X238" s="18"/>
      <c r="Y238" s="18"/>
      <c r="Z238" s="18"/>
    </row>
    <row r="239" spans="2:26">
      <c r="B239" s="18" t="s">
        <v>12</v>
      </c>
      <c r="C239" s="18">
        <f t="shared" si="3"/>
        <v>0.11851851851851852</v>
      </c>
      <c r="D239" s="18">
        <f t="shared" si="3"/>
        <v>5.1546391752577319E-3</v>
      </c>
      <c r="E239" s="18">
        <f t="shared" si="3"/>
        <v>5.7803468208092484E-2</v>
      </c>
      <c r="F239" s="18">
        <f t="shared" si="3"/>
        <v>4.9261083743842367E-2</v>
      </c>
      <c r="G239" s="18">
        <f t="shared" si="3"/>
        <v>5.1470588235294115E-2</v>
      </c>
      <c r="H239" s="18">
        <f t="shared" si="3"/>
        <v>0.10416666666666667</v>
      </c>
      <c r="K239" s="18" t="s">
        <v>12</v>
      </c>
      <c r="L239" s="18">
        <v>0</v>
      </c>
      <c r="M239" s="18">
        <v>0</v>
      </c>
      <c r="N239" s="18">
        <f t="shared" si="4"/>
        <v>4.3748340135982972E-2</v>
      </c>
      <c r="O239" s="18">
        <f t="shared" si="5"/>
        <v>0.21291151599487684</v>
      </c>
      <c r="P239" s="18">
        <f t="shared" si="6"/>
        <v>9.4707226409540879E-2</v>
      </c>
      <c r="Q239" s="18"/>
      <c r="T239" s="18" t="s">
        <v>12</v>
      </c>
      <c r="U239" s="18"/>
      <c r="V239" s="18"/>
      <c r="W239" s="18"/>
      <c r="X239" s="18"/>
      <c r="Y239" s="18"/>
      <c r="Z239" s="18"/>
    </row>
    <row r="240" spans="2:26">
      <c r="B240" s="18" t="s">
        <v>13</v>
      </c>
      <c r="C240" s="18">
        <f t="shared" si="3"/>
        <v>3.7037037037037035E-2</v>
      </c>
      <c r="D240" s="18">
        <f t="shared" si="3"/>
        <v>8.7628865979381437E-2</v>
      </c>
      <c r="E240" s="18">
        <f t="shared" si="3"/>
        <v>3.4682080924855488E-2</v>
      </c>
      <c r="F240" s="18">
        <f t="shared" si="3"/>
        <v>5.9113300492610835E-2</v>
      </c>
      <c r="G240" s="18">
        <f t="shared" si="3"/>
        <v>1.4705882352941176E-2</v>
      </c>
      <c r="H240" s="18">
        <f t="shared" si="3"/>
        <v>6.25E-2</v>
      </c>
      <c r="K240" s="18" t="s">
        <v>13</v>
      </c>
      <c r="L240" s="18">
        <v>0</v>
      </c>
      <c r="M240" s="18">
        <v>0</v>
      </c>
      <c r="N240" s="18">
        <f t="shared" si="4"/>
        <v>1.7723816914814935E-2</v>
      </c>
      <c r="O240" s="18">
        <f t="shared" si="5"/>
        <v>6.0236622002105437E-2</v>
      </c>
      <c r="P240" s="18">
        <f t="shared" si="6"/>
        <v>2.0782558424058819E-2</v>
      </c>
      <c r="Q240" s="18"/>
      <c r="T240" s="18" t="s">
        <v>13</v>
      </c>
      <c r="U240" s="18"/>
      <c r="V240" s="18"/>
      <c r="W240" s="18"/>
      <c r="X240" s="18"/>
      <c r="Y240" s="18"/>
      <c r="Z240" s="18"/>
    </row>
    <row r="241" spans="2:26">
      <c r="B241" s="18" t="s">
        <v>14</v>
      </c>
      <c r="C241" s="18">
        <f t="shared" si="3"/>
        <v>0.14814814814814814</v>
      </c>
      <c r="D241" s="18">
        <f t="shared" si="3"/>
        <v>3.0927835051546393E-2</v>
      </c>
      <c r="E241" s="18">
        <f t="shared" si="3"/>
        <v>8.6705202312138727E-2</v>
      </c>
      <c r="F241" s="18">
        <f t="shared" si="3"/>
        <v>3.9408866995073892E-2</v>
      </c>
      <c r="G241" s="18">
        <f t="shared" si="3"/>
        <v>3.6764705882352942E-2</v>
      </c>
      <c r="H241" s="18">
        <f t="shared" si="3"/>
        <v>6.25E-2</v>
      </c>
      <c r="K241" s="18" t="s">
        <v>14</v>
      </c>
      <c r="L241" s="18">
        <v>0</v>
      </c>
      <c r="M241" s="18">
        <v>0</v>
      </c>
      <c r="N241" s="18">
        <f t="shared" si="4"/>
        <v>6.3416767216631184E-2</v>
      </c>
      <c r="O241" s="18">
        <f t="shared" si="5"/>
        <v>0.18594158528749416</v>
      </c>
      <c r="P241" s="18">
        <f t="shared" si="6"/>
        <v>7.4160676046873653E-2</v>
      </c>
      <c r="Q241" s="18"/>
      <c r="T241" s="18" t="s">
        <v>14</v>
      </c>
      <c r="U241" s="18"/>
      <c r="V241" s="18"/>
      <c r="W241" s="18"/>
      <c r="X241" s="18"/>
      <c r="Y241" s="18"/>
      <c r="Z241" s="18"/>
    </row>
    <row r="242" spans="2:26">
      <c r="B242" s="18" t="s">
        <v>15</v>
      </c>
      <c r="C242" s="18">
        <f t="shared" si="3"/>
        <v>3.7037037037037035E-2</v>
      </c>
      <c r="D242" s="18">
        <f t="shared" si="3"/>
        <v>9.2783505154639179E-2</v>
      </c>
      <c r="E242" s="18">
        <f t="shared" si="3"/>
        <v>4.046242774566474E-2</v>
      </c>
      <c r="F242" s="18">
        <f t="shared" si="3"/>
        <v>7.8817733990147784E-2</v>
      </c>
      <c r="G242" s="18">
        <f t="shared" si="3"/>
        <v>4.4117647058823532E-2</v>
      </c>
      <c r="H242" s="18">
        <f t="shared" si="3"/>
        <v>6.25E-2</v>
      </c>
      <c r="K242" s="18" t="s">
        <v>15</v>
      </c>
      <c r="L242" s="18">
        <v>0</v>
      </c>
      <c r="M242" s="18">
        <v>0</v>
      </c>
      <c r="N242" s="18">
        <f t="shared" si="4"/>
        <v>1.783536695249243E-2</v>
      </c>
      <c r="O242" s="18">
        <f t="shared" si="5"/>
        <v>6.4078045181987231E-2</v>
      </c>
      <c r="P242" s="18">
        <f t="shared" si="6"/>
        <v>2.9339257181391978E-2</v>
      </c>
      <c r="Q242" s="18"/>
      <c r="T242" s="18" t="s">
        <v>15</v>
      </c>
      <c r="U242" s="18"/>
      <c r="V242" s="18"/>
      <c r="W242" s="18"/>
      <c r="X242" s="18"/>
      <c r="Y242" s="18"/>
      <c r="Z242" s="18"/>
    </row>
    <row r="243" spans="2:26">
      <c r="B243" s="18" t="s">
        <v>48</v>
      </c>
      <c r="C243" s="18">
        <f t="shared" si="3"/>
        <v>0</v>
      </c>
      <c r="D243" s="18">
        <f t="shared" si="3"/>
        <v>0</v>
      </c>
      <c r="E243" s="18">
        <f t="shared" si="3"/>
        <v>0</v>
      </c>
      <c r="F243" s="18">
        <f t="shared" si="3"/>
        <v>0</v>
      </c>
      <c r="G243" s="18">
        <f t="shared" si="3"/>
        <v>0</v>
      </c>
      <c r="H243" s="18">
        <f t="shared" si="3"/>
        <v>0</v>
      </c>
      <c r="K243" s="18" t="s">
        <v>48</v>
      </c>
      <c r="L243" s="18">
        <v>0</v>
      </c>
      <c r="M243" s="18">
        <v>0</v>
      </c>
      <c r="N243" s="18"/>
      <c r="O243" s="18"/>
      <c r="P243" s="18"/>
      <c r="Q243" s="18"/>
      <c r="T243" s="18" t="s">
        <v>48</v>
      </c>
      <c r="U243" s="18"/>
      <c r="V243" s="18"/>
      <c r="W243" s="18"/>
      <c r="X243" s="18"/>
      <c r="Y243" s="18"/>
      <c r="Z243" s="18"/>
    </row>
    <row r="244" spans="2:26">
      <c r="B244" s="18" t="s">
        <v>43</v>
      </c>
      <c r="C244" s="18">
        <f t="shared" si="3"/>
        <v>5.185185185185185E-2</v>
      </c>
      <c r="D244" s="18">
        <f t="shared" si="3"/>
        <v>4.1237113402061855E-2</v>
      </c>
      <c r="E244" s="18">
        <f t="shared" si="3"/>
        <v>4.046242774566474E-2</v>
      </c>
      <c r="F244" s="18">
        <f t="shared" si="3"/>
        <v>3.9408866995073892E-2</v>
      </c>
      <c r="G244" s="18">
        <f t="shared" si="3"/>
        <v>6.6176470588235295E-2</v>
      </c>
      <c r="H244" s="18">
        <f t="shared" si="3"/>
        <v>0</v>
      </c>
      <c r="K244" s="18" t="s">
        <v>43</v>
      </c>
      <c r="L244" s="18">
        <v>0</v>
      </c>
      <c r="M244" s="18">
        <v>0</v>
      </c>
      <c r="N244" s="18"/>
      <c r="O244" s="18"/>
      <c r="P244" s="18"/>
      <c r="Q244" s="18"/>
      <c r="T244" s="18" t="s">
        <v>43</v>
      </c>
      <c r="U244" s="18"/>
      <c r="V244" s="18"/>
      <c r="W244" s="18"/>
      <c r="X244" s="18"/>
      <c r="Y244" s="18"/>
      <c r="Z244" s="18"/>
    </row>
    <row r="245" spans="2:26" ht="15" thickBot="1">
      <c r="B245" s="23" t="s">
        <v>16</v>
      </c>
      <c r="C245" s="18">
        <f>C225/C$226</f>
        <v>0.12592592592592591</v>
      </c>
      <c r="D245" s="18">
        <f>D225/D$226</f>
        <v>0</v>
      </c>
      <c r="E245" s="18">
        <f>E225/E$226</f>
        <v>8.0924855491329481E-2</v>
      </c>
      <c r="F245" s="18">
        <f>F225/F$226</f>
        <v>0</v>
      </c>
      <c r="G245" s="18">
        <f>G225/G$226</f>
        <v>8.8235294117647065E-2</v>
      </c>
      <c r="H245" s="23">
        <f>H224/H$226</f>
        <v>0</v>
      </c>
      <c r="K245" s="23" t="s">
        <v>16</v>
      </c>
      <c r="L245" s="23">
        <v>0</v>
      </c>
      <c r="M245" s="23">
        <v>0</v>
      </c>
      <c r="N245" s="23">
        <f>64*C245*E245*G245*E263</f>
        <v>0.17263969171483623</v>
      </c>
      <c r="O245" s="23"/>
      <c r="P245" s="23"/>
      <c r="Q245" s="23"/>
      <c r="T245" s="23" t="s">
        <v>16</v>
      </c>
      <c r="U245" s="23"/>
      <c r="V245" s="23"/>
      <c r="W245" s="23"/>
      <c r="X245" s="23"/>
      <c r="Y245" s="23"/>
      <c r="Z245" s="23"/>
    </row>
    <row r="246" spans="2:26" ht="15" thickBot="1">
      <c r="B246" s="24" t="s">
        <v>41</v>
      </c>
      <c r="C246" s="25">
        <f t="shared" ref="C246:H246" si="7">SUM(C232:C245)</f>
        <v>0.99999999999999989</v>
      </c>
      <c r="D246" s="25">
        <f t="shared" si="7"/>
        <v>1</v>
      </c>
      <c r="E246" s="25">
        <f t="shared" si="7"/>
        <v>0.99999999999999989</v>
      </c>
      <c r="F246" s="25">
        <f t="shared" si="7"/>
        <v>0.99999999999999989</v>
      </c>
      <c r="G246" s="26">
        <f t="shared" si="7"/>
        <v>1</v>
      </c>
      <c r="H246" s="26">
        <f t="shared" si="7"/>
        <v>1</v>
      </c>
      <c r="K246" s="24" t="s">
        <v>41</v>
      </c>
      <c r="L246" s="25"/>
      <c r="M246" s="25"/>
      <c r="N246" s="25"/>
      <c r="O246" s="25"/>
      <c r="P246" s="26"/>
      <c r="Q246" s="26">
        <f>SUM(L232:P245)</f>
        <v>10.151757761795844</v>
      </c>
      <c r="T246" s="24" t="s">
        <v>41</v>
      </c>
      <c r="U246" s="25"/>
      <c r="V246" s="25"/>
      <c r="W246" s="25"/>
      <c r="X246" s="25"/>
      <c r="Y246" s="26"/>
      <c r="Z246" s="26"/>
    </row>
    <row r="248" spans="2:26" ht="15" thickBot="1">
      <c r="X248" s="41"/>
    </row>
    <row r="249" spans="2:26">
      <c r="B249" s="72" t="s">
        <v>46</v>
      </c>
      <c r="C249" s="73"/>
      <c r="D249" s="73"/>
      <c r="E249" s="73"/>
      <c r="F249" s="73"/>
      <c r="G249" s="74"/>
      <c r="K249" s="20" t="s">
        <v>5</v>
      </c>
      <c r="L249" s="13" t="s">
        <v>5</v>
      </c>
      <c r="M249" s="13" t="s">
        <v>7</v>
      </c>
      <c r="N249" s="13" t="s">
        <v>52</v>
      </c>
      <c r="O249" s="13" t="s">
        <v>52</v>
      </c>
      <c r="P249" s="13" t="s">
        <v>52</v>
      </c>
      <c r="R249" s="13">
        <f t="shared" ref="R249:R256" si="8">((1-H$233)*IF(K249="Wild",C$232,C$233)*IF(L249="Wild",D$232,D$233)*IF(M249="Wild",E$232,E$233)*(1-F$232-F$233)+H$233*IF(K249="Wild",C$232,C$233+C$244)*IF(L249="Wild",D$232,D$233+D$244)*IF(M249="Wild",E$232,E$233+E$244)*(1-F$232-F$233-F$244))*E$252</f>
        <v>1.6143565485596395E-2</v>
      </c>
      <c r="X249" s="41"/>
    </row>
    <row r="250" spans="2:26">
      <c r="B250" s="37" t="s">
        <v>6</v>
      </c>
      <c r="C250" s="38">
        <v>1</v>
      </c>
      <c r="D250" s="38">
        <v>2</v>
      </c>
      <c r="E250" s="38">
        <v>3</v>
      </c>
      <c r="F250" s="38">
        <v>4</v>
      </c>
      <c r="G250" s="39">
        <v>5</v>
      </c>
      <c r="K250" s="20" t="s">
        <v>5</v>
      </c>
      <c r="L250" s="13" t="s">
        <v>7</v>
      </c>
      <c r="M250" s="13" t="s">
        <v>5</v>
      </c>
      <c r="N250" s="13" t="s">
        <v>52</v>
      </c>
      <c r="O250" s="13" t="s">
        <v>52</v>
      </c>
      <c r="P250" s="13" t="s">
        <v>52</v>
      </c>
      <c r="R250" s="13">
        <f t="shared" si="8"/>
        <v>1.3488829519479948E-2</v>
      </c>
    </row>
    <row r="251" spans="2:26">
      <c r="B251" s="34" t="s">
        <v>5</v>
      </c>
      <c r="C251" s="35">
        <f>Paytable!C4</f>
        <v>0</v>
      </c>
      <c r="D251" s="35">
        <f>Paytable!D4</f>
        <v>0</v>
      </c>
      <c r="E251" s="35">
        <f>Paytable!E4</f>
        <v>75</v>
      </c>
      <c r="F251" s="35">
        <f>Paytable!F4</f>
        <v>300</v>
      </c>
      <c r="G251" s="35">
        <f>Paytable!G4</f>
        <v>1500</v>
      </c>
      <c r="K251" s="20" t="s">
        <v>7</v>
      </c>
      <c r="L251" s="13" t="s">
        <v>5</v>
      </c>
      <c r="M251" s="13" t="s">
        <v>5</v>
      </c>
      <c r="N251" s="13" t="s">
        <v>52</v>
      </c>
      <c r="O251" s="13" t="s">
        <v>52</v>
      </c>
      <c r="P251" s="13" t="s">
        <v>52</v>
      </c>
      <c r="R251" s="13">
        <f t="shared" si="8"/>
        <v>0.17723008285765016</v>
      </c>
    </row>
    <row r="252" spans="2:26">
      <c r="B252" s="34" t="s">
        <v>7</v>
      </c>
      <c r="C252" s="35">
        <f>Paytable!C5</f>
        <v>0</v>
      </c>
      <c r="D252" s="35">
        <f>Paytable!D5</f>
        <v>0</v>
      </c>
      <c r="E252" s="35">
        <f>Paytable!E5</f>
        <v>75</v>
      </c>
      <c r="F252" s="35">
        <f>Paytable!F5</f>
        <v>300</v>
      </c>
      <c r="G252" s="35">
        <f>Paytable!G5</f>
        <v>1500</v>
      </c>
      <c r="K252" s="20" t="s">
        <v>7</v>
      </c>
      <c r="L252" s="13" t="s">
        <v>7</v>
      </c>
      <c r="M252" s="13" t="s">
        <v>5</v>
      </c>
      <c r="N252" s="13" t="s">
        <v>52</v>
      </c>
      <c r="O252" s="13" t="s">
        <v>52</v>
      </c>
      <c r="P252" s="13" t="s">
        <v>52</v>
      </c>
      <c r="R252" s="13">
        <f t="shared" si="8"/>
        <v>3.0980420402519287E-2</v>
      </c>
    </row>
    <row r="253" spans="2:26">
      <c r="B253" s="34" t="s">
        <v>8</v>
      </c>
      <c r="C253" s="35">
        <f>Paytable!C6</f>
        <v>0</v>
      </c>
      <c r="D253" s="35">
        <f>Paytable!D6</f>
        <v>0</v>
      </c>
      <c r="E253" s="35">
        <f>Paytable!E6</f>
        <v>25</v>
      </c>
      <c r="F253" s="35">
        <f>Paytable!F6</f>
        <v>120</v>
      </c>
      <c r="G253" s="35">
        <f>Paytable!G6</f>
        <v>450</v>
      </c>
      <c r="K253" s="20" t="s">
        <v>7</v>
      </c>
      <c r="L253" s="13" t="s">
        <v>5</v>
      </c>
      <c r="M253" s="13" t="s">
        <v>7</v>
      </c>
      <c r="N253" s="13" t="s">
        <v>52</v>
      </c>
      <c r="O253" s="13" t="s">
        <v>52</v>
      </c>
      <c r="P253" s="13" t="s">
        <v>52</v>
      </c>
      <c r="R253" s="13">
        <f t="shared" si="8"/>
        <v>3.7431438721177317E-2</v>
      </c>
    </row>
    <row r="254" spans="2:26">
      <c r="B254" s="34" t="s">
        <v>9</v>
      </c>
      <c r="C254" s="35">
        <f>Paytable!C7</f>
        <v>0</v>
      </c>
      <c r="D254" s="35">
        <f>Paytable!D7</f>
        <v>0</v>
      </c>
      <c r="E254" s="35">
        <f>Paytable!E7</f>
        <v>25</v>
      </c>
      <c r="F254" s="35">
        <f>Paytable!F7</f>
        <v>120</v>
      </c>
      <c r="G254" s="35">
        <f>Paytable!G7</f>
        <v>450</v>
      </c>
      <c r="K254" s="20" t="s">
        <v>5</v>
      </c>
      <c r="L254" s="13" t="s">
        <v>7</v>
      </c>
      <c r="M254" s="13" t="s">
        <v>7</v>
      </c>
      <c r="N254" s="13" t="s">
        <v>52</v>
      </c>
      <c r="O254" s="13" t="s">
        <v>52</v>
      </c>
      <c r="P254" s="13" t="s">
        <v>52</v>
      </c>
      <c r="R254" s="13">
        <f t="shared" si="8"/>
        <v>2.788812098756227E-3</v>
      </c>
    </row>
    <row r="255" spans="2:26">
      <c r="B255" s="34" t="s">
        <v>10</v>
      </c>
      <c r="C255" s="35">
        <f>Paytable!C8</f>
        <v>0</v>
      </c>
      <c r="D255" s="35">
        <f>Paytable!D8</f>
        <v>0</v>
      </c>
      <c r="E255" s="35">
        <f>Paytable!E8</f>
        <v>25</v>
      </c>
      <c r="F255" s="35">
        <f>Paytable!F8</f>
        <v>120</v>
      </c>
      <c r="G255" s="35">
        <f>Paytable!G8</f>
        <v>450</v>
      </c>
      <c r="K255" s="20" t="s">
        <v>7</v>
      </c>
      <c r="L255" s="13" t="s">
        <v>7</v>
      </c>
      <c r="M255" s="13" t="s">
        <v>7</v>
      </c>
      <c r="N255" s="13" t="s">
        <v>52</v>
      </c>
      <c r="O255" s="13" t="s">
        <v>52</v>
      </c>
      <c r="P255" s="13" t="s">
        <v>52</v>
      </c>
      <c r="R255" s="13">
        <f t="shared" si="8"/>
        <v>6.9739363010796838E-3</v>
      </c>
      <c r="S255" s="13">
        <f>SUM(R249:R255)</f>
        <v>0.28503708538625894</v>
      </c>
    </row>
    <row r="256" spans="2:26">
      <c r="B256" s="34" t="s">
        <v>61</v>
      </c>
      <c r="C256" s="35">
        <f>Paytable!C9</f>
        <v>0</v>
      </c>
      <c r="D256" s="35">
        <f>Paytable!D9</f>
        <v>0</v>
      </c>
      <c r="E256" s="35">
        <f>Paytable!E9</f>
        <v>25</v>
      </c>
      <c r="F256" s="35">
        <f>Paytable!F9</f>
        <v>120</v>
      </c>
      <c r="G256" s="35">
        <f>Paytable!G9</f>
        <v>450</v>
      </c>
      <c r="K256" s="20" t="s">
        <v>5</v>
      </c>
      <c r="L256" s="13" t="s">
        <v>5</v>
      </c>
      <c r="M256" s="13" t="s">
        <v>5</v>
      </c>
      <c r="R256" s="13">
        <f t="shared" si="8"/>
        <v>8.1241533653847231E-2</v>
      </c>
    </row>
    <row r="257" spans="2:18">
      <c r="B257" s="34" t="s">
        <v>11</v>
      </c>
      <c r="C257" s="35">
        <f>Paytable!C10</f>
        <v>0</v>
      </c>
      <c r="D257" s="35">
        <f>Paytable!D10</f>
        <v>0</v>
      </c>
      <c r="E257" s="35">
        <f>Paytable!E10</f>
        <v>5</v>
      </c>
      <c r="F257" s="35">
        <f>Paytable!F10</f>
        <v>40</v>
      </c>
      <c r="G257" s="35">
        <f>Paytable!G10</f>
        <v>90</v>
      </c>
      <c r="R257" s="13">
        <f>(1-F232-F233-F244*0.1)*50*C232*D232*E232</f>
        <v>5.4095571049268674E-2</v>
      </c>
    </row>
    <row r="258" spans="2:18">
      <c r="B258" s="34" t="s">
        <v>12</v>
      </c>
      <c r="C258" s="35">
        <f>Paytable!C11</f>
        <v>0</v>
      </c>
      <c r="D258" s="35">
        <f>Paytable!D11</f>
        <v>0</v>
      </c>
      <c r="E258" s="35">
        <f>Paytable!E11</f>
        <v>5</v>
      </c>
      <c r="F258" s="35">
        <f>Paytable!F11</f>
        <v>40</v>
      </c>
      <c r="G258" s="35">
        <f>Paytable!G11</f>
        <v>90</v>
      </c>
    </row>
    <row r="259" spans="2:18">
      <c r="B259" s="34" t="s">
        <v>13</v>
      </c>
      <c r="C259" s="35">
        <f>Paytable!C12</f>
        <v>0</v>
      </c>
      <c r="D259" s="35">
        <f>Paytable!D12</f>
        <v>0</v>
      </c>
      <c r="E259" s="35">
        <f>Paytable!E12</f>
        <v>5</v>
      </c>
      <c r="F259" s="35">
        <f>Paytable!F12</f>
        <v>25</v>
      </c>
      <c r="G259" s="35">
        <f>Paytable!G12</f>
        <v>60</v>
      </c>
    </row>
    <row r="260" spans="2:18">
      <c r="B260" s="34" t="s">
        <v>14</v>
      </c>
      <c r="C260" s="35">
        <f>Paytable!C13</f>
        <v>0</v>
      </c>
      <c r="D260" s="35">
        <f>Paytable!D13</f>
        <v>0</v>
      </c>
      <c r="E260" s="35">
        <f>Paytable!E13</f>
        <v>5</v>
      </c>
      <c r="F260" s="35">
        <f>Paytable!F13</f>
        <v>25</v>
      </c>
      <c r="G260" s="35">
        <f>Paytable!G13</f>
        <v>60</v>
      </c>
    </row>
    <row r="261" spans="2:18">
      <c r="B261" s="34" t="s">
        <v>15</v>
      </c>
      <c r="C261" s="35">
        <f>Paytable!C14</f>
        <v>0</v>
      </c>
      <c r="D261" s="35">
        <f>Paytable!D14</f>
        <v>0</v>
      </c>
      <c r="E261" s="35">
        <f>Paytable!E14</f>
        <v>5</v>
      </c>
      <c r="F261" s="35">
        <f>Paytable!F14</f>
        <v>25</v>
      </c>
      <c r="G261" s="35">
        <f>Paytable!G14</f>
        <v>60</v>
      </c>
    </row>
    <row r="262" spans="2:18">
      <c r="B262" s="34" t="s">
        <v>48</v>
      </c>
      <c r="C262" s="35">
        <v>0</v>
      </c>
      <c r="D262" s="35">
        <v>0</v>
      </c>
      <c r="E262" s="35">
        <v>0</v>
      </c>
      <c r="F262" s="43">
        <v>0</v>
      </c>
      <c r="G262" s="36">
        <v>0</v>
      </c>
    </row>
    <row r="263" spans="2:18">
      <c r="B263" s="9" t="s">
        <v>16</v>
      </c>
      <c r="C263" s="10"/>
      <c r="D263" s="10"/>
      <c r="E263" s="10">
        <v>3</v>
      </c>
      <c r="F263" s="10"/>
      <c r="G263" s="11"/>
    </row>
  </sheetData>
  <mergeCells count="6">
    <mergeCell ref="T230:Z230"/>
    <mergeCell ref="B249:G249"/>
    <mergeCell ref="C2:H2"/>
    <mergeCell ref="B210:H210"/>
    <mergeCell ref="B230:H230"/>
    <mergeCell ref="K230:Q230"/>
  </mergeCells>
  <conditionalFormatting sqref="A1:Z2 L3:Z142 A3:J3 I143:Z143 A142:A143 B142:B194 A140:B141 C140:C194 A201:A208 I201:Z208 B207:H208 A209:Z219 A139:D139 D140:D142 F139:J142 B198:E206 F143:H206 A4:B138 H4:J138 A221:Z1048576 A220:J220 M220:Z220 B195:C197 E139:E197">
    <cfRule type="containsText" dxfId="83" priority="57" operator="containsText" text="Inner">
      <formula>NOT(ISERROR(SEARCH("Inner",A1)))</formula>
    </cfRule>
    <cfRule type="containsText" dxfId="82" priority="67" operator="containsText" text="King">
      <formula>NOT(ISERROR(SEARCH("King",A1)))</formula>
    </cfRule>
    <cfRule type="containsText" dxfId="81" priority="68" operator="containsText" text="Ace">
      <formula>NOT(ISERROR(SEARCH("Ace",A1)))</formula>
    </cfRule>
    <cfRule type="containsText" dxfId="80" priority="69" operator="containsText" text="Elephant">
      <formula>NOT(ISERROR(SEARCH("Elephant",A1)))</formula>
    </cfRule>
    <cfRule type="containsText" dxfId="79" priority="70" operator="containsText" text="Lion">
      <formula>NOT(ISERROR(SEARCH("Lion",A1)))</formula>
    </cfRule>
  </conditionalFormatting>
  <conditionalFormatting sqref="A1:XFD2 L3:XFD142 A3:J3 I143:XFD143 A142:A143 B142:B194 A140:B141 C140:C194 A201:A208 I201:XFD208 B207:H208 A209:XFD219 A139:D139 D140:D142 F139:J142 B198:E206 F143:H206 A4:B138 H4:J138 A221:XFD1048576 A220:J220 M220:XFD220 B195:C197 E139:E197">
    <cfRule type="containsText" dxfId="78" priority="66" operator="containsText" text="Rhino">
      <formula>NOT(ISERROR(SEARCH("Rhino",A1)))</formula>
    </cfRule>
  </conditionalFormatting>
  <conditionalFormatting sqref="A1:U2 L3:U142 A3:J3 I143:U143 A142:A143 B142:B194 A140:B141 C140:C194 A201:A208 I201:U208 B207:H208 A209:U219 A139:D139 D140:D142 F139:J142 B198:E206 F143:H206 A4:B138 H4:J138 A221:U1048576 A220:J220 M220:U220 B195:C197 E139:E197">
    <cfRule type="containsText" dxfId="77" priority="58" operator="containsText" text="Scatter">
      <formula>NOT(ISERROR(SEARCH("Scatter",A1)))</formula>
    </cfRule>
    <cfRule type="containsText" dxfId="76" priority="59" operator="containsText" text="Collector">
      <formula>NOT(ISERROR(SEARCH("Collector",A1)))</formula>
    </cfRule>
    <cfRule type="containsText" dxfId="75" priority="60" operator="containsText" text="Ten">
      <formula>NOT(ISERROR(SEARCH("Ten",A1)))</formula>
    </cfRule>
    <cfRule type="containsText" dxfId="74" priority="61" operator="containsText" text="WaterBuffalo">
      <formula>NOT(ISERROR(SEARCH("WaterBuffalo",A1)))</formula>
    </cfRule>
    <cfRule type="containsText" dxfId="73" priority="62" operator="containsText" text="Jack">
      <formula>NOT(ISERROR(SEARCH("Jack",A1)))</formula>
    </cfRule>
    <cfRule type="containsText" dxfId="72" priority="63" operator="containsText" text="Queen">
      <formula>NOT(ISERROR(SEARCH("Queen",A1)))</formula>
    </cfRule>
    <cfRule type="containsText" dxfId="71" priority="64" operator="containsText" text="Leopard">
      <formula>NOT(ISERROR(SEARCH("Leopard",A1)))</formula>
    </cfRule>
    <cfRule type="containsText" dxfId="70" priority="65" operator="containsText" text="Wild">
      <formula>NOT(ISERROR(SEARCH("Wild",A1)))</formula>
    </cfRule>
  </conditionalFormatting>
  <conditionalFormatting sqref="K220:L220">
    <cfRule type="containsText" dxfId="69" priority="29" operator="containsText" text="Inner">
      <formula>NOT(ISERROR(SEARCH("Inner",K220)))</formula>
    </cfRule>
    <cfRule type="containsText" dxfId="68" priority="39" operator="containsText" text="King">
      <formula>NOT(ISERROR(SEARCH("King",K220)))</formula>
    </cfRule>
    <cfRule type="containsText" dxfId="67" priority="40" operator="containsText" text="Ace">
      <formula>NOT(ISERROR(SEARCH("Ace",K220)))</formula>
    </cfRule>
    <cfRule type="containsText" dxfId="66" priority="41" operator="containsText" text="Elephant">
      <formula>NOT(ISERROR(SEARCH("Elephant",K220)))</formula>
    </cfRule>
    <cfRule type="containsText" dxfId="65" priority="42" operator="containsText" text="Lion">
      <formula>NOT(ISERROR(SEARCH("Lion",K220)))</formula>
    </cfRule>
  </conditionalFormatting>
  <conditionalFormatting sqref="K220:L220">
    <cfRule type="containsText" dxfId="64" priority="38" operator="containsText" text="Rhino">
      <formula>NOT(ISERROR(SEARCH("Rhino",K220)))</formula>
    </cfRule>
  </conditionalFormatting>
  <conditionalFormatting sqref="K220:L220">
    <cfRule type="containsText" dxfId="63" priority="30" operator="containsText" text="Scatter">
      <formula>NOT(ISERROR(SEARCH("Scatter",K220)))</formula>
    </cfRule>
    <cfRule type="containsText" dxfId="62" priority="31" operator="containsText" text="Collector">
      <formula>NOT(ISERROR(SEARCH("Collector",K220)))</formula>
    </cfRule>
    <cfRule type="containsText" dxfId="61" priority="32" operator="containsText" text="Ten">
      <formula>NOT(ISERROR(SEARCH("Ten",K220)))</formula>
    </cfRule>
    <cfRule type="containsText" dxfId="60" priority="33" operator="containsText" text="WaterBuffalo">
      <formula>NOT(ISERROR(SEARCH("WaterBuffalo",K220)))</formula>
    </cfRule>
    <cfRule type="containsText" dxfId="59" priority="34" operator="containsText" text="Jack">
      <formula>NOT(ISERROR(SEARCH("Jack",K220)))</formula>
    </cfRule>
    <cfRule type="containsText" dxfId="58" priority="35" operator="containsText" text="Queen">
      <formula>NOT(ISERROR(SEARCH("Queen",K220)))</formula>
    </cfRule>
    <cfRule type="containsText" dxfId="57" priority="36" operator="containsText" text="Leopard">
      <formula>NOT(ISERROR(SEARCH("Leopard",K220)))</formula>
    </cfRule>
    <cfRule type="containsText" dxfId="56" priority="37" operator="containsText" text="Wild">
      <formula>NOT(ISERROR(SEARCH("Wild",K220)))</formula>
    </cfRule>
  </conditionalFormatting>
  <conditionalFormatting sqref="C4:G138">
    <cfRule type="containsText" dxfId="55" priority="15" operator="containsText" text="Inner">
      <formula>NOT(ISERROR(SEARCH("Inner",C4)))</formula>
    </cfRule>
    <cfRule type="containsText" dxfId="54" priority="25" operator="containsText" text="King">
      <formula>NOT(ISERROR(SEARCH("King",C4)))</formula>
    </cfRule>
    <cfRule type="containsText" dxfId="53" priority="26" operator="containsText" text="Ace">
      <formula>NOT(ISERROR(SEARCH("Ace",C4)))</formula>
    </cfRule>
    <cfRule type="containsText" dxfId="52" priority="27" operator="containsText" text="Elephant">
      <formula>NOT(ISERROR(SEARCH("Elephant",C4)))</formula>
    </cfRule>
    <cfRule type="containsText" dxfId="51" priority="28" operator="containsText" text="Lion">
      <formula>NOT(ISERROR(SEARCH("Lion",C4)))</formula>
    </cfRule>
  </conditionalFormatting>
  <conditionalFormatting sqref="C4:G138">
    <cfRule type="containsText" dxfId="50" priority="24" operator="containsText" text="Rhino">
      <formula>NOT(ISERROR(SEARCH("Rhino",C4)))</formula>
    </cfRule>
  </conditionalFormatting>
  <conditionalFormatting sqref="C4:G138">
    <cfRule type="containsText" dxfId="49" priority="16" operator="containsText" text="Scatter">
      <formula>NOT(ISERROR(SEARCH("Scatter",C4)))</formula>
    </cfRule>
    <cfRule type="containsText" dxfId="48" priority="17" operator="containsText" text="Collector">
      <formula>NOT(ISERROR(SEARCH("Collector",C4)))</formula>
    </cfRule>
    <cfRule type="containsText" dxfId="47" priority="18" operator="containsText" text="Ten">
      <formula>NOT(ISERROR(SEARCH("Ten",C4)))</formula>
    </cfRule>
    <cfRule type="containsText" dxfId="46" priority="19" operator="containsText" text="WaterBuffalo">
      <formula>NOT(ISERROR(SEARCH("WaterBuffalo",C4)))</formula>
    </cfRule>
    <cfRule type="containsText" dxfId="45" priority="20" operator="containsText" text="Jack">
      <formula>NOT(ISERROR(SEARCH("Jack",C4)))</formula>
    </cfRule>
    <cfRule type="containsText" dxfId="44" priority="21" operator="containsText" text="Queen">
      <formula>NOT(ISERROR(SEARCH("Queen",C4)))</formula>
    </cfRule>
    <cfRule type="containsText" dxfId="43" priority="22" operator="containsText" text="Leopard">
      <formula>NOT(ISERROR(SEARCH("Leopard",C4)))</formula>
    </cfRule>
    <cfRule type="containsText" dxfId="42" priority="23" operator="containsText" text="Wild">
      <formula>NOT(ISERROR(SEARCH("Wild",C4)))</formula>
    </cfRule>
  </conditionalFormatting>
  <conditionalFormatting sqref="D143:D197">
    <cfRule type="containsText" dxfId="13" priority="1" operator="containsText" text="Inner">
      <formula>NOT(ISERROR(SEARCH("Inner",D143)))</formula>
    </cfRule>
    <cfRule type="containsText" dxfId="12" priority="11" operator="containsText" text="King">
      <formula>NOT(ISERROR(SEARCH("King",D143)))</formula>
    </cfRule>
    <cfRule type="containsText" dxfId="11" priority="12" operator="containsText" text="Ace">
      <formula>NOT(ISERROR(SEARCH("Ace",D143)))</formula>
    </cfRule>
    <cfRule type="containsText" dxfId="10" priority="13" operator="containsText" text="Elephant">
      <formula>NOT(ISERROR(SEARCH("Elephant",D143)))</formula>
    </cfRule>
    <cfRule type="containsText" dxfId="9" priority="14" operator="containsText" text="Lion">
      <formula>NOT(ISERROR(SEARCH("Lion",D143)))</formula>
    </cfRule>
  </conditionalFormatting>
  <conditionalFormatting sqref="D143:D197">
    <cfRule type="containsText" dxfId="8" priority="10" operator="containsText" text="Rhino">
      <formula>NOT(ISERROR(SEARCH("Rhino",D143)))</formula>
    </cfRule>
  </conditionalFormatting>
  <conditionalFormatting sqref="D143:D197">
    <cfRule type="containsText" dxfId="7" priority="2" operator="containsText" text="Scatter">
      <formula>NOT(ISERROR(SEARCH("Scatter",D143)))</formula>
    </cfRule>
    <cfRule type="containsText" dxfId="6" priority="3" operator="containsText" text="Collector">
      <formula>NOT(ISERROR(SEARCH("Collector",D143)))</formula>
    </cfRule>
    <cfRule type="containsText" dxfId="5" priority="4" operator="containsText" text="Ten">
      <formula>NOT(ISERROR(SEARCH("Ten",D143)))</formula>
    </cfRule>
    <cfRule type="containsText" dxfId="4" priority="5" operator="containsText" text="WaterBuffalo">
      <formula>NOT(ISERROR(SEARCH("WaterBuffalo",D143)))</formula>
    </cfRule>
    <cfRule type="containsText" dxfId="3" priority="6" operator="containsText" text="Jack">
      <formula>NOT(ISERROR(SEARCH("Jack",D143)))</formula>
    </cfRule>
    <cfRule type="containsText" dxfId="2" priority="7" operator="containsText" text="Queen">
      <formula>NOT(ISERROR(SEARCH("Queen",D143)))</formula>
    </cfRule>
    <cfRule type="containsText" dxfId="1" priority="8" operator="containsText" text="Leopard">
      <formula>NOT(ISERROR(SEARCH("Leopard",D143)))</formula>
    </cfRule>
    <cfRule type="containsText" dxfId="0" priority="9" operator="containsText" text="Wild">
      <formula>NOT(ISERROR(SEARCH("Wild",D143)))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15"/>
  <sheetViews>
    <sheetView workbookViewId="0">
      <selection activeCell="O38" sqref="O38"/>
    </sheetView>
  </sheetViews>
  <sheetFormatPr defaultRowHeight="14.4"/>
  <cols>
    <col min="2" max="2" width="15.5546875" bestFit="1" customWidth="1"/>
  </cols>
  <sheetData>
    <row r="3" spans="2:7">
      <c r="B3" t="s">
        <v>6</v>
      </c>
      <c r="C3">
        <v>1</v>
      </c>
      <c r="D3">
        <v>2</v>
      </c>
      <c r="E3">
        <v>3</v>
      </c>
      <c r="F3">
        <v>4</v>
      </c>
      <c r="G3">
        <v>5</v>
      </c>
    </row>
    <row r="4" spans="2:7">
      <c r="B4" t="s">
        <v>5</v>
      </c>
      <c r="C4">
        <v>0</v>
      </c>
      <c r="D4">
        <v>0</v>
      </c>
      <c r="E4">
        <v>75</v>
      </c>
      <c r="F4">
        <v>300</v>
      </c>
      <c r="G4">
        <v>1500</v>
      </c>
    </row>
    <row r="5" spans="2:7">
      <c r="B5" t="s">
        <v>7</v>
      </c>
      <c r="C5">
        <v>0</v>
      </c>
      <c r="D5">
        <v>0</v>
      </c>
      <c r="E5">
        <v>75</v>
      </c>
      <c r="F5">
        <v>300</v>
      </c>
      <c r="G5">
        <v>1500</v>
      </c>
    </row>
    <row r="6" spans="2:7">
      <c r="B6" t="s">
        <v>8</v>
      </c>
      <c r="C6">
        <v>0</v>
      </c>
      <c r="D6">
        <v>0</v>
      </c>
      <c r="E6">
        <v>25</v>
      </c>
      <c r="F6">
        <v>120</v>
      </c>
      <c r="G6">
        <v>450</v>
      </c>
    </row>
    <row r="7" spans="2:7">
      <c r="B7" t="s">
        <v>9</v>
      </c>
      <c r="C7">
        <v>0</v>
      </c>
      <c r="D7">
        <v>0</v>
      </c>
      <c r="E7">
        <v>25</v>
      </c>
      <c r="F7">
        <v>120</v>
      </c>
      <c r="G7">
        <v>450</v>
      </c>
    </row>
    <row r="8" spans="2:7">
      <c r="B8" t="s">
        <v>10</v>
      </c>
      <c r="C8">
        <v>0</v>
      </c>
      <c r="D8">
        <v>0</v>
      </c>
      <c r="E8">
        <v>25</v>
      </c>
      <c r="F8">
        <v>120</v>
      </c>
      <c r="G8">
        <v>450</v>
      </c>
    </row>
    <row r="9" spans="2:7">
      <c r="B9" t="s">
        <v>61</v>
      </c>
      <c r="C9">
        <v>0</v>
      </c>
      <c r="D9">
        <v>0</v>
      </c>
      <c r="E9">
        <v>25</v>
      </c>
      <c r="F9">
        <v>120</v>
      </c>
      <c r="G9">
        <v>450</v>
      </c>
    </row>
    <row r="10" spans="2:7">
      <c r="B10" t="s">
        <v>11</v>
      </c>
      <c r="C10">
        <v>0</v>
      </c>
      <c r="D10">
        <v>0</v>
      </c>
      <c r="E10">
        <v>5</v>
      </c>
      <c r="F10">
        <v>40</v>
      </c>
      <c r="G10">
        <v>90</v>
      </c>
    </row>
    <row r="11" spans="2:7">
      <c r="B11" t="s">
        <v>12</v>
      </c>
      <c r="C11">
        <v>0</v>
      </c>
      <c r="D11">
        <v>0</v>
      </c>
      <c r="E11">
        <v>5</v>
      </c>
      <c r="F11">
        <v>40</v>
      </c>
      <c r="G11">
        <v>90</v>
      </c>
    </row>
    <row r="12" spans="2:7">
      <c r="B12" t="s">
        <v>13</v>
      </c>
      <c r="C12">
        <v>0</v>
      </c>
      <c r="D12">
        <v>0</v>
      </c>
      <c r="E12">
        <v>5</v>
      </c>
      <c r="F12">
        <v>25</v>
      </c>
      <c r="G12">
        <v>60</v>
      </c>
    </row>
    <row r="13" spans="2:7">
      <c r="B13" t="s">
        <v>14</v>
      </c>
      <c r="C13">
        <v>0</v>
      </c>
      <c r="D13">
        <v>0</v>
      </c>
      <c r="E13">
        <v>5</v>
      </c>
      <c r="F13">
        <v>25</v>
      </c>
      <c r="G13">
        <v>60</v>
      </c>
    </row>
    <row r="14" spans="2:7">
      <c r="B14" t="s">
        <v>15</v>
      </c>
      <c r="C14">
        <v>0</v>
      </c>
      <c r="D14">
        <v>0</v>
      </c>
      <c r="E14">
        <v>5</v>
      </c>
      <c r="F14">
        <v>25</v>
      </c>
      <c r="G14">
        <v>60</v>
      </c>
    </row>
    <row r="15" spans="2:7">
      <c r="B15" t="s">
        <v>16</v>
      </c>
      <c r="C15">
        <v>0</v>
      </c>
      <c r="D15">
        <v>0</v>
      </c>
      <c r="E15">
        <v>3</v>
      </c>
      <c r="F15">
        <v>0</v>
      </c>
      <c r="G1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42"/>
  <sheetViews>
    <sheetView workbookViewId="0">
      <selection activeCell="D7" sqref="D7"/>
    </sheetView>
  </sheetViews>
  <sheetFormatPr defaultRowHeight="14.4"/>
  <cols>
    <col min="2" max="2" width="18.109375" style="2" bestFit="1" customWidth="1"/>
    <col min="3" max="3" width="18.44140625" style="1" bestFit="1" customWidth="1"/>
    <col min="4" max="4" width="9.88671875" bestFit="1" customWidth="1"/>
    <col min="9" max="9" width="19.88671875" customWidth="1"/>
  </cols>
  <sheetData>
    <row r="2" spans="2:8">
      <c r="B2" s="4" t="s">
        <v>32</v>
      </c>
      <c r="C2" s="5" t="s">
        <v>80</v>
      </c>
      <c r="D2" t="s">
        <v>81</v>
      </c>
    </row>
    <row r="3" spans="2:8">
      <c r="B3" s="56">
        <v>0</v>
      </c>
      <c r="C3" s="59">
        <v>0</v>
      </c>
    </row>
    <row r="4" spans="2:8">
      <c r="B4" s="4">
        <v>1</v>
      </c>
      <c r="C4" s="4">
        <v>30</v>
      </c>
      <c r="D4">
        <f>C4/Summary!$B$9</f>
        <v>0.6</v>
      </c>
    </row>
    <row r="5" spans="2:8">
      <c r="B5" s="57">
        <v>2</v>
      </c>
      <c r="C5" s="57">
        <v>45</v>
      </c>
      <c r="D5">
        <f>C5/Summary!$B$9</f>
        <v>0.9</v>
      </c>
    </row>
    <row r="6" spans="2:8">
      <c r="B6" s="57">
        <v>3</v>
      </c>
      <c r="C6" s="57">
        <v>75</v>
      </c>
      <c r="D6">
        <f>C6/Summary!$B$9</f>
        <v>1.5</v>
      </c>
    </row>
    <row r="7" spans="2:8">
      <c r="B7" s="57">
        <v>4</v>
      </c>
      <c r="C7" s="57">
        <v>100</v>
      </c>
      <c r="D7">
        <f>C7/Summary!$B$9</f>
        <v>2</v>
      </c>
    </row>
    <row r="8" spans="2:8">
      <c r="B8" s="57">
        <v>5</v>
      </c>
      <c r="C8" s="57">
        <v>150</v>
      </c>
      <c r="D8">
        <f>C8/Summary!$B$9</f>
        <v>3</v>
      </c>
      <c r="H8" s="60"/>
    </row>
    <row r="9" spans="2:8">
      <c r="B9" s="57">
        <v>6</v>
      </c>
      <c r="C9" s="57">
        <v>180</v>
      </c>
      <c r="D9">
        <f>C9/Summary!$B$9</f>
        <v>3.6</v>
      </c>
    </row>
    <row r="10" spans="2:8">
      <c r="B10" s="57">
        <v>7</v>
      </c>
      <c r="C10" s="57">
        <v>180</v>
      </c>
      <c r="D10">
        <f>C10/Summary!$B$9</f>
        <v>3.6</v>
      </c>
    </row>
    <row r="11" spans="2:8">
      <c r="B11" s="57">
        <v>8</v>
      </c>
      <c r="C11" s="57">
        <v>270</v>
      </c>
      <c r="D11">
        <f>C11/Summary!$B$9</f>
        <v>5.4</v>
      </c>
    </row>
    <row r="12" spans="2:8">
      <c r="B12" s="57">
        <v>9</v>
      </c>
      <c r="C12" s="57">
        <v>360</v>
      </c>
      <c r="D12">
        <f>C12/Summary!$B$9</f>
        <v>7.2</v>
      </c>
    </row>
    <row r="13" spans="2:8">
      <c r="B13" s="57">
        <v>10</v>
      </c>
      <c r="C13" s="57">
        <v>450</v>
      </c>
      <c r="D13">
        <f>C13/Summary!$B$9</f>
        <v>9</v>
      </c>
    </row>
    <row r="14" spans="2:8">
      <c r="B14" s="57">
        <v>11</v>
      </c>
      <c r="C14" s="57">
        <v>675</v>
      </c>
      <c r="D14">
        <f>C14/Summary!$B$9</f>
        <v>13.5</v>
      </c>
    </row>
    <row r="15" spans="2:8">
      <c r="B15" s="57">
        <v>12</v>
      </c>
      <c r="C15" s="57">
        <v>1200</v>
      </c>
      <c r="D15">
        <f>C15/Summary!$B$9</f>
        <v>24</v>
      </c>
    </row>
    <row r="16" spans="2:8">
      <c r="B16" s="57">
        <v>13</v>
      </c>
      <c r="C16" s="6">
        <v>1500</v>
      </c>
      <c r="D16">
        <f>C16/Summary!$B$9</f>
        <v>30</v>
      </c>
    </row>
    <row r="17" spans="1:4">
      <c r="B17" s="57">
        <v>14</v>
      </c>
      <c r="C17" s="6">
        <v>3000</v>
      </c>
      <c r="D17">
        <f>C17/Summary!$B$9</f>
        <v>60</v>
      </c>
    </row>
    <row r="18" spans="1:4">
      <c r="B18" s="57">
        <v>15</v>
      </c>
      <c r="C18" s="6">
        <v>4500</v>
      </c>
      <c r="D18">
        <f>C18/Summary!$B$9</f>
        <v>90</v>
      </c>
    </row>
    <row r="19" spans="1:4">
      <c r="B19" s="57">
        <v>16</v>
      </c>
      <c r="C19" s="6">
        <v>4500</v>
      </c>
      <c r="D19">
        <f>C19/Summary!$B$9</f>
        <v>90</v>
      </c>
    </row>
    <row r="20" spans="1:4">
      <c r="B20" s="57">
        <v>17</v>
      </c>
      <c r="C20" s="6">
        <v>4500</v>
      </c>
      <c r="D20">
        <f>C20/Summary!$B$9</f>
        <v>90</v>
      </c>
    </row>
    <row r="21" spans="1:4">
      <c r="B21" s="57">
        <v>18</v>
      </c>
      <c r="C21" s="6">
        <v>4500</v>
      </c>
      <c r="D21">
        <f>C21/Summary!$B$9</f>
        <v>90</v>
      </c>
    </row>
    <row r="22" spans="1:4">
      <c r="A22" s="36"/>
      <c r="B22" s="64">
        <v>19</v>
      </c>
      <c r="C22" s="63">
        <v>4500</v>
      </c>
      <c r="D22">
        <f>C22/Summary!$B$9</f>
        <v>90</v>
      </c>
    </row>
    <row r="23" spans="1:4">
      <c r="B23" s="58">
        <v>20</v>
      </c>
      <c r="C23" s="7">
        <v>4500</v>
      </c>
      <c r="D23">
        <f>C23/Summary!$B$9</f>
        <v>90</v>
      </c>
    </row>
    <row r="29" spans="1:4">
      <c r="B29" s="3"/>
    </row>
    <row r="30" spans="1:4">
      <c r="B30" s="3"/>
    </row>
    <row r="31" spans="1:4">
      <c r="B31" s="3"/>
    </row>
    <row r="32" spans="1:4">
      <c r="B32" s="3"/>
    </row>
    <row r="33" spans="2:2">
      <c r="B33" s="3"/>
    </row>
    <row r="34" spans="2:2">
      <c r="B34" s="3"/>
    </row>
    <row r="35" spans="2:2">
      <c r="B35" s="3"/>
    </row>
    <row r="36" spans="2:2">
      <c r="B36" s="3"/>
    </row>
    <row r="37" spans="2:2">
      <c r="B37" s="3"/>
    </row>
    <row r="38" spans="2:2">
      <c r="B38" s="3"/>
    </row>
    <row r="39" spans="2:2">
      <c r="B39" s="3"/>
    </row>
    <row r="40" spans="2:2">
      <c r="B40" s="3"/>
    </row>
    <row r="41" spans="2:2">
      <c r="B41" s="3"/>
    </row>
    <row r="42" spans="2:2">
      <c r="B42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1EC5-2B9E-43E8-8EB0-199BB56067ED}">
  <dimension ref="B2:D8"/>
  <sheetViews>
    <sheetView workbookViewId="0">
      <selection activeCell="G7" sqref="G7"/>
    </sheetView>
  </sheetViews>
  <sheetFormatPr defaultRowHeight="14.4"/>
  <cols>
    <col min="2" max="3" width="12.88671875" bestFit="1" customWidth="1"/>
    <col min="4" max="4" width="27.88671875" bestFit="1" customWidth="1"/>
  </cols>
  <sheetData>
    <row r="2" spans="2:4">
      <c r="B2" s="40" t="s">
        <v>6</v>
      </c>
      <c r="C2" s="40" t="s">
        <v>82</v>
      </c>
      <c r="D2" s="40" t="s">
        <v>83</v>
      </c>
    </row>
    <row r="3" spans="2:4">
      <c r="B3" s="40" t="s">
        <v>7</v>
      </c>
      <c r="C3" s="61">
        <v>1000</v>
      </c>
      <c r="D3" s="57">
        <v>500</v>
      </c>
    </row>
    <row r="4" spans="2:4">
      <c r="B4" s="40" t="s">
        <v>8</v>
      </c>
      <c r="C4" s="61">
        <v>900</v>
      </c>
      <c r="D4" s="57">
        <v>500</v>
      </c>
    </row>
    <row r="5" spans="2:4">
      <c r="B5" s="40" t="s">
        <v>9</v>
      </c>
      <c r="C5" s="61">
        <v>1000</v>
      </c>
      <c r="D5" s="57">
        <v>600</v>
      </c>
    </row>
    <row r="6" spans="2:4">
      <c r="B6" s="40" t="s">
        <v>10</v>
      </c>
      <c r="C6" s="61">
        <v>900</v>
      </c>
      <c r="D6" s="57">
        <v>500</v>
      </c>
    </row>
    <row r="7" spans="2:4">
      <c r="B7" s="40" t="s">
        <v>61</v>
      </c>
      <c r="C7" s="62">
        <v>1000</v>
      </c>
      <c r="D7" s="58">
        <v>400</v>
      </c>
    </row>
    <row r="8" spans="2:4">
      <c r="B8" t="s">
        <v>41</v>
      </c>
      <c r="C8" s="2">
        <f>SUM(C3:C7)</f>
        <v>4800</v>
      </c>
      <c r="D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8A59-6924-4A94-B703-F6656DA1F0E8}">
  <dimension ref="B1:C5"/>
  <sheetViews>
    <sheetView workbookViewId="0">
      <selection activeCell="E4" sqref="E4"/>
    </sheetView>
  </sheetViews>
  <sheetFormatPr defaultRowHeight="14.4"/>
  <cols>
    <col min="2" max="2" width="11.6640625" bestFit="1" customWidth="1"/>
  </cols>
  <sheetData>
    <row r="1" spans="2:3">
      <c r="C1" t="s">
        <v>78</v>
      </c>
    </row>
    <row r="2" spans="2:3">
      <c r="B2" t="s">
        <v>76</v>
      </c>
      <c r="C2">
        <v>48</v>
      </c>
    </row>
    <row r="3" spans="2:3">
      <c r="B3" t="s">
        <v>77</v>
      </c>
      <c r="C3">
        <v>49</v>
      </c>
    </row>
    <row r="4" spans="2:3">
      <c r="B4" t="s">
        <v>116</v>
      </c>
      <c r="C4">
        <v>3</v>
      </c>
    </row>
    <row r="5" spans="2:3">
      <c r="B5" t="s">
        <v>41</v>
      </c>
      <c r="C5">
        <f>SUM(C2:C4)</f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Z198"/>
  <sheetViews>
    <sheetView zoomScale="85" zoomScaleNormal="85" workbookViewId="0">
      <selection activeCell="G10" sqref="G10"/>
    </sheetView>
  </sheetViews>
  <sheetFormatPr defaultColWidth="9.109375" defaultRowHeight="14.4"/>
  <cols>
    <col min="1" max="1" width="9.109375" style="13" customWidth="1"/>
    <col min="2" max="8" width="14.88671875" style="13" bestFit="1" customWidth="1"/>
    <col min="9" max="10" width="9.109375" style="13"/>
    <col min="11" max="11" width="14.88671875" style="13" bestFit="1" customWidth="1"/>
    <col min="12" max="16" width="9.109375" style="13"/>
    <col min="17" max="17" width="11" style="13" customWidth="1"/>
    <col min="18" max="23" width="9.109375" style="13"/>
    <col min="24" max="24" width="10" style="13" bestFit="1" customWidth="1"/>
    <col min="25" max="25" width="9.109375" style="13" customWidth="1"/>
    <col min="26" max="16384" width="9.109375" style="13"/>
  </cols>
  <sheetData>
    <row r="2" spans="2:8" ht="15" thickBot="1">
      <c r="B2" s="12"/>
      <c r="C2" s="68" t="s">
        <v>40</v>
      </c>
      <c r="D2" s="69"/>
      <c r="E2" s="69"/>
      <c r="F2" s="69"/>
      <c r="G2" s="69"/>
      <c r="H2" s="70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9</v>
      </c>
      <c r="D4" s="16" t="s">
        <v>12</v>
      </c>
      <c r="E4" s="16" t="s">
        <v>11</v>
      </c>
      <c r="F4" s="16" t="s">
        <v>11</v>
      </c>
      <c r="G4" s="16" t="s">
        <v>9</v>
      </c>
      <c r="H4" s="31" t="s">
        <v>7</v>
      </c>
    </row>
    <row r="5" spans="2:8">
      <c r="B5" s="12">
        <v>1</v>
      </c>
      <c r="C5" s="16" t="s">
        <v>61</v>
      </c>
      <c r="D5" s="16" t="s">
        <v>13</v>
      </c>
      <c r="E5" s="16" t="s">
        <v>13</v>
      </c>
      <c r="F5" s="16" t="s">
        <v>13</v>
      </c>
      <c r="G5" s="16" t="s">
        <v>61</v>
      </c>
      <c r="H5" s="31" t="s">
        <v>7</v>
      </c>
    </row>
    <row r="6" spans="2:8">
      <c r="B6" s="12">
        <v>2</v>
      </c>
      <c r="C6" s="16" t="s">
        <v>9</v>
      </c>
      <c r="D6" s="16" t="s">
        <v>13</v>
      </c>
      <c r="E6" s="16" t="s">
        <v>16</v>
      </c>
      <c r="F6" s="16" t="s">
        <v>13</v>
      </c>
      <c r="G6" s="16" t="s">
        <v>9</v>
      </c>
      <c r="H6" s="31" t="s">
        <v>8</v>
      </c>
    </row>
    <row r="7" spans="2:8">
      <c r="B7" s="12">
        <v>3</v>
      </c>
      <c r="C7" s="16" t="s">
        <v>5</v>
      </c>
      <c r="D7" s="16" t="s">
        <v>8</v>
      </c>
      <c r="E7" s="16" t="s">
        <v>8</v>
      </c>
      <c r="F7" s="16" t="s">
        <v>8</v>
      </c>
      <c r="G7" s="16" t="s">
        <v>9</v>
      </c>
      <c r="H7" s="31" t="s">
        <v>8</v>
      </c>
    </row>
    <row r="8" spans="2:8">
      <c r="B8" s="12">
        <v>4</v>
      </c>
      <c r="C8" s="16" t="s">
        <v>12</v>
      </c>
      <c r="D8" s="16" t="s">
        <v>8</v>
      </c>
      <c r="E8" s="16" t="s">
        <v>8</v>
      </c>
      <c r="F8" s="16" t="s">
        <v>8</v>
      </c>
      <c r="G8" s="16" t="s">
        <v>11</v>
      </c>
      <c r="H8" s="31" t="s">
        <v>9</v>
      </c>
    </row>
    <row r="9" spans="2:8">
      <c r="B9" s="12">
        <v>5</v>
      </c>
      <c r="C9" s="16" t="s">
        <v>13</v>
      </c>
      <c r="D9" s="16" t="s">
        <v>8</v>
      </c>
      <c r="E9" s="16" t="s">
        <v>15</v>
      </c>
      <c r="F9" s="16" t="s">
        <v>8</v>
      </c>
      <c r="G9" s="16" t="s">
        <v>13</v>
      </c>
      <c r="H9" s="31" t="s">
        <v>9</v>
      </c>
    </row>
    <row r="10" spans="2:8">
      <c r="B10" s="12">
        <v>6</v>
      </c>
      <c r="C10" s="16" t="s">
        <v>16</v>
      </c>
      <c r="D10" s="16" t="s">
        <v>8</v>
      </c>
      <c r="E10" s="16" t="s">
        <v>61</v>
      </c>
      <c r="F10" s="16" t="s">
        <v>8</v>
      </c>
      <c r="G10" s="16" t="s">
        <v>16</v>
      </c>
      <c r="H10" s="31" t="s">
        <v>10</v>
      </c>
    </row>
    <row r="11" spans="2:8">
      <c r="B11" s="12">
        <v>7</v>
      </c>
      <c r="C11" s="16" t="s">
        <v>11</v>
      </c>
      <c r="D11" s="16" t="s">
        <v>12</v>
      </c>
      <c r="E11" s="16" t="s">
        <v>16</v>
      </c>
      <c r="F11" s="16" t="s">
        <v>12</v>
      </c>
      <c r="G11" s="16" t="s">
        <v>12</v>
      </c>
      <c r="H11" s="31" t="s">
        <v>10</v>
      </c>
    </row>
    <row r="12" spans="2:8">
      <c r="B12" s="12">
        <v>8</v>
      </c>
      <c r="C12" s="16" t="s">
        <v>9</v>
      </c>
      <c r="D12" s="16" t="s">
        <v>12</v>
      </c>
      <c r="E12" s="16" t="s">
        <v>7</v>
      </c>
      <c r="F12" s="16" t="s">
        <v>8</v>
      </c>
      <c r="G12" s="16" t="s">
        <v>8</v>
      </c>
      <c r="H12" s="31" t="s">
        <v>10</v>
      </c>
    </row>
    <row r="13" spans="2:8">
      <c r="B13" s="12">
        <v>9</v>
      </c>
      <c r="C13" s="16" t="s">
        <v>9</v>
      </c>
      <c r="D13" s="16" t="s">
        <v>7</v>
      </c>
      <c r="E13" s="16" t="s">
        <v>7</v>
      </c>
      <c r="F13" s="16" t="s">
        <v>7</v>
      </c>
      <c r="G13" s="16" t="s">
        <v>8</v>
      </c>
      <c r="H13" s="31" t="s">
        <v>61</v>
      </c>
    </row>
    <row r="14" spans="2:8">
      <c r="B14" s="12">
        <v>10</v>
      </c>
      <c r="C14" s="16" t="s">
        <v>16</v>
      </c>
      <c r="D14" s="16" t="s">
        <v>7</v>
      </c>
      <c r="E14" s="16" t="s">
        <v>7</v>
      </c>
      <c r="F14" s="16" t="s">
        <v>7</v>
      </c>
      <c r="G14" s="16" t="s">
        <v>8</v>
      </c>
      <c r="H14" s="31" t="s">
        <v>61</v>
      </c>
    </row>
    <row r="15" spans="2:8">
      <c r="B15" s="12">
        <v>11</v>
      </c>
      <c r="C15" s="16" t="s">
        <v>11</v>
      </c>
      <c r="D15" s="16" t="s">
        <v>7</v>
      </c>
      <c r="E15" s="16" t="s">
        <v>7</v>
      </c>
      <c r="F15" s="16" t="s">
        <v>7</v>
      </c>
      <c r="G15" s="16" t="s">
        <v>7</v>
      </c>
      <c r="H15" s="31" t="s">
        <v>61</v>
      </c>
    </row>
    <row r="16" spans="2:8">
      <c r="B16" s="12">
        <v>12</v>
      </c>
      <c r="C16" s="16" t="s">
        <v>12</v>
      </c>
      <c r="D16" s="16" t="s">
        <v>11</v>
      </c>
      <c r="E16" s="16" t="s">
        <v>7</v>
      </c>
      <c r="F16" s="16" t="s">
        <v>10</v>
      </c>
      <c r="G16" s="16" t="s">
        <v>7</v>
      </c>
      <c r="H16" s="31" t="s">
        <v>11</v>
      </c>
    </row>
    <row r="17" spans="2:9">
      <c r="B17" s="12">
        <v>13</v>
      </c>
      <c r="C17" s="16" t="s">
        <v>7</v>
      </c>
      <c r="D17" s="16" t="s">
        <v>12</v>
      </c>
      <c r="E17" s="16" t="s">
        <v>61</v>
      </c>
      <c r="F17" s="16" t="s">
        <v>14</v>
      </c>
      <c r="G17" s="16" t="s">
        <v>7</v>
      </c>
      <c r="H17" s="31" t="s">
        <v>12</v>
      </c>
    </row>
    <row r="18" spans="2:9">
      <c r="B18" s="12">
        <v>14</v>
      </c>
      <c r="C18" s="16" t="s">
        <v>7</v>
      </c>
      <c r="D18" s="16" t="s">
        <v>14</v>
      </c>
      <c r="E18" s="16" t="s">
        <v>15</v>
      </c>
      <c r="F18" s="16" t="s">
        <v>15</v>
      </c>
      <c r="G18" s="16" t="s">
        <v>7</v>
      </c>
      <c r="H18" s="32" t="s">
        <v>13</v>
      </c>
    </row>
    <row r="19" spans="2:9">
      <c r="B19" s="12">
        <v>15</v>
      </c>
      <c r="C19" s="16" t="s">
        <v>7</v>
      </c>
      <c r="D19" s="16" t="s">
        <v>10</v>
      </c>
      <c r="E19" s="16" t="s">
        <v>15</v>
      </c>
      <c r="F19" s="16" t="s">
        <v>10</v>
      </c>
      <c r="G19" s="16" t="s">
        <v>7</v>
      </c>
      <c r="H19" s="32" t="s">
        <v>14</v>
      </c>
      <c r="I19" s="21">
        <f>I62</f>
        <v>0.32227165023566773</v>
      </c>
    </row>
    <row r="20" spans="2:9">
      <c r="B20" s="12">
        <v>16</v>
      </c>
      <c r="C20" s="16" t="s">
        <v>9</v>
      </c>
      <c r="D20" s="16" t="s">
        <v>10</v>
      </c>
      <c r="E20" s="16" t="s">
        <v>14</v>
      </c>
      <c r="F20" s="16" t="s">
        <v>10</v>
      </c>
      <c r="G20" s="16" t="s">
        <v>10</v>
      </c>
      <c r="H20" s="32" t="s">
        <v>15</v>
      </c>
    </row>
    <row r="21" spans="2:9">
      <c r="B21" s="12">
        <v>17</v>
      </c>
      <c r="C21" s="16" t="s">
        <v>61</v>
      </c>
      <c r="D21" s="16" t="s">
        <v>10</v>
      </c>
      <c r="E21" s="16" t="s">
        <v>14</v>
      </c>
      <c r="F21" s="16" t="s">
        <v>10</v>
      </c>
      <c r="G21" s="16" t="s">
        <v>61</v>
      </c>
      <c r="H21" s="32"/>
    </row>
    <row r="22" spans="2:9">
      <c r="B22" s="12">
        <v>18</v>
      </c>
      <c r="C22" s="16" t="s">
        <v>10</v>
      </c>
      <c r="D22" s="16" t="s">
        <v>11</v>
      </c>
      <c r="E22" s="16" t="s">
        <v>10</v>
      </c>
      <c r="F22" s="16" t="s">
        <v>14</v>
      </c>
      <c r="G22" s="16" t="s">
        <v>12</v>
      </c>
      <c r="H22" s="32"/>
    </row>
    <row r="23" spans="2:9">
      <c r="B23" s="12">
        <v>19</v>
      </c>
      <c r="C23" s="16" t="s">
        <v>10</v>
      </c>
      <c r="D23" s="16" t="s">
        <v>13</v>
      </c>
      <c r="E23" s="16" t="s">
        <v>10</v>
      </c>
      <c r="F23" s="16" t="s">
        <v>14</v>
      </c>
      <c r="G23" s="16" t="s">
        <v>10</v>
      </c>
      <c r="H23" s="32"/>
    </row>
    <row r="24" spans="2:9">
      <c r="B24" s="12">
        <v>20</v>
      </c>
      <c r="C24" s="16" t="s">
        <v>10</v>
      </c>
      <c r="D24" s="16" t="s">
        <v>10</v>
      </c>
      <c r="E24" s="16" t="s">
        <v>9</v>
      </c>
      <c r="F24" s="16" t="s">
        <v>12</v>
      </c>
      <c r="G24" s="16" t="s">
        <v>10</v>
      </c>
      <c r="H24" s="32"/>
    </row>
    <row r="25" spans="2:9">
      <c r="B25" s="12">
        <v>21</v>
      </c>
      <c r="C25" s="16" t="s">
        <v>9</v>
      </c>
      <c r="D25" s="16" t="s">
        <v>9</v>
      </c>
      <c r="E25" s="16" t="s">
        <v>9</v>
      </c>
      <c r="F25" s="16" t="s">
        <v>8</v>
      </c>
      <c r="G25" s="16" t="s">
        <v>10</v>
      </c>
      <c r="H25" s="32"/>
    </row>
    <row r="26" spans="2:9">
      <c r="B26" s="12">
        <v>22</v>
      </c>
      <c r="C26" s="16" t="s">
        <v>13</v>
      </c>
      <c r="D26" s="16" t="s">
        <v>9</v>
      </c>
      <c r="E26" s="16" t="s">
        <v>9</v>
      </c>
      <c r="F26" s="16" t="s">
        <v>12</v>
      </c>
      <c r="G26" s="16" t="s">
        <v>9</v>
      </c>
      <c r="H26" s="32"/>
    </row>
    <row r="27" spans="2:9">
      <c r="B27" s="12">
        <v>23</v>
      </c>
      <c r="C27" s="16" t="s">
        <v>15</v>
      </c>
      <c r="D27" s="16" t="s">
        <v>13</v>
      </c>
      <c r="E27" s="16" t="s">
        <v>9</v>
      </c>
      <c r="F27" s="16" t="s">
        <v>10</v>
      </c>
      <c r="G27" s="16" t="s">
        <v>8</v>
      </c>
      <c r="H27" s="32"/>
    </row>
    <row r="28" spans="2:9">
      <c r="B28" s="12">
        <v>24</v>
      </c>
      <c r="C28" s="16" t="s">
        <v>61</v>
      </c>
      <c r="D28" s="16" t="s">
        <v>12</v>
      </c>
      <c r="E28" s="16" t="s">
        <v>14</v>
      </c>
      <c r="F28" s="16" t="s">
        <v>10</v>
      </c>
      <c r="G28" s="16" t="s">
        <v>10</v>
      </c>
      <c r="H28" s="32"/>
    </row>
    <row r="29" spans="2:9">
      <c r="B29" s="12">
        <v>25</v>
      </c>
      <c r="C29" s="16" t="s">
        <v>14</v>
      </c>
      <c r="D29" s="16" t="s">
        <v>14</v>
      </c>
      <c r="E29" s="16" t="s">
        <v>16</v>
      </c>
      <c r="F29" s="16" t="s">
        <v>14</v>
      </c>
      <c r="G29" s="16" t="s">
        <v>14</v>
      </c>
      <c r="H29" s="32"/>
    </row>
    <row r="30" spans="2:9">
      <c r="B30" s="12">
        <v>26</v>
      </c>
      <c r="C30" s="16" t="s">
        <v>15</v>
      </c>
      <c r="D30" s="16" t="s">
        <v>10</v>
      </c>
      <c r="E30" s="16" t="s">
        <v>61</v>
      </c>
      <c r="F30" s="16" t="s">
        <v>12</v>
      </c>
      <c r="G30" s="16" t="s">
        <v>15</v>
      </c>
      <c r="H30" s="32"/>
    </row>
    <row r="31" spans="2:9">
      <c r="B31" s="12">
        <v>27</v>
      </c>
      <c r="C31" s="16" t="s">
        <v>9</v>
      </c>
      <c r="D31" s="16" t="s">
        <v>14</v>
      </c>
      <c r="E31" s="16" t="s">
        <v>61</v>
      </c>
      <c r="F31" s="16" t="s">
        <v>13</v>
      </c>
      <c r="G31" s="16" t="s">
        <v>10</v>
      </c>
      <c r="H31" s="32"/>
    </row>
    <row r="32" spans="2:9">
      <c r="B32" s="12">
        <v>28</v>
      </c>
      <c r="C32" s="16" t="s">
        <v>13</v>
      </c>
      <c r="D32" s="16" t="s">
        <v>14</v>
      </c>
      <c r="E32" s="16" t="s">
        <v>13</v>
      </c>
      <c r="F32" s="16" t="s">
        <v>13</v>
      </c>
      <c r="G32" s="16" t="s">
        <v>14</v>
      </c>
      <c r="H32" s="32"/>
    </row>
    <row r="33" spans="2:8">
      <c r="B33" s="12">
        <v>29</v>
      </c>
      <c r="C33" s="16" t="s">
        <v>16</v>
      </c>
      <c r="D33" s="16" t="s">
        <v>9</v>
      </c>
      <c r="E33" s="16" t="s">
        <v>13</v>
      </c>
      <c r="F33" s="16" t="s">
        <v>9</v>
      </c>
      <c r="G33" s="16" t="s">
        <v>11</v>
      </c>
      <c r="H33" s="32"/>
    </row>
    <row r="34" spans="2:8">
      <c r="B34" s="12">
        <v>30</v>
      </c>
      <c r="C34" s="16" t="s">
        <v>9</v>
      </c>
      <c r="D34" s="16" t="s">
        <v>14</v>
      </c>
      <c r="E34" s="16" t="s">
        <v>13</v>
      </c>
      <c r="F34" s="16" t="s">
        <v>13</v>
      </c>
      <c r="G34" s="16" t="s">
        <v>9</v>
      </c>
      <c r="H34" s="32"/>
    </row>
    <row r="35" spans="2:8">
      <c r="B35" s="12">
        <v>31</v>
      </c>
      <c r="C35" s="16" t="s">
        <v>9</v>
      </c>
      <c r="D35" s="16" t="s">
        <v>10</v>
      </c>
      <c r="E35" s="16" t="s">
        <v>16</v>
      </c>
      <c r="F35" s="16" t="s">
        <v>13</v>
      </c>
      <c r="G35" s="16" t="s">
        <v>9</v>
      </c>
      <c r="H35" s="32"/>
    </row>
    <row r="36" spans="2:8">
      <c r="B36" s="12">
        <v>32</v>
      </c>
      <c r="C36" s="16" t="s">
        <v>13</v>
      </c>
      <c r="D36" s="16" t="s">
        <v>10</v>
      </c>
      <c r="E36" s="16" t="s">
        <v>13</v>
      </c>
      <c r="F36" s="16" t="s">
        <v>10</v>
      </c>
      <c r="G36" s="16" t="s">
        <v>13</v>
      </c>
      <c r="H36" s="32"/>
    </row>
    <row r="37" spans="2:8">
      <c r="B37" s="12">
        <v>33</v>
      </c>
      <c r="C37" s="16" t="s">
        <v>9</v>
      </c>
      <c r="D37" s="16" t="s">
        <v>12</v>
      </c>
      <c r="E37" s="16" t="s">
        <v>11</v>
      </c>
      <c r="F37" s="16" t="s">
        <v>11</v>
      </c>
      <c r="G37" s="16" t="s">
        <v>9</v>
      </c>
      <c r="H37" s="32"/>
    </row>
    <row r="38" spans="2:8">
      <c r="B38" s="12">
        <v>34</v>
      </c>
      <c r="C38" s="16" t="s">
        <v>13</v>
      </c>
      <c r="D38" s="16" t="s">
        <v>11</v>
      </c>
      <c r="E38" s="16" t="s">
        <v>12</v>
      </c>
      <c r="F38" s="16" t="s">
        <v>12</v>
      </c>
      <c r="G38" s="16" t="s">
        <v>13</v>
      </c>
      <c r="H38" s="32"/>
    </row>
    <row r="39" spans="2:8">
      <c r="B39" s="12">
        <v>35</v>
      </c>
      <c r="C39" s="16" t="s">
        <v>11</v>
      </c>
      <c r="D39" s="16" t="s">
        <v>8</v>
      </c>
      <c r="E39" s="16" t="s">
        <v>9</v>
      </c>
      <c r="F39" s="16" t="s">
        <v>8</v>
      </c>
      <c r="G39" s="16" t="s">
        <v>16</v>
      </c>
      <c r="H39" s="32"/>
    </row>
    <row r="40" spans="2:8">
      <c r="B40" s="12">
        <v>36</v>
      </c>
      <c r="C40" s="16" t="s">
        <v>16</v>
      </c>
      <c r="D40" s="16" t="s">
        <v>8</v>
      </c>
      <c r="E40" s="16" t="s">
        <v>9</v>
      </c>
      <c r="F40" s="16" t="s">
        <v>8</v>
      </c>
      <c r="G40" s="16" t="s">
        <v>10</v>
      </c>
      <c r="H40" s="32"/>
    </row>
    <row r="41" spans="2:8">
      <c r="B41" s="12">
        <v>37</v>
      </c>
      <c r="C41" s="16" t="s">
        <v>15</v>
      </c>
      <c r="D41" s="16" t="s">
        <v>8</v>
      </c>
      <c r="E41" s="16" t="s">
        <v>7</v>
      </c>
      <c r="F41" s="16" t="s">
        <v>8</v>
      </c>
      <c r="G41" s="16" t="s">
        <v>11</v>
      </c>
      <c r="H41" s="32"/>
    </row>
    <row r="42" spans="2:8">
      <c r="B42" s="12">
        <v>38</v>
      </c>
      <c r="C42" s="16" t="s">
        <v>11</v>
      </c>
      <c r="D42" s="16" t="s">
        <v>8</v>
      </c>
      <c r="E42" s="16" t="s">
        <v>61</v>
      </c>
      <c r="F42" s="16" t="s">
        <v>12</v>
      </c>
      <c r="G42" s="16" t="s">
        <v>12</v>
      </c>
      <c r="H42" s="32"/>
    </row>
    <row r="43" spans="2:8">
      <c r="B43" s="12">
        <v>39</v>
      </c>
      <c r="C43" s="16" t="s">
        <v>9</v>
      </c>
      <c r="D43" s="16" t="s">
        <v>8</v>
      </c>
      <c r="E43" s="16" t="s">
        <v>7</v>
      </c>
      <c r="F43" s="16" t="s">
        <v>8</v>
      </c>
      <c r="G43" s="16" t="s">
        <v>9</v>
      </c>
      <c r="H43" s="32"/>
    </row>
    <row r="44" spans="2:8">
      <c r="B44" s="12">
        <v>40</v>
      </c>
      <c r="C44" s="16" t="s">
        <v>9</v>
      </c>
      <c r="D44" s="16" t="s">
        <v>11</v>
      </c>
      <c r="E44" s="16" t="s">
        <v>12</v>
      </c>
      <c r="F44" s="16" t="s">
        <v>12</v>
      </c>
      <c r="G44" s="16" t="s">
        <v>9</v>
      </c>
      <c r="H44" s="32"/>
    </row>
    <row r="45" spans="2:8">
      <c r="B45" s="12">
        <v>41</v>
      </c>
      <c r="C45" s="16" t="s">
        <v>13</v>
      </c>
      <c r="D45" s="16" t="s">
        <v>10</v>
      </c>
      <c r="E45" s="16" t="s">
        <v>14</v>
      </c>
      <c r="F45" s="16" t="s">
        <v>10</v>
      </c>
      <c r="G45" s="16" t="s">
        <v>8</v>
      </c>
      <c r="H45" s="32"/>
    </row>
    <row r="46" spans="2:8">
      <c r="B46" s="12">
        <v>42</v>
      </c>
      <c r="C46" s="16" t="s">
        <v>8</v>
      </c>
      <c r="D46" s="16" t="s">
        <v>15</v>
      </c>
      <c r="E46" s="16" t="s">
        <v>16</v>
      </c>
      <c r="F46" s="16" t="s">
        <v>15</v>
      </c>
      <c r="G46" s="16" t="s">
        <v>12</v>
      </c>
      <c r="H46" s="32"/>
    </row>
    <row r="47" spans="2:8">
      <c r="B47" s="12">
        <v>43</v>
      </c>
      <c r="C47" s="16" t="s">
        <v>8</v>
      </c>
      <c r="D47" s="16" t="s">
        <v>13</v>
      </c>
      <c r="E47" s="16" t="s">
        <v>15</v>
      </c>
      <c r="F47" s="16" t="s">
        <v>9</v>
      </c>
      <c r="G47" s="16" t="s">
        <v>8</v>
      </c>
      <c r="H47" s="32"/>
    </row>
    <row r="48" spans="2:8">
      <c r="B48" s="12">
        <v>44</v>
      </c>
      <c r="C48" s="16" t="s">
        <v>8</v>
      </c>
      <c r="D48" s="16" t="s">
        <v>10</v>
      </c>
      <c r="E48" s="16" t="s">
        <v>10</v>
      </c>
      <c r="F48" s="16" t="s">
        <v>10</v>
      </c>
      <c r="G48" s="16" t="s">
        <v>8</v>
      </c>
      <c r="H48" s="32"/>
    </row>
    <row r="49" spans="2:9">
      <c r="B49" s="12">
        <v>45</v>
      </c>
      <c r="C49" s="16" t="s">
        <v>14</v>
      </c>
      <c r="D49" s="16" t="s">
        <v>15</v>
      </c>
      <c r="E49" s="16" t="s">
        <v>61</v>
      </c>
      <c r="F49" s="16" t="s">
        <v>61</v>
      </c>
      <c r="G49" s="16" t="s">
        <v>14</v>
      </c>
      <c r="H49" s="32"/>
    </row>
    <row r="50" spans="2:9">
      <c r="B50" s="12">
        <v>46</v>
      </c>
      <c r="C50" s="16" t="s">
        <v>16</v>
      </c>
      <c r="D50" s="16" t="s">
        <v>61</v>
      </c>
      <c r="E50" s="16" t="s">
        <v>61</v>
      </c>
      <c r="F50" s="16" t="s">
        <v>61</v>
      </c>
      <c r="G50" s="16" t="s">
        <v>16</v>
      </c>
      <c r="H50" s="32"/>
    </row>
    <row r="51" spans="2:9">
      <c r="B51" s="12">
        <v>47</v>
      </c>
      <c r="C51" s="16" t="s">
        <v>9</v>
      </c>
      <c r="D51" s="16" t="s">
        <v>12</v>
      </c>
      <c r="E51" s="16" t="s">
        <v>61</v>
      </c>
      <c r="F51" s="16" t="s">
        <v>61</v>
      </c>
      <c r="G51" s="16" t="s">
        <v>9</v>
      </c>
      <c r="H51" s="32"/>
    </row>
    <row r="52" spans="2:9">
      <c r="B52" s="12">
        <v>48</v>
      </c>
      <c r="C52" s="16" t="s">
        <v>61</v>
      </c>
      <c r="D52" s="16" t="s">
        <v>10</v>
      </c>
      <c r="E52" s="16" t="s">
        <v>15</v>
      </c>
      <c r="F52" s="16" t="s">
        <v>13</v>
      </c>
      <c r="G52" s="16" t="s">
        <v>10</v>
      </c>
      <c r="H52" s="32"/>
    </row>
    <row r="53" spans="2:9">
      <c r="B53" s="12">
        <v>49</v>
      </c>
      <c r="C53" s="16" t="s">
        <v>61</v>
      </c>
      <c r="D53" s="16" t="s">
        <v>15</v>
      </c>
      <c r="E53" s="16" t="s">
        <v>13</v>
      </c>
      <c r="F53" s="16" t="s">
        <v>9</v>
      </c>
      <c r="G53" s="16" t="s">
        <v>61</v>
      </c>
      <c r="H53" s="32"/>
    </row>
    <row r="54" spans="2:9">
      <c r="B54" s="12">
        <v>50</v>
      </c>
      <c r="C54" s="16" t="s">
        <v>61</v>
      </c>
      <c r="D54" s="16" t="s">
        <v>15</v>
      </c>
      <c r="E54" s="16" t="s">
        <v>16</v>
      </c>
      <c r="F54" s="16" t="s">
        <v>11</v>
      </c>
      <c r="G54" s="16" t="s">
        <v>61</v>
      </c>
      <c r="H54" s="32"/>
    </row>
    <row r="55" spans="2:9">
      <c r="B55" s="12">
        <v>51</v>
      </c>
      <c r="C55" s="16" t="s">
        <v>15</v>
      </c>
      <c r="D55" s="16" t="s">
        <v>12</v>
      </c>
      <c r="E55" s="16" t="s">
        <v>14</v>
      </c>
      <c r="F55" s="16" t="s">
        <v>11</v>
      </c>
      <c r="G55" s="16" t="s">
        <v>61</v>
      </c>
      <c r="H55" s="32"/>
    </row>
    <row r="56" spans="2:9">
      <c r="B56" s="12">
        <v>52</v>
      </c>
      <c r="C56" s="16" t="s">
        <v>15</v>
      </c>
      <c r="D56" s="48" t="s">
        <v>14</v>
      </c>
      <c r="E56" s="16" t="s">
        <v>15</v>
      </c>
      <c r="F56" s="48" t="s">
        <v>14</v>
      </c>
      <c r="G56" s="16" t="s">
        <v>5</v>
      </c>
      <c r="H56" s="32"/>
    </row>
    <row r="57" spans="2:9">
      <c r="B57" s="12">
        <v>53</v>
      </c>
      <c r="C57" s="16" t="s">
        <v>13</v>
      </c>
      <c r="D57" s="16" t="s">
        <v>8</v>
      </c>
      <c r="E57" s="16" t="s">
        <v>15</v>
      </c>
      <c r="F57" s="16" t="s">
        <v>8</v>
      </c>
      <c r="G57" s="16" t="s">
        <v>13</v>
      </c>
      <c r="H57" s="32"/>
    </row>
    <row r="58" spans="2:9">
      <c r="B58" s="12">
        <v>54</v>
      </c>
      <c r="C58" s="16" t="s">
        <v>16</v>
      </c>
      <c r="D58" s="16" t="s">
        <v>11</v>
      </c>
      <c r="E58" s="16" t="s">
        <v>61</v>
      </c>
      <c r="F58" s="16" t="s">
        <v>8</v>
      </c>
      <c r="G58" s="16" t="s">
        <v>16</v>
      </c>
      <c r="H58" s="32"/>
    </row>
    <row r="59" spans="2:9">
      <c r="B59" s="12">
        <v>55</v>
      </c>
      <c r="C59" s="16" t="s">
        <v>61</v>
      </c>
      <c r="D59" s="16" t="s">
        <v>14</v>
      </c>
      <c r="E59" s="16" t="s">
        <v>61</v>
      </c>
      <c r="F59" s="16" t="s">
        <v>8</v>
      </c>
      <c r="G59" s="16" t="s">
        <v>14</v>
      </c>
      <c r="H59" s="32"/>
    </row>
    <row r="60" spans="2:9">
      <c r="B60" s="12">
        <v>56</v>
      </c>
      <c r="C60" s="16" t="s">
        <v>61</v>
      </c>
      <c r="D60" s="16" t="s">
        <v>15</v>
      </c>
      <c r="E60" s="16" t="s">
        <v>61</v>
      </c>
      <c r="F60" s="16" t="s">
        <v>15</v>
      </c>
      <c r="G60" s="16" t="s">
        <v>10</v>
      </c>
      <c r="H60" s="32"/>
    </row>
    <row r="61" spans="2:9">
      <c r="B61" s="12">
        <v>57</v>
      </c>
      <c r="C61" s="16" t="s">
        <v>15</v>
      </c>
      <c r="D61" s="16" t="s">
        <v>61</v>
      </c>
      <c r="E61" s="16" t="s">
        <v>61</v>
      </c>
      <c r="F61" s="16" t="s">
        <v>12</v>
      </c>
      <c r="G61" s="16" t="s">
        <v>10</v>
      </c>
      <c r="H61" s="32"/>
    </row>
    <row r="62" spans="2:9">
      <c r="B62" s="12">
        <v>58</v>
      </c>
      <c r="C62" s="16" t="s">
        <v>61</v>
      </c>
      <c r="D62" s="16" t="s">
        <v>61</v>
      </c>
      <c r="E62" s="16" t="s">
        <v>61</v>
      </c>
      <c r="F62" s="16" t="s">
        <v>12</v>
      </c>
      <c r="G62" s="16" t="s">
        <v>61</v>
      </c>
      <c r="H62" s="32"/>
      <c r="I62" s="21">
        <f>I127</f>
        <v>0.32227165023566773</v>
      </c>
    </row>
    <row r="63" spans="2:9">
      <c r="B63" s="12">
        <v>59</v>
      </c>
      <c r="C63" s="16" t="s">
        <v>61</v>
      </c>
      <c r="D63" s="16" t="s">
        <v>14</v>
      </c>
      <c r="E63" s="16" t="s">
        <v>7</v>
      </c>
      <c r="F63" s="16" t="s">
        <v>8</v>
      </c>
      <c r="G63" s="16" t="s">
        <v>61</v>
      </c>
      <c r="H63" s="32"/>
    </row>
    <row r="64" spans="2:9">
      <c r="B64" s="12">
        <v>60</v>
      </c>
      <c r="C64" s="16" t="s">
        <v>61</v>
      </c>
      <c r="D64" s="16" t="s">
        <v>10</v>
      </c>
      <c r="E64" s="16" t="s">
        <v>5</v>
      </c>
      <c r="F64" s="16" t="s">
        <v>5</v>
      </c>
      <c r="G64" s="16" t="s">
        <v>15</v>
      </c>
      <c r="H64" s="32"/>
    </row>
    <row r="65" spans="2:8">
      <c r="B65" s="12">
        <v>61</v>
      </c>
      <c r="C65" s="16" t="s">
        <v>14</v>
      </c>
      <c r="D65" s="16" t="s">
        <v>10</v>
      </c>
      <c r="E65" s="16" t="s">
        <v>13</v>
      </c>
      <c r="F65" s="16" t="s">
        <v>10</v>
      </c>
      <c r="G65" s="16" t="s">
        <v>61</v>
      </c>
      <c r="H65" s="32"/>
    </row>
    <row r="66" spans="2:8">
      <c r="B66" s="12">
        <v>62</v>
      </c>
      <c r="C66" s="16" t="s">
        <v>15</v>
      </c>
      <c r="D66" s="16" t="s">
        <v>15</v>
      </c>
      <c r="E66" s="16" t="s">
        <v>15</v>
      </c>
      <c r="F66" s="16" t="s">
        <v>15</v>
      </c>
      <c r="G66" s="16" t="s">
        <v>15</v>
      </c>
      <c r="H66" s="32"/>
    </row>
    <row r="67" spans="2:8">
      <c r="B67" s="12">
        <v>63</v>
      </c>
      <c r="C67" s="16" t="s">
        <v>14</v>
      </c>
      <c r="D67" s="16" t="s">
        <v>12</v>
      </c>
      <c r="E67" s="16" t="s">
        <v>11</v>
      </c>
      <c r="F67" s="16" t="s">
        <v>11</v>
      </c>
      <c r="G67" s="16" t="s">
        <v>12</v>
      </c>
      <c r="H67" s="32"/>
    </row>
    <row r="68" spans="2:8">
      <c r="B68" s="12">
        <v>64</v>
      </c>
      <c r="C68" s="16" t="s">
        <v>5</v>
      </c>
      <c r="D68" s="16" t="s">
        <v>14</v>
      </c>
      <c r="E68" s="16" t="s">
        <v>11</v>
      </c>
      <c r="F68" s="16" t="s">
        <v>11</v>
      </c>
      <c r="G68" s="16" t="s">
        <v>5</v>
      </c>
      <c r="H68" s="32"/>
    </row>
    <row r="69" spans="2:8">
      <c r="B69" s="12">
        <v>65</v>
      </c>
      <c r="C69" s="16" t="s">
        <v>7</v>
      </c>
      <c r="D69" s="16" t="s">
        <v>10</v>
      </c>
      <c r="E69" s="16" t="s">
        <v>11</v>
      </c>
      <c r="F69" s="16" t="s">
        <v>10</v>
      </c>
      <c r="G69" s="16" t="s">
        <v>10</v>
      </c>
      <c r="H69" s="32"/>
    </row>
    <row r="70" spans="2:8">
      <c r="B70" s="12">
        <v>66</v>
      </c>
      <c r="C70" s="16" t="s">
        <v>7</v>
      </c>
      <c r="D70" s="16" t="s">
        <v>8</v>
      </c>
      <c r="E70" s="16" t="s">
        <v>11</v>
      </c>
      <c r="F70" s="16" t="s">
        <v>11</v>
      </c>
      <c r="G70" s="16" t="s">
        <v>7</v>
      </c>
      <c r="H70" s="32"/>
    </row>
    <row r="71" spans="2:8">
      <c r="B71" s="12">
        <v>67</v>
      </c>
      <c r="C71" s="16" t="s">
        <v>12</v>
      </c>
      <c r="D71" s="16" t="s">
        <v>11</v>
      </c>
      <c r="E71" s="16" t="s">
        <v>8</v>
      </c>
      <c r="F71" s="16" t="s">
        <v>12</v>
      </c>
      <c r="G71" s="16" t="s">
        <v>11</v>
      </c>
      <c r="H71" s="32"/>
    </row>
    <row r="72" spans="2:8">
      <c r="B72" s="12">
        <v>68</v>
      </c>
      <c r="C72" s="16" t="s">
        <v>12</v>
      </c>
      <c r="D72" s="16" t="s">
        <v>8</v>
      </c>
      <c r="E72" s="16" t="s">
        <v>8</v>
      </c>
      <c r="F72" s="16" t="s">
        <v>12</v>
      </c>
      <c r="G72" s="16" t="s">
        <v>11</v>
      </c>
      <c r="H72" s="32"/>
    </row>
    <row r="73" spans="2:8">
      <c r="B73" s="12">
        <v>69</v>
      </c>
      <c r="C73" s="16" t="s">
        <v>9</v>
      </c>
      <c r="D73" s="16" t="s">
        <v>12</v>
      </c>
      <c r="E73" s="16" t="s">
        <v>12</v>
      </c>
      <c r="F73" s="16" t="s">
        <v>12</v>
      </c>
      <c r="G73" s="16" t="s">
        <v>10</v>
      </c>
      <c r="H73" s="32"/>
    </row>
    <row r="74" spans="2:8">
      <c r="B74" s="12">
        <v>70</v>
      </c>
      <c r="C74" s="16" t="s">
        <v>12</v>
      </c>
      <c r="D74" s="16" t="s">
        <v>8</v>
      </c>
      <c r="E74" s="16" t="s">
        <v>12</v>
      </c>
      <c r="F74" s="16" t="s">
        <v>8</v>
      </c>
      <c r="G74" s="16" t="s">
        <v>11</v>
      </c>
      <c r="H74" s="32"/>
    </row>
    <row r="75" spans="2:8">
      <c r="B75" s="12">
        <v>71</v>
      </c>
      <c r="C75" s="16" t="s">
        <v>13</v>
      </c>
      <c r="D75" s="16" t="s">
        <v>8</v>
      </c>
      <c r="E75" s="16" t="s">
        <v>13</v>
      </c>
      <c r="F75" s="16" t="s">
        <v>8</v>
      </c>
      <c r="G75" s="16" t="s">
        <v>12</v>
      </c>
      <c r="H75" s="32"/>
    </row>
    <row r="76" spans="2:8">
      <c r="B76" s="12">
        <v>72</v>
      </c>
      <c r="C76" s="16" t="s">
        <v>7</v>
      </c>
      <c r="D76" s="16" t="s">
        <v>12</v>
      </c>
      <c r="E76" s="16" t="s">
        <v>9</v>
      </c>
      <c r="F76" s="16" t="s">
        <v>13</v>
      </c>
      <c r="G76" s="16" t="s">
        <v>5</v>
      </c>
      <c r="H76" s="32"/>
    </row>
    <row r="77" spans="2:8">
      <c r="B77" s="12">
        <v>73</v>
      </c>
      <c r="C77" s="16" t="s">
        <v>7</v>
      </c>
      <c r="D77" s="16" t="s">
        <v>5</v>
      </c>
      <c r="E77" s="16" t="s">
        <v>9</v>
      </c>
      <c r="F77" s="16" t="s">
        <v>5</v>
      </c>
      <c r="G77" s="16" t="s">
        <v>12</v>
      </c>
      <c r="H77" s="32"/>
    </row>
    <row r="78" spans="2:8">
      <c r="B78" s="12">
        <v>74</v>
      </c>
      <c r="C78" s="16" t="s">
        <v>61</v>
      </c>
      <c r="D78" s="16" t="s">
        <v>8</v>
      </c>
      <c r="E78" s="16" t="s">
        <v>12</v>
      </c>
      <c r="F78" s="16" t="s">
        <v>8</v>
      </c>
      <c r="G78" s="16" t="s">
        <v>8</v>
      </c>
      <c r="H78" s="32"/>
    </row>
    <row r="79" spans="2:8">
      <c r="B79" s="12">
        <v>75</v>
      </c>
      <c r="C79" s="16" t="s">
        <v>61</v>
      </c>
      <c r="D79" s="16" t="s">
        <v>11</v>
      </c>
      <c r="E79" s="16" t="s">
        <v>11</v>
      </c>
      <c r="F79" s="16" t="s">
        <v>12</v>
      </c>
      <c r="G79" s="16" t="s">
        <v>8</v>
      </c>
      <c r="H79" s="32"/>
    </row>
    <row r="80" spans="2:8">
      <c r="B80" s="12">
        <v>76</v>
      </c>
      <c r="C80" s="16" t="s">
        <v>61</v>
      </c>
      <c r="D80" s="16" t="s">
        <v>11</v>
      </c>
      <c r="E80" s="16" t="s">
        <v>43</v>
      </c>
      <c r="F80" s="16" t="s">
        <v>13</v>
      </c>
      <c r="G80" s="16" t="s">
        <v>5</v>
      </c>
      <c r="H80" s="32"/>
    </row>
    <row r="81" spans="2:8">
      <c r="B81" s="12">
        <v>77</v>
      </c>
      <c r="C81" s="16" t="s">
        <v>61</v>
      </c>
      <c r="D81" s="16" t="s">
        <v>8</v>
      </c>
      <c r="E81" s="16" t="s">
        <v>43</v>
      </c>
      <c r="F81" s="16" t="s">
        <v>12</v>
      </c>
      <c r="G81" s="16" t="s">
        <v>9</v>
      </c>
      <c r="H81" s="32"/>
    </row>
    <row r="82" spans="2:8">
      <c r="B82" s="12">
        <v>78</v>
      </c>
      <c r="C82" s="16" t="s">
        <v>7</v>
      </c>
      <c r="D82" s="16" t="s">
        <v>12</v>
      </c>
      <c r="E82" s="16" t="s">
        <v>43</v>
      </c>
      <c r="F82" s="16" t="s">
        <v>8</v>
      </c>
      <c r="G82" s="16" t="s">
        <v>12</v>
      </c>
      <c r="H82" s="32"/>
    </row>
    <row r="83" spans="2:8">
      <c r="B83" s="12">
        <v>79</v>
      </c>
      <c r="C83" s="16" t="s">
        <v>14</v>
      </c>
      <c r="D83" s="16" t="s">
        <v>12</v>
      </c>
      <c r="E83" s="16" t="s">
        <v>43</v>
      </c>
      <c r="F83" s="16" t="s">
        <v>8</v>
      </c>
      <c r="G83" s="16" t="s">
        <v>16</v>
      </c>
      <c r="H83" s="32"/>
    </row>
    <row r="84" spans="2:8">
      <c r="B84" s="12">
        <v>80</v>
      </c>
      <c r="C84" s="16" t="s">
        <v>43</v>
      </c>
      <c r="D84" s="16" t="s">
        <v>13</v>
      </c>
      <c r="E84" s="16" t="s">
        <v>43</v>
      </c>
      <c r="F84" s="16" t="s">
        <v>10</v>
      </c>
      <c r="G84" s="16" t="s">
        <v>43</v>
      </c>
      <c r="H84" s="32"/>
    </row>
    <row r="85" spans="2:8">
      <c r="B85" s="12">
        <v>81</v>
      </c>
      <c r="C85" s="16" t="s">
        <v>43</v>
      </c>
      <c r="D85" s="16" t="s">
        <v>14</v>
      </c>
      <c r="E85" s="16" t="s">
        <v>43</v>
      </c>
      <c r="F85" s="16" t="s">
        <v>10</v>
      </c>
      <c r="G85" s="16" t="s">
        <v>43</v>
      </c>
      <c r="H85" s="32"/>
    </row>
    <row r="86" spans="2:8">
      <c r="B86" s="12">
        <v>82</v>
      </c>
      <c r="C86" s="16" t="s">
        <v>43</v>
      </c>
      <c r="D86" s="16" t="s">
        <v>14</v>
      </c>
      <c r="E86" s="16" t="s">
        <v>43</v>
      </c>
      <c r="F86" s="16" t="s">
        <v>10</v>
      </c>
      <c r="G86" s="16" t="s">
        <v>43</v>
      </c>
      <c r="H86" s="32"/>
    </row>
    <row r="87" spans="2:8">
      <c r="B87" s="12">
        <v>83</v>
      </c>
      <c r="C87" s="16" t="s">
        <v>43</v>
      </c>
      <c r="D87" s="16" t="s">
        <v>8</v>
      </c>
      <c r="E87" s="16" t="s">
        <v>43</v>
      </c>
      <c r="F87" s="16" t="s">
        <v>14</v>
      </c>
      <c r="G87" s="16" t="s">
        <v>43</v>
      </c>
      <c r="H87" s="32"/>
    </row>
    <row r="88" spans="2:8">
      <c r="B88" s="12">
        <v>84</v>
      </c>
      <c r="C88" s="16" t="s">
        <v>43</v>
      </c>
      <c r="D88" s="16" t="s">
        <v>12</v>
      </c>
      <c r="E88" s="16" t="s">
        <v>7</v>
      </c>
      <c r="F88" s="16" t="s">
        <v>14</v>
      </c>
      <c r="G88" s="16" t="s">
        <v>43</v>
      </c>
      <c r="H88" s="32"/>
    </row>
    <row r="89" spans="2:8">
      <c r="B89" s="12">
        <v>85</v>
      </c>
      <c r="C89" s="16" t="s">
        <v>43</v>
      </c>
      <c r="D89" s="16" t="s">
        <v>12</v>
      </c>
      <c r="E89" s="16" t="s">
        <v>7</v>
      </c>
      <c r="F89" s="16" t="s">
        <v>61</v>
      </c>
      <c r="G89" s="16" t="s">
        <v>43</v>
      </c>
      <c r="H89" s="32"/>
    </row>
    <row r="90" spans="2:8">
      <c r="B90" s="12">
        <v>86</v>
      </c>
      <c r="C90" s="16" t="s">
        <v>43</v>
      </c>
      <c r="D90" s="16" t="s">
        <v>14</v>
      </c>
      <c r="E90" s="16" t="s">
        <v>16</v>
      </c>
      <c r="F90" s="16" t="s">
        <v>61</v>
      </c>
      <c r="G90" s="16" t="s">
        <v>43</v>
      </c>
      <c r="H90" s="32"/>
    </row>
    <row r="91" spans="2:8">
      <c r="B91" s="12">
        <v>87</v>
      </c>
      <c r="C91" s="16" t="s">
        <v>43</v>
      </c>
      <c r="D91" s="16" t="s">
        <v>8</v>
      </c>
      <c r="E91" s="16" t="s">
        <v>15</v>
      </c>
      <c r="F91" s="16" t="s">
        <v>61</v>
      </c>
      <c r="G91" s="16" t="s">
        <v>43</v>
      </c>
      <c r="H91" s="32"/>
    </row>
    <row r="92" spans="2:8">
      <c r="B92" s="12">
        <v>88</v>
      </c>
      <c r="C92" s="16" t="s">
        <v>61</v>
      </c>
      <c r="D92" s="16" t="s">
        <v>13</v>
      </c>
      <c r="E92" s="16" t="s">
        <v>9</v>
      </c>
      <c r="F92" s="16" t="s">
        <v>15</v>
      </c>
      <c r="G92" s="16" t="s">
        <v>43</v>
      </c>
      <c r="H92" s="32"/>
    </row>
    <row r="93" spans="2:8">
      <c r="B93" s="12">
        <v>89</v>
      </c>
      <c r="C93" s="16" t="s">
        <v>61</v>
      </c>
      <c r="D93" s="16" t="s">
        <v>13</v>
      </c>
      <c r="E93" s="16" t="s">
        <v>15</v>
      </c>
      <c r="F93" s="16" t="s">
        <v>14</v>
      </c>
      <c r="G93" s="16" t="s">
        <v>61</v>
      </c>
      <c r="H93" s="32"/>
    </row>
    <row r="94" spans="2:8">
      <c r="B94" s="12">
        <v>90</v>
      </c>
      <c r="C94" s="16" t="s">
        <v>16</v>
      </c>
      <c r="D94" s="16" t="s">
        <v>10</v>
      </c>
      <c r="E94" s="16" t="s">
        <v>14</v>
      </c>
      <c r="F94" s="16" t="s">
        <v>10</v>
      </c>
      <c r="G94" s="16" t="s">
        <v>16</v>
      </c>
      <c r="H94" s="32"/>
    </row>
    <row r="95" spans="2:8">
      <c r="B95" s="12">
        <v>91</v>
      </c>
      <c r="C95" s="16" t="s">
        <v>15</v>
      </c>
      <c r="D95" s="16" t="s">
        <v>10</v>
      </c>
      <c r="E95" s="16" t="s">
        <v>9</v>
      </c>
      <c r="F95" s="16" t="s">
        <v>10</v>
      </c>
      <c r="G95" s="16" t="s">
        <v>14</v>
      </c>
      <c r="H95" s="32"/>
    </row>
    <row r="96" spans="2:8">
      <c r="B96" s="12">
        <v>92</v>
      </c>
      <c r="C96" s="16" t="s">
        <v>15</v>
      </c>
      <c r="D96" s="16" t="s">
        <v>10</v>
      </c>
      <c r="E96" s="16" t="s">
        <v>9</v>
      </c>
      <c r="F96" s="16" t="s">
        <v>10</v>
      </c>
      <c r="G96" s="16" t="s">
        <v>7</v>
      </c>
      <c r="H96" s="32"/>
    </row>
    <row r="97" spans="2:9">
      <c r="B97" s="12">
        <v>93</v>
      </c>
      <c r="C97" s="16" t="s">
        <v>7</v>
      </c>
      <c r="D97" s="16" t="s">
        <v>10</v>
      </c>
      <c r="E97" s="16" t="s">
        <v>12</v>
      </c>
      <c r="F97" s="16" t="s">
        <v>10</v>
      </c>
      <c r="G97" s="16" t="s">
        <v>14</v>
      </c>
      <c r="H97" s="32"/>
    </row>
    <row r="98" spans="2:9">
      <c r="B98" s="12">
        <v>94</v>
      </c>
      <c r="C98" s="16" t="s">
        <v>7</v>
      </c>
      <c r="D98" s="16" t="s">
        <v>14</v>
      </c>
      <c r="E98" s="16" t="s">
        <v>9</v>
      </c>
      <c r="F98" s="16" t="s">
        <v>14</v>
      </c>
      <c r="G98" s="16" t="s">
        <v>14</v>
      </c>
      <c r="H98" s="32"/>
    </row>
    <row r="99" spans="2:9">
      <c r="B99" s="12">
        <v>95</v>
      </c>
      <c r="C99" s="16" t="s">
        <v>7</v>
      </c>
      <c r="D99" s="16" t="s">
        <v>10</v>
      </c>
      <c r="E99" s="16" t="s">
        <v>9</v>
      </c>
      <c r="F99" s="16" t="s">
        <v>11</v>
      </c>
      <c r="G99" s="16" t="s">
        <v>10</v>
      </c>
      <c r="H99" s="32"/>
    </row>
    <row r="100" spans="2:9">
      <c r="B100" s="12">
        <v>96</v>
      </c>
      <c r="C100" s="16" t="s">
        <v>7</v>
      </c>
      <c r="D100" s="16" t="s">
        <v>12</v>
      </c>
      <c r="E100" s="16" t="s">
        <v>15</v>
      </c>
      <c r="F100" s="16" t="s">
        <v>8</v>
      </c>
      <c r="G100" s="16" t="s">
        <v>14</v>
      </c>
      <c r="H100" s="32"/>
      <c r="I100" s="21">
        <f>I127</f>
        <v>0.32227165023566773</v>
      </c>
    </row>
    <row r="101" spans="2:9">
      <c r="B101" s="12">
        <v>97</v>
      </c>
      <c r="C101" s="16" t="s">
        <v>11</v>
      </c>
      <c r="D101" s="16" t="s">
        <v>12</v>
      </c>
      <c r="E101" s="16" t="s">
        <v>61</v>
      </c>
      <c r="F101" s="16" t="s">
        <v>10</v>
      </c>
      <c r="G101" s="16" t="s">
        <v>10</v>
      </c>
      <c r="H101" s="32"/>
    </row>
    <row r="102" spans="2:9">
      <c r="B102" s="12">
        <v>98</v>
      </c>
      <c r="C102" s="16" t="s">
        <v>9</v>
      </c>
      <c r="D102" s="16" t="s">
        <v>15</v>
      </c>
      <c r="E102" s="16" t="s">
        <v>61</v>
      </c>
      <c r="F102" s="16" t="s">
        <v>8</v>
      </c>
      <c r="G102" s="16" t="s">
        <v>8</v>
      </c>
      <c r="H102" s="32"/>
    </row>
    <row r="103" spans="2:9">
      <c r="B103" s="12">
        <v>99</v>
      </c>
      <c r="C103" s="16" t="s">
        <v>9</v>
      </c>
      <c r="D103" s="16" t="s">
        <v>10</v>
      </c>
      <c r="E103" s="16" t="s">
        <v>15</v>
      </c>
      <c r="F103" s="16" t="s">
        <v>15</v>
      </c>
      <c r="G103" s="16" t="s">
        <v>8</v>
      </c>
      <c r="H103" s="32"/>
    </row>
    <row r="104" spans="2:9">
      <c r="B104" s="12">
        <v>100</v>
      </c>
      <c r="C104" s="16" t="s">
        <v>13</v>
      </c>
      <c r="D104" s="16" t="s">
        <v>12</v>
      </c>
      <c r="E104" s="16" t="s">
        <v>61</v>
      </c>
      <c r="F104" s="16" t="s">
        <v>15</v>
      </c>
      <c r="G104" s="16" t="s">
        <v>15</v>
      </c>
      <c r="H104" s="32"/>
    </row>
    <row r="105" spans="2:9">
      <c r="B105" s="12">
        <v>101</v>
      </c>
      <c r="C105" s="16" t="s">
        <v>15</v>
      </c>
      <c r="D105" s="16" t="s">
        <v>8</v>
      </c>
      <c r="E105" s="16" t="s">
        <v>9</v>
      </c>
      <c r="F105" s="16" t="s">
        <v>14</v>
      </c>
      <c r="G105" s="16" t="s">
        <v>61</v>
      </c>
      <c r="H105" s="32"/>
    </row>
    <row r="106" spans="2:9">
      <c r="B106" s="12">
        <v>102</v>
      </c>
      <c r="C106" s="16" t="s">
        <v>61</v>
      </c>
      <c r="D106" s="16" t="s">
        <v>12</v>
      </c>
      <c r="E106" s="16" t="s">
        <v>9</v>
      </c>
      <c r="F106" s="16" t="s">
        <v>10</v>
      </c>
      <c r="G106" s="16" t="s">
        <v>61</v>
      </c>
      <c r="H106" s="32"/>
    </row>
    <row r="107" spans="2:9">
      <c r="B107" s="12">
        <v>103</v>
      </c>
      <c r="C107" s="16" t="s">
        <v>5</v>
      </c>
      <c r="D107" s="16" t="s">
        <v>8</v>
      </c>
      <c r="E107" s="16" t="s">
        <v>9</v>
      </c>
      <c r="F107" s="16" t="s">
        <v>14</v>
      </c>
      <c r="G107" s="16" t="s">
        <v>61</v>
      </c>
      <c r="H107" s="32"/>
    </row>
    <row r="108" spans="2:9">
      <c r="B108" s="12">
        <v>104</v>
      </c>
      <c r="C108" s="16" t="s">
        <v>11</v>
      </c>
      <c r="D108" s="16" t="s">
        <v>12</v>
      </c>
      <c r="E108" s="16" t="s">
        <v>11</v>
      </c>
      <c r="F108" s="16" t="s">
        <v>10</v>
      </c>
      <c r="G108" s="16" t="s">
        <v>61</v>
      </c>
      <c r="H108" s="32"/>
    </row>
    <row r="109" spans="2:9">
      <c r="B109" s="12">
        <v>105</v>
      </c>
      <c r="C109" s="16" t="s">
        <v>11</v>
      </c>
      <c r="D109" s="16" t="s">
        <v>14</v>
      </c>
      <c r="E109" s="16" t="s">
        <v>11</v>
      </c>
      <c r="F109" s="16" t="s">
        <v>14</v>
      </c>
      <c r="G109" s="16" t="s">
        <v>15</v>
      </c>
      <c r="H109" s="32"/>
    </row>
    <row r="110" spans="2:9">
      <c r="B110" s="12">
        <v>106</v>
      </c>
      <c r="C110" s="16" t="s">
        <v>9</v>
      </c>
      <c r="D110" s="16" t="s">
        <v>8</v>
      </c>
      <c r="E110" s="16" t="s">
        <v>61</v>
      </c>
      <c r="F110" s="16" t="s">
        <v>10</v>
      </c>
      <c r="G110" s="16" t="s">
        <v>61</v>
      </c>
      <c r="H110" s="32"/>
    </row>
    <row r="111" spans="2:9">
      <c r="B111" s="12">
        <v>107</v>
      </c>
      <c r="C111" s="16" t="s">
        <v>13</v>
      </c>
      <c r="D111" s="16" t="s">
        <v>8</v>
      </c>
      <c r="E111" s="16" t="s">
        <v>61</v>
      </c>
      <c r="F111" s="16" t="s">
        <v>10</v>
      </c>
      <c r="G111" s="16" t="s">
        <v>15</v>
      </c>
      <c r="H111" s="32"/>
    </row>
    <row r="112" spans="2:9">
      <c r="B112" s="12">
        <v>108</v>
      </c>
      <c r="C112" s="16" t="s">
        <v>13</v>
      </c>
      <c r="D112" s="16" t="s">
        <v>8</v>
      </c>
      <c r="E112" s="16" t="s">
        <v>61</v>
      </c>
      <c r="F112" s="16" t="s">
        <v>10</v>
      </c>
      <c r="G112" s="16" t="s">
        <v>10</v>
      </c>
      <c r="H112" s="32"/>
    </row>
    <row r="113" spans="2:9">
      <c r="B113" s="12">
        <v>109</v>
      </c>
      <c r="C113" s="16" t="s">
        <v>14</v>
      </c>
      <c r="D113" s="16" t="s">
        <v>14</v>
      </c>
      <c r="E113" s="16" t="s">
        <v>61</v>
      </c>
      <c r="F113" s="16" t="s">
        <v>8</v>
      </c>
      <c r="G113" s="16" t="s">
        <v>14</v>
      </c>
      <c r="H113" s="32"/>
    </row>
    <row r="114" spans="2:9">
      <c r="B114" s="12">
        <v>110</v>
      </c>
      <c r="C114" s="16" t="s">
        <v>61</v>
      </c>
      <c r="D114" s="16" t="s">
        <v>14</v>
      </c>
      <c r="E114" s="16" t="s">
        <v>15</v>
      </c>
      <c r="F114" s="16" t="s">
        <v>8</v>
      </c>
      <c r="G114" s="16" t="s">
        <v>61</v>
      </c>
      <c r="H114" s="32"/>
    </row>
    <row r="115" spans="2:9">
      <c r="B115" s="12">
        <v>111</v>
      </c>
      <c r="C115" s="16" t="s">
        <v>61</v>
      </c>
      <c r="D115" s="16" t="s">
        <v>10</v>
      </c>
      <c r="E115" s="16" t="s">
        <v>61</v>
      </c>
      <c r="F115" s="16" t="s">
        <v>8</v>
      </c>
      <c r="G115" s="16" t="s">
        <v>61</v>
      </c>
      <c r="H115" s="32"/>
    </row>
    <row r="116" spans="2:9">
      <c r="B116" s="12">
        <v>112</v>
      </c>
      <c r="C116" s="16" t="s">
        <v>61</v>
      </c>
      <c r="D116" s="16" t="s">
        <v>43</v>
      </c>
      <c r="E116" s="16" t="s">
        <v>7</v>
      </c>
      <c r="F116" s="16" t="s">
        <v>13</v>
      </c>
      <c r="G116" s="16" t="s">
        <v>61</v>
      </c>
      <c r="H116" s="32"/>
    </row>
    <row r="117" spans="2:9">
      <c r="B117" s="12">
        <v>113</v>
      </c>
      <c r="C117" s="16" t="s">
        <v>9</v>
      </c>
      <c r="D117" s="16" t="s">
        <v>43</v>
      </c>
      <c r="E117" s="16" t="s">
        <v>7</v>
      </c>
      <c r="F117" s="16" t="s">
        <v>43</v>
      </c>
      <c r="G117" s="16" t="s">
        <v>61</v>
      </c>
      <c r="H117" s="32"/>
    </row>
    <row r="118" spans="2:9">
      <c r="B118" s="12">
        <v>114</v>
      </c>
      <c r="C118" s="16" t="s">
        <v>13</v>
      </c>
      <c r="D118" s="16" t="s">
        <v>43</v>
      </c>
      <c r="E118" s="16" t="s">
        <v>7</v>
      </c>
      <c r="F118" s="16" t="s">
        <v>43</v>
      </c>
      <c r="G118" s="16" t="s">
        <v>61</v>
      </c>
      <c r="H118" s="32"/>
    </row>
    <row r="119" spans="2:9">
      <c r="B119" s="12">
        <v>115</v>
      </c>
      <c r="C119" s="16" t="s">
        <v>9</v>
      </c>
      <c r="D119" s="16" t="s">
        <v>43</v>
      </c>
      <c r="E119" s="16" t="s">
        <v>14</v>
      </c>
      <c r="F119" s="16" t="s">
        <v>43</v>
      </c>
      <c r="G119" s="16" t="s">
        <v>8</v>
      </c>
      <c r="H119" s="32"/>
    </row>
    <row r="120" spans="2:9">
      <c r="B120" s="12">
        <v>116</v>
      </c>
      <c r="C120" s="16" t="s">
        <v>12</v>
      </c>
      <c r="D120" s="16" t="s">
        <v>43</v>
      </c>
      <c r="E120" s="16" t="s">
        <v>12</v>
      </c>
      <c r="F120" s="16" t="s">
        <v>43</v>
      </c>
      <c r="G120" s="16" t="s">
        <v>7</v>
      </c>
      <c r="H120" s="32"/>
    </row>
    <row r="121" spans="2:9">
      <c r="B121" s="12">
        <v>117</v>
      </c>
      <c r="C121" s="16" t="s">
        <v>61</v>
      </c>
      <c r="D121" s="16" t="s">
        <v>43</v>
      </c>
      <c r="E121" s="16" t="s">
        <v>13</v>
      </c>
      <c r="F121" s="16" t="s">
        <v>43</v>
      </c>
      <c r="G121" s="16" t="s">
        <v>61</v>
      </c>
      <c r="H121" s="32"/>
    </row>
    <row r="122" spans="2:9">
      <c r="B122" s="12">
        <v>118</v>
      </c>
      <c r="C122" s="16" t="s">
        <v>9</v>
      </c>
      <c r="D122" s="16" t="s">
        <v>43</v>
      </c>
      <c r="E122" s="16" t="s">
        <v>9</v>
      </c>
      <c r="F122" s="16" t="s">
        <v>43</v>
      </c>
      <c r="G122" s="16" t="s">
        <v>9</v>
      </c>
      <c r="H122" s="32"/>
    </row>
    <row r="123" spans="2:9">
      <c r="B123" s="12">
        <v>119</v>
      </c>
      <c r="C123" s="16" t="s">
        <v>61</v>
      </c>
      <c r="D123" s="16" t="s">
        <v>10</v>
      </c>
      <c r="E123" s="16" t="s">
        <v>13</v>
      </c>
      <c r="F123" s="16" t="s">
        <v>43</v>
      </c>
      <c r="G123" s="16" t="s">
        <v>61</v>
      </c>
      <c r="H123" s="32"/>
    </row>
    <row r="124" spans="2:9">
      <c r="B124" s="12">
        <v>120</v>
      </c>
      <c r="C124" s="16" t="s">
        <v>15</v>
      </c>
      <c r="D124" s="16" t="s">
        <v>14</v>
      </c>
      <c r="E124" s="16" t="s">
        <v>7</v>
      </c>
      <c r="F124" s="16" t="s">
        <v>14</v>
      </c>
      <c r="G124" s="16" t="s">
        <v>9</v>
      </c>
      <c r="H124" s="32"/>
    </row>
    <row r="125" spans="2:9">
      <c r="B125" s="12">
        <v>121</v>
      </c>
      <c r="C125" s="16" t="s">
        <v>11</v>
      </c>
      <c r="D125" s="16" t="s">
        <v>14</v>
      </c>
      <c r="E125" s="16" t="s">
        <v>7</v>
      </c>
      <c r="F125" s="16" t="s">
        <v>14</v>
      </c>
      <c r="G125" s="16" t="s">
        <v>9</v>
      </c>
      <c r="H125" s="32"/>
    </row>
    <row r="126" spans="2:9">
      <c r="B126" s="12">
        <v>122</v>
      </c>
      <c r="C126" s="16" t="s">
        <v>11</v>
      </c>
      <c r="D126" s="16" t="s">
        <v>13</v>
      </c>
      <c r="E126" s="16" t="s">
        <v>7</v>
      </c>
      <c r="F126" s="16" t="s">
        <v>14</v>
      </c>
      <c r="G126" s="16" t="s">
        <v>10</v>
      </c>
      <c r="H126" s="32"/>
    </row>
    <row r="127" spans="2:9">
      <c r="B127" s="12">
        <v>123</v>
      </c>
      <c r="C127" s="16" t="s">
        <v>11</v>
      </c>
      <c r="D127" s="16" t="s">
        <v>10</v>
      </c>
      <c r="E127" s="16" t="s">
        <v>7</v>
      </c>
      <c r="F127" s="16" t="s">
        <v>12</v>
      </c>
      <c r="G127" s="16" t="s">
        <v>12</v>
      </c>
      <c r="H127" s="32"/>
      <c r="I127" s="21">
        <f>J147</f>
        <v>0.32227165023566773</v>
      </c>
    </row>
    <row r="128" spans="2:9">
      <c r="B128" s="12">
        <v>124</v>
      </c>
      <c r="C128" s="16" t="s">
        <v>7</v>
      </c>
      <c r="D128" s="16" t="s">
        <v>10</v>
      </c>
      <c r="E128" s="16" t="s">
        <v>11</v>
      </c>
      <c r="F128" s="16" t="s">
        <v>8</v>
      </c>
      <c r="G128" s="16" t="s">
        <v>11</v>
      </c>
      <c r="H128" s="32"/>
    </row>
    <row r="129" spans="2:8">
      <c r="B129" s="12">
        <v>125</v>
      </c>
      <c r="C129" s="16" t="s">
        <v>7</v>
      </c>
      <c r="D129" s="16" t="s">
        <v>10</v>
      </c>
      <c r="E129" s="16" t="s">
        <v>11</v>
      </c>
      <c r="F129" s="16" t="s">
        <v>8</v>
      </c>
      <c r="G129" s="16" t="s">
        <v>7</v>
      </c>
      <c r="H129" s="32"/>
    </row>
    <row r="130" spans="2:8">
      <c r="B130" s="12">
        <v>126</v>
      </c>
      <c r="C130" s="16" t="s">
        <v>7</v>
      </c>
      <c r="D130" s="16" t="s">
        <v>10</v>
      </c>
      <c r="E130" s="16" t="s">
        <v>13</v>
      </c>
      <c r="F130" s="16" t="s">
        <v>12</v>
      </c>
      <c r="G130" s="16" t="s">
        <v>7</v>
      </c>
      <c r="H130" s="32"/>
    </row>
    <row r="131" spans="2:8">
      <c r="B131" s="12">
        <v>127</v>
      </c>
      <c r="C131" s="16" t="s">
        <v>61</v>
      </c>
      <c r="D131" s="16" t="s">
        <v>8</v>
      </c>
      <c r="E131" s="16" t="s">
        <v>9</v>
      </c>
      <c r="F131" s="16" t="s">
        <v>14</v>
      </c>
      <c r="G131" s="16" t="s">
        <v>7</v>
      </c>
      <c r="H131" s="32"/>
    </row>
    <row r="132" spans="2:8">
      <c r="B132" s="12">
        <v>128</v>
      </c>
      <c r="C132" s="16" t="s">
        <v>15</v>
      </c>
      <c r="D132" s="16" t="s">
        <v>12</v>
      </c>
      <c r="E132" s="16" t="s">
        <v>15</v>
      </c>
      <c r="F132" s="16" t="s">
        <v>12</v>
      </c>
      <c r="G132" s="16" t="s">
        <v>8</v>
      </c>
      <c r="H132" s="32"/>
    </row>
    <row r="133" spans="2:8">
      <c r="B133" s="12">
        <v>129</v>
      </c>
      <c r="C133" s="16" t="s">
        <v>15</v>
      </c>
      <c r="D133" s="49" t="s">
        <v>12</v>
      </c>
      <c r="E133" s="16" t="s">
        <v>9</v>
      </c>
      <c r="F133" s="16" t="s">
        <v>12</v>
      </c>
      <c r="G133" s="16" t="s">
        <v>15</v>
      </c>
      <c r="H133" s="32"/>
    </row>
    <row r="134" spans="2:8">
      <c r="B134" s="12">
        <v>130</v>
      </c>
      <c r="C134" s="16" t="s">
        <v>14</v>
      </c>
      <c r="D134" s="49" t="s">
        <v>8</v>
      </c>
      <c r="E134" s="16" t="s">
        <v>9</v>
      </c>
      <c r="F134" s="16" t="s">
        <v>8</v>
      </c>
      <c r="G134" s="16" t="s">
        <v>10</v>
      </c>
      <c r="H134" s="32"/>
    </row>
    <row r="135" spans="2:8">
      <c r="B135" s="12">
        <v>131</v>
      </c>
      <c r="C135" s="16" t="s">
        <v>9</v>
      </c>
      <c r="D135" s="49" t="s">
        <v>12</v>
      </c>
      <c r="E135" s="16" t="s">
        <v>15</v>
      </c>
      <c r="F135" s="16" t="s">
        <v>8</v>
      </c>
      <c r="G135" s="16" t="s">
        <v>9</v>
      </c>
      <c r="H135" s="32"/>
    </row>
    <row r="136" spans="2:8">
      <c r="B136" s="12">
        <v>132</v>
      </c>
      <c r="C136" s="16" t="s">
        <v>15</v>
      </c>
      <c r="D136" s="49" t="s">
        <v>12</v>
      </c>
      <c r="E136" s="16" t="s">
        <v>13</v>
      </c>
      <c r="F136" s="49" t="s">
        <v>12</v>
      </c>
      <c r="G136" s="16" t="s">
        <v>61</v>
      </c>
      <c r="H136" s="32"/>
    </row>
    <row r="137" spans="2:8">
      <c r="B137" s="12">
        <v>133</v>
      </c>
      <c r="C137" s="16" t="s">
        <v>16</v>
      </c>
      <c r="D137" s="49" t="s">
        <v>8</v>
      </c>
      <c r="E137" s="16" t="s">
        <v>14</v>
      </c>
      <c r="F137" s="49"/>
      <c r="G137" s="16" t="s">
        <v>7</v>
      </c>
      <c r="H137" s="32"/>
    </row>
    <row r="138" spans="2:8">
      <c r="B138" s="12">
        <v>134</v>
      </c>
      <c r="C138" s="16" t="s">
        <v>7</v>
      </c>
      <c r="D138" s="49" t="s">
        <v>8</v>
      </c>
      <c r="E138" s="16" t="s">
        <v>7</v>
      </c>
      <c r="F138" s="49"/>
      <c r="G138" s="16" t="s">
        <v>9</v>
      </c>
      <c r="H138" s="32"/>
    </row>
    <row r="139" spans="2:8">
      <c r="B139" s="12">
        <v>135</v>
      </c>
      <c r="C139" s="47" t="s">
        <v>11</v>
      </c>
      <c r="D139" s="49"/>
      <c r="E139" s="47" t="s">
        <v>11</v>
      </c>
      <c r="F139" s="49"/>
      <c r="G139" s="47" t="s">
        <v>15</v>
      </c>
      <c r="H139" s="46"/>
    </row>
    <row r="140" spans="2:8">
      <c r="B140" s="12">
        <v>136</v>
      </c>
      <c r="C140" s="49" t="s">
        <v>11</v>
      </c>
      <c r="D140" s="49"/>
      <c r="E140" s="49" t="s">
        <v>13</v>
      </c>
      <c r="F140" s="49"/>
      <c r="G140" s="29"/>
      <c r="H140" s="46"/>
    </row>
    <row r="141" spans="2:8">
      <c r="B141" s="12">
        <v>137</v>
      </c>
      <c r="C141" s="49" t="s">
        <v>13</v>
      </c>
      <c r="D141" s="49"/>
      <c r="E141" s="49" t="s">
        <v>14</v>
      </c>
      <c r="F141" s="17"/>
      <c r="G141" s="29"/>
      <c r="H141" s="46"/>
    </row>
    <row r="142" spans="2:8" ht="15" thickBot="1">
      <c r="B142" s="12">
        <v>138</v>
      </c>
      <c r="C142" s="16" t="s">
        <v>13</v>
      </c>
      <c r="D142" s="17"/>
      <c r="E142" s="17"/>
      <c r="F142" s="17"/>
      <c r="G142" s="29"/>
      <c r="H142" s="33"/>
    </row>
    <row r="143" spans="2:8">
      <c r="C143" s="50"/>
      <c r="D143" s="50"/>
      <c r="E143" s="50"/>
      <c r="F143" s="50"/>
      <c r="G143" s="50"/>
      <c r="H143" s="50"/>
    </row>
    <row r="145" spans="2:13">
      <c r="B145" s="75" t="s">
        <v>42</v>
      </c>
      <c r="C145" s="75"/>
      <c r="D145" s="75"/>
      <c r="E145" s="75"/>
      <c r="F145" s="75"/>
      <c r="G145" s="75"/>
      <c r="H145" s="75"/>
    </row>
    <row r="146" spans="2:13">
      <c r="B146" s="19" t="s">
        <v>6</v>
      </c>
      <c r="C146" s="19" t="s">
        <v>35</v>
      </c>
      <c r="D146" s="19" t="s">
        <v>36</v>
      </c>
      <c r="E146" s="19" t="s">
        <v>37</v>
      </c>
      <c r="F146" s="19" t="s">
        <v>38</v>
      </c>
      <c r="G146" s="19" t="s">
        <v>39</v>
      </c>
      <c r="H146" s="27" t="s">
        <v>44</v>
      </c>
    </row>
    <row r="147" spans="2:13">
      <c r="B147" s="18" t="s">
        <v>5</v>
      </c>
      <c r="C147" s="18">
        <f>COUNTIF(C$4:C$142,$B147)</f>
        <v>3</v>
      </c>
      <c r="D147" s="18">
        <f t="shared" ref="D147:H158" si="0">COUNTIF(D$4:D$142,$B147)</f>
        <v>1</v>
      </c>
      <c r="E147" s="18">
        <f t="shared" si="0"/>
        <v>1</v>
      </c>
      <c r="F147" s="18">
        <f t="shared" si="0"/>
        <v>2</v>
      </c>
      <c r="G147" s="18">
        <f t="shared" si="0"/>
        <v>4</v>
      </c>
      <c r="H147" s="18">
        <f t="shared" si="0"/>
        <v>0</v>
      </c>
      <c r="I147" s="13" t="s">
        <v>60</v>
      </c>
      <c r="J147" s="13">
        <f>Q181</f>
        <v>0.32227165023566773</v>
      </c>
    </row>
    <row r="148" spans="2:13">
      <c r="B148" s="18" t="s">
        <v>7</v>
      </c>
      <c r="C148" s="53">
        <f t="shared" ref="C148:G160" si="1">COUNTIF(C$4:C$142,$B148)</f>
        <v>16</v>
      </c>
      <c r="D148" s="51">
        <f t="shared" si="1"/>
        <v>3</v>
      </c>
      <c r="E148" s="53">
        <f t="shared" si="1"/>
        <v>18</v>
      </c>
      <c r="F148" s="51">
        <f t="shared" si="1"/>
        <v>3</v>
      </c>
      <c r="G148" s="18">
        <f t="shared" si="0"/>
        <v>12</v>
      </c>
      <c r="H148" s="18">
        <f t="shared" si="0"/>
        <v>2</v>
      </c>
      <c r="I148" s="27"/>
      <c r="L148" s="13" t="s">
        <v>59</v>
      </c>
      <c r="M148" s="13">
        <f>1/(C180*E180*G180*64)</f>
        <v>121.31473214285712</v>
      </c>
    </row>
    <row r="149" spans="2:13">
      <c r="B149" s="18" t="s">
        <v>8</v>
      </c>
      <c r="C149" s="51">
        <f t="shared" si="1"/>
        <v>3</v>
      </c>
      <c r="D149" s="53">
        <f t="shared" si="1"/>
        <v>27</v>
      </c>
      <c r="E149" s="51">
        <f t="shared" si="1"/>
        <v>4</v>
      </c>
      <c r="F149" s="53">
        <f t="shared" si="1"/>
        <v>28</v>
      </c>
      <c r="G149" s="18">
        <f t="shared" si="0"/>
        <v>13</v>
      </c>
      <c r="H149" s="18">
        <f t="shared" si="0"/>
        <v>2</v>
      </c>
      <c r="I149" s="27"/>
    </row>
    <row r="150" spans="2:13">
      <c r="B150" s="18" t="s">
        <v>9</v>
      </c>
      <c r="C150" s="53">
        <f t="shared" si="1"/>
        <v>21</v>
      </c>
      <c r="D150" s="51">
        <f t="shared" si="1"/>
        <v>3</v>
      </c>
      <c r="E150" s="53">
        <f t="shared" si="1"/>
        <v>20</v>
      </c>
      <c r="F150" s="51">
        <f t="shared" si="1"/>
        <v>3</v>
      </c>
      <c r="G150" s="18">
        <f t="shared" si="0"/>
        <v>16</v>
      </c>
      <c r="H150" s="18">
        <f t="shared" si="0"/>
        <v>2</v>
      </c>
      <c r="I150" s="27"/>
    </row>
    <row r="151" spans="2:13">
      <c r="B151" s="18" t="s">
        <v>10</v>
      </c>
      <c r="C151" s="51">
        <f t="shared" si="1"/>
        <v>3</v>
      </c>
      <c r="D151" s="53">
        <f t="shared" si="1"/>
        <v>25</v>
      </c>
      <c r="E151" s="51">
        <f t="shared" si="1"/>
        <v>3</v>
      </c>
      <c r="F151" s="53">
        <f t="shared" si="1"/>
        <v>24</v>
      </c>
      <c r="G151" s="18">
        <f t="shared" si="0"/>
        <v>17</v>
      </c>
      <c r="H151" s="18">
        <f t="shared" si="0"/>
        <v>3</v>
      </c>
      <c r="I151" s="27"/>
    </row>
    <row r="152" spans="2:13">
      <c r="B152" s="18" t="s">
        <v>61</v>
      </c>
      <c r="C152" s="53">
        <f t="shared" si="1"/>
        <v>24</v>
      </c>
      <c r="D152" s="51">
        <f t="shared" si="1"/>
        <v>3</v>
      </c>
      <c r="E152" s="53">
        <f t="shared" si="1"/>
        <v>21</v>
      </c>
      <c r="F152" s="51">
        <f t="shared" si="1"/>
        <v>6</v>
      </c>
      <c r="G152" s="18">
        <f t="shared" si="0"/>
        <v>22</v>
      </c>
      <c r="H152" s="18">
        <f>COUNTIF(H$4:H$142,$B152)</f>
        <v>3</v>
      </c>
      <c r="I152" s="27"/>
    </row>
    <row r="153" spans="2:13">
      <c r="B153" s="18" t="s">
        <v>11</v>
      </c>
      <c r="C153" s="53">
        <f t="shared" si="1"/>
        <v>12</v>
      </c>
      <c r="D153" s="51">
        <f t="shared" si="1"/>
        <v>8</v>
      </c>
      <c r="E153" s="53">
        <f t="shared" si="1"/>
        <v>12</v>
      </c>
      <c r="F153" s="51">
        <f t="shared" si="1"/>
        <v>8</v>
      </c>
      <c r="G153" s="18">
        <f t="shared" si="0"/>
        <v>7</v>
      </c>
      <c r="H153" s="18">
        <f t="shared" si="0"/>
        <v>1</v>
      </c>
      <c r="I153" s="27"/>
    </row>
    <row r="154" spans="2:13">
      <c r="B154" s="18" t="s">
        <v>12</v>
      </c>
      <c r="C154" s="51">
        <f t="shared" si="1"/>
        <v>6</v>
      </c>
      <c r="D154" s="53">
        <f t="shared" si="1"/>
        <v>24</v>
      </c>
      <c r="E154" s="51">
        <f t="shared" si="1"/>
        <v>7</v>
      </c>
      <c r="F154" s="53">
        <f t="shared" si="1"/>
        <v>19</v>
      </c>
      <c r="G154" s="18">
        <f t="shared" si="0"/>
        <v>9</v>
      </c>
      <c r="H154" s="18">
        <f t="shared" si="0"/>
        <v>1</v>
      </c>
      <c r="I154" s="27"/>
    </row>
    <row r="155" spans="2:13">
      <c r="B155" s="18" t="s">
        <v>13</v>
      </c>
      <c r="C155" s="53">
        <f t="shared" si="1"/>
        <v>14</v>
      </c>
      <c r="D155" s="51">
        <f t="shared" si="1"/>
        <v>9</v>
      </c>
      <c r="E155" s="53">
        <f t="shared" si="1"/>
        <v>13</v>
      </c>
      <c r="F155" s="51">
        <f t="shared" si="1"/>
        <v>10</v>
      </c>
      <c r="G155" s="18">
        <f t="shared" si="0"/>
        <v>4</v>
      </c>
      <c r="H155" s="18">
        <f t="shared" si="0"/>
        <v>1</v>
      </c>
      <c r="I155" s="27"/>
    </row>
    <row r="156" spans="2:13">
      <c r="B156" s="18" t="s">
        <v>14</v>
      </c>
      <c r="C156" s="51">
        <f t="shared" si="1"/>
        <v>7</v>
      </c>
      <c r="D156" s="53">
        <f t="shared" si="1"/>
        <v>18</v>
      </c>
      <c r="E156" s="51">
        <f t="shared" si="1"/>
        <v>9</v>
      </c>
      <c r="F156" s="53">
        <f t="shared" si="1"/>
        <v>16</v>
      </c>
      <c r="G156" s="18">
        <f t="shared" si="0"/>
        <v>9</v>
      </c>
      <c r="H156" s="18">
        <f t="shared" si="0"/>
        <v>1</v>
      </c>
      <c r="I156" s="27"/>
    </row>
    <row r="157" spans="2:13">
      <c r="B157" s="18" t="s">
        <v>15</v>
      </c>
      <c r="C157" s="53">
        <f t="shared" si="1"/>
        <v>14</v>
      </c>
      <c r="D157" s="51">
        <f t="shared" si="1"/>
        <v>7</v>
      </c>
      <c r="E157" s="53">
        <f t="shared" si="1"/>
        <v>15</v>
      </c>
      <c r="F157" s="51">
        <f t="shared" si="1"/>
        <v>7</v>
      </c>
      <c r="G157" s="18">
        <f t="shared" si="0"/>
        <v>8</v>
      </c>
      <c r="H157" s="18">
        <f t="shared" si="0"/>
        <v>1</v>
      </c>
      <c r="I157" s="27"/>
    </row>
    <row r="158" spans="2:13">
      <c r="B158" s="18" t="s">
        <v>48</v>
      </c>
      <c r="C158" s="53">
        <f t="shared" si="1"/>
        <v>0</v>
      </c>
      <c r="D158" s="53">
        <f t="shared" si="1"/>
        <v>0</v>
      </c>
      <c r="E158" s="53">
        <f t="shared" si="1"/>
        <v>0</v>
      </c>
      <c r="F158" s="18">
        <f t="shared" si="1"/>
        <v>0</v>
      </c>
      <c r="G158" s="18">
        <f t="shared" si="0"/>
        <v>0</v>
      </c>
      <c r="H158" s="18">
        <f t="shared" si="0"/>
        <v>0</v>
      </c>
    </row>
    <row r="159" spans="2:13">
      <c r="B159" s="22" t="s">
        <v>43</v>
      </c>
      <c r="C159" s="18">
        <f t="shared" si="1"/>
        <v>8</v>
      </c>
      <c r="D159" s="18">
        <f t="shared" si="1"/>
        <v>7</v>
      </c>
      <c r="E159" s="18">
        <f t="shared" si="1"/>
        <v>8</v>
      </c>
      <c r="F159" s="18">
        <f t="shared" si="1"/>
        <v>7</v>
      </c>
      <c r="G159" s="18">
        <f t="shared" si="1"/>
        <v>9</v>
      </c>
      <c r="H159" s="18">
        <v>0</v>
      </c>
    </row>
    <row r="160" spans="2:13" ht="15" thickBot="1">
      <c r="B160" s="23" t="s">
        <v>16</v>
      </c>
      <c r="C160" s="18">
        <f t="shared" si="1"/>
        <v>8</v>
      </c>
      <c r="D160" s="18">
        <f t="shared" si="1"/>
        <v>0</v>
      </c>
      <c r="E160" s="18">
        <f t="shared" si="1"/>
        <v>7</v>
      </c>
      <c r="F160" s="18">
        <f t="shared" si="1"/>
        <v>0</v>
      </c>
      <c r="G160" s="18">
        <f t="shared" si="1"/>
        <v>6</v>
      </c>
      <c r="H160" s="23">
        <v>0</v>
      </c>
    </row>
    <row r="161" spans="2:26" ht="15" thickBot="1">
      <c r="B161" s="24" t="s">
        <v>41</v>
      </c>
      <c r="C161" s="25">
        <f>SUM(C147:C160)</f>
        <v>139</v>
      </c>
      <c r="D161" s="25">
        <f t="shared" ref="D161:G161" si="2">SUM(D147:D160)</f>
        <v>135</v>
      </c>
      <c r="E161" s="25">
        <f t="shared" si="2"/>
        <v>138</v>
      </c>
      <c r="F161" s="25">
        <f t="shared" si="2"/>
        <v>133</v>
      </c>
      <c r="G161" s="25">
        <f t="shared" si="2"/>
        <v>136</v>
      </c>
      <c r="H161" s="25">
        <f>SUM(H147:H160)</f>
        <v>17</v>
      </c>
    </row>
    <row r="165" spans="2:26">
      <c r="B165" s="71" t="s">
        <v>45</v>
      </c>
      <c r="C165" s="71"/>
      <c r="D165" s="71"/>
      <c r="E165" s="71"/>
      <c r="F165" s="71"/>
      <c r="G165" s="71"/>
      <c r="H165" s="71"/>
      <c r="K165" s="71" t="s">
        <v>47</v>
      </c>
      <c r="L165" s="71"/>
      <c r="M165" s="71"/>
      <c r="N165" s="71"/>
      <c r="O165" s="71"/>
      <c r="P165" s="71"/>
      <c r="Q165" s="71"/>
      <c r="T165" s="71" t="s">
        <v>50</v>
      </c>
      <c r="U165" s="71"/>
      <c r="V165" s="71"/>
      <c r="W165" s="71"/>
      <c r="X165" s="71"/>
      <c r="Y165" s="71"/>
      <c r="Z165" s="71"/>
    </row>
    <row r="166" spans="2:26">
      <c r="B166" s="18" t="s">
        <v>6</v>
      </c>
      <c r="C166" s="18" t="s">
        <v>35</v>
      </c>
      <c r="D166" s="18" t="s">
        <v>36</v>
      </c>
      <c r="E166" s="18" t="s">
        <v>37</v>
      </c>
      <c r="F166" s="18" t="s">
        <v>38</v>
      </c>
      <c r="G166" s="18" t="s">
        <v>39</v>
      </c>
      <c r="H166" s="18" t="s">
        <v>44</v>
      </c>
      <c r="K166" s="18" t="s">
        <v>6</v>
      </c>
      <c r="L166" s="18">
        <v>1</v>
      </c>
      <c r="M166" s="18">
        <v>2</v>
      </c>
      <c r="N166" s="18">
        <v>3</v>
      </c>
      <c r="O166" s="18">
        <v>4</v>
      </c>
      <c r="P166" s="18">
        <v>5</v>
      </c>
      <c r="Q166" s="18" t="s">
        <v>44</v>
      </c>
      <c r="T166" s="18" t="s">
        <v>6</v>
      </c>
      <c r="U166" s="18">
        <v>1</v>
      </c>
      <c r="V166" s="18">
        <v>2</v>
      </c>
      <c r="W166" s="18">
        <v>3</v>
      </c>
      <c r="X166" s="18">
        <v>4</v>
      </c>
      <c r="Y166" s="18">
        <v>5</v>
      </c>
      <c r="Z166" s="18" t="s">
        <v>44</v>
      </c>
    </row>
    <row r="167" spans="2:26">
      <c r="B167" s="18" t="s">
        <v>5</v>
      </c>
      <c r="C167" s="18">
        <f>C147/C$161</f>
        <v>2.1582733812949641E-2</v>
      </c>
      <c r="D167" s="18">
        <f t="shared" ref="D167:G167" si="3">D147/D$161</f>
        <v>7.4074074074074077E-3</v>
      </c>
      <c r="E167" s="18">
        <f t="shared" si="3"/>
        <v>7.246376811594203E-3</v>
      </c>
      <c r="F167" s="18">
        <f t="shared" si="3"/>
        <v>1.5037593984962405E-2</v>
      </c>
      <c r="G167" s="18">
        <f t="shared" si="3"/>
        <v>2.9411764705882353E-2</v>
      </c>
      <c r="H167" s="18">
        <f t="shared" ref="H167" si="4">H147/H$161</f>
        <v>0</v>
      </c>
      <c r="K167" s="18" t="s">
        <v>5</v>
      </c>
      <c r="L167" s="18">
        <v>0</v>
      </c>
      <c r="M167" s="18">
        <f>(C167*D167*(E180+E178))*D186</f>
        <v>0</v>
      </c>
      <c r="N167" s="18">
        <f>C167*D167*E167*(F173+F174+F175+F176+F177)*E186</f>
        <v>3.9197148329064767E-5</v>
      </c>
      <c r="O167" s="18">
        <f>C167*D167*E167*F167*(G178+G180+SUM(G173:G177)+G179*SUM(H173:H177))*F186</f>
        <v>1.7541515053837521E-6</v>
      </c>
      <c r="P167" s="18">
        <f>C167*D167*E167*F167*G167*G186</f>
        <v>7.6857153586401491E-7</v>
      </c>
      <c r="Q167" s="18"/>
      <c r="T167" s="18" t="s">
        <v>5</v>
      </c>
      <c r="U167" s="18"/>
      <c r="V167" s="18"/>
      <c r="W167" s="18"/>
      <c r="X167" s="18"/>
      <c r="Y167" s="18"/>
      <c r="Z167" s="18"/>
    </row>
    <row r="168" spans="2:26">
      <c r="B168" s="18" t="s">
        <v>7</v>
      </c>
      <c r="C168" s="18">
        <f t="shared" ref="C168:C180" si="5">C148/C$161</f>
        <v>0.11510791366906475</v>
      </c>
      <c r="D168" s="18">
        <f t="shared" ref="D168:G168" si="6">D148/D$161</f>
        <v>2.2222222222222223E-2</v>
      </c>
      <c r="E168" s="18">
        <f t="shared" si="6"/>
        <v>0.13043478260869565</v>
      </c>
      <c r="F168" s="18">
        <f t="shared" si="6"/>
        <v>2.2556390977443608E-2</v>
      </c>
      <c r="G168" s="18">
        <f t="shared" si="6"/>
        <v>8.8235294117647065E-2</v>
      </c>
      <c r="H168" s="18">
        <f t="shared" ref="H168" si="7">H148/H$161</f>
        <v>0.11764705882352941</v>
      </c>
      <c r="I168" s="27"/>
      <c r="K168" s="18" t="s">
        <v>7</v>
      </c>
      <c r="L168" s="18">
        <v>0</v>
      </c>
      <c r="M168" s="18">
        <v>0</v>
      </c>
      <c r="N168" s="18">
        <f>((1-$H168)*($C168+C$167)*($D168+D$167)*($E168+E$167)*(1-F$167-$F168)+H168*($C168+C$167+C$179)*($D168+D$167+D$179)*($E168+E$167+E$179)*(1-F$167-$F168-F$179))*$E187-(1-F$167-F168-$H168*F$179)*$E187*PRODUCT(C$167:E$167)</f>
        <v>6.0289210702088113E-2</v>
      </c>
      <c r="O168" s="18">
        <f>((1-$H168)*($C168+C$167)*($D168+D$167)*($E168+E$167)*(F$167+$F168)*(1-G$167-G168)+H168*($C168+C$167+C$179)*($D168+D$167+D$179)*($E168+E$167+E$179)*(F$167+$F168+F$179)*(1-G$167-G168-G$179))*F187-(1-G$167-G168-$H168*G$179)*$F187*PRODUCT(C$167:F$167)</f>
        <v>1.2940063705592558E-2</v>
      </c>
      <c r="P168" s="18">
        <f>((1-$H168)*($C168+C$167)*($D168+D$167)*($E168+E$167)*(F$167+$F168)*(G$167+G168)+H168*($C168+C$167+C$179)*($D168+D$167+D$179)*($E168+E$167+E$179)*(F$167+$F168+F$179)*(+G$167+G168+G$179))*G187-PRODUCT(C$167:G$167)*G187</f>
        <v>1.2326892813271215E-2</v>
      </c>
      <c r="Q168" s="18"/>
      <c r="T168" s="18" t="s">
        <v>7</v>
      </c>
      <c r="U168" s="18"/>
      <c r="V168" s="18" t="s">
        <v>51</v>
      </c>
      <c r="W168" s="18"/>
      <c r="X168" s="18"/>
      <c r="Y168" s="18"/>
      <c r="Z168" s="18"/>
    </row>
    <row r="169" spans="2:26">
      <c r="B169" s="18" t="s">
        <v>8</v>
      </c>
      <c r="C169" s="18">
        <f t="shared" si="5"/>
        <v>2.1582733812949641E-2</v>
      </c>
      <c r="D169" s="18">
        <f t="shared" ref="D169:G169" si="8">D149/D$161</f>
        <v>0.2</v>
      </c>
      <c r="E169" s="18">
        <f t="shared" si="8"/>
        <v>2.8985507246376812E-2</v>
      </c>
      <c r="F169" s="18">
        <f t="shared" si="8"/>
        <v>0.21052631578947367</v>
      </c>
      <c r="G169" s="18">
        <f t="shared" si="8"/>
        <v>9.5588235294117641E-2</v>
      </c>
      <c r="H169" s="18">
        <f t="shared" ref="H169" si="9">H149/H$161</f>
        <v>0.11764705882352941</v>
      </c>
      <c r="K169" s="18" t="s">
        <v>8</v>
      </c>
      <c r="L169" s="18">
        <v>0</v>
      </c>
      <c r="M169" s="18">
        <v>0</v>
      </c>
      <c r="N169" s="18">
        <f t="shared" ref="N169:N177" si="10">((1-$H169)*($C169+C$167)*($D169+D$167)*($E169+E$167)*(1-F$167-$F169)+H169*($C169+C$167+C$179)*($D169+D$167+D$179)*($E169+E$167+E$179)*(1-F$167-$F169-F$179))*$E188-(1-F$167-F169-$H169*F$179)*$E188*PRODUCT(C$167:E$167)</f>
        <v>1.0741338023300314E-2</v>
      </c>
      <c r="O169" s="18">
        <f t="shared" ref="O169:O177" si="11">((1-$H169)*($C169+C$167)*($D169+D$167)*($E169+E$167)*(F$167+$F169)*(1-G$167-G169)+H169*($C169+C$167+C$179)*($D169+D$167+D$179)*($E169+E$167+E$179)*(F$167+$F169+F$179)*(1-G$167-G169-G$179))*F188-(1-G$167-G169-$H169*G$179)*$F188*PRODUCT(C$167:F$167)</f>
        <v>1.4591069896857338E-2</v>
      </c>
      <c r="P169" s="18">
        <f t="shared" ref="P169:P177" si="12">((1-$H169)*($C169+C$167)*($D169+D$167)*($E169+E$167)*(F$167+$F169)*(G$167+G169)+H169*($C169+C$167+C$179)*($D169+D$167+D$179)*($E169+E$167+E$179)*(F$167+$F169+F$179)*(+G$167+G169+G$179))*G188-PRODUCT(C$167:G$167)*G188</f>
        <v>1.0557387961206321E-2</v>
      </c>
      <c r="Q169" s="18"/>
      <c r="T169" s="18" t="s">
        <v>8</v>
      </c>
      <c r="U169" s="18"/>
      <c r="V169" s="18"/>
      <c r="W169" s="18"/>
      <c r="X169" s="18"/>
      <c r="Y169" s="18"/>
      <c r="Z169" s="18"/>
    </row>
    <row r="170" spans="2:26">
      <c r="B170" s="18" t="s">
        <v>9</v>
      </c>
      <c r="C170" s="18">
        <f t="shared" si="5"/>
        <v>0.15107913669064749</v>
      </c>
      <c r="D170" s="18">
        <f t="shared" ref="D170:G170" si="13">D150/D$161</f>
        <v>2.2222222222222223E-2</v>
      </c>
      <c r="E170" s="18">
        <f t="shared" si="13"/>
        <v>0.14492753623188406</v>
      </c>
      <c r="F170" s="18">
        <f t="shared" si="13"/>
        <v>2.2556390977443608E-2</v>
      </c>
      <c r="G170" s="18">
        <f t="shared" si="13"/>
        <v>0.11764705882352941</v>
      </c>
      <c r="H170" s="18">
        <f t="shared" ref="H170" si="14">H150/H$161</f>
        <v>0.11764705882352941</v>
      </c>
      <c r="K170" s="18" t="s">
        <v>9</v>
      </c>
      <c r="L170" s="18">
        <v>0</v>
      </c>
      <c r="M170" s="18">
        <v>0</v>
      </c>
      <c r="N170" s="18">
        <f t="shared" si="10"/>
        <v>2.7047612188545081E-2</v>
      </c>
      <c r="O170" s="18">
        <f t="shared" si="11"/>
        <v>6.5918753067804158E-3</v>
      </c>
      <c r="P170" s="18">
        <f t="shared" si="12"/>
        <v>5.7238008830762183E-3</v>
      </c>
      <c r="Q170" s="18"/>
      <c r="T170" s="18" t="s">
        <v>9</v>
      </c>
      <c r="U170" s="18"/>
      <c r="V170" s="18"/>
      <c r="W170" s="18"/>
      <c r="X170" s="18"/>
      <c r="Y170" s="18"/>
      <c r="Z170" s="18"/>
    </row>
    <row r="171" spans="2:26">
      <c r="B171" s="18" t="s">
        <v>10</v>
      </c>
      <c r="C171" s="18">
        <f t="shared" si="5"/>
        <v>2.1582733812949641E-2</v>
      </c>
      <c r="D171" s="18">
        <f t="shared" ref="D171:G171" si="15">D151/D$161</f>
        <v>0.18518518518518517</v>
      </c>
      <c r="E171" s="18">
        <f t="shared" si="15"/>
        <v>2.1739130434782608E-2</v>
      </c>
      <c r="F171" s="18">
        <f t="shared" si="15"/>
        <v>0.18045112781954886</v>
      </c>
      <c r="G171" s="18">
        <f t="shared" si="15"/>
        <v>0.125</v>
      </c>
      <c r="H171" s="18">
        <f t="shared" ref="H171" si="16">H151/H$161</f>
        <v>0.17647058823529413</v>
      </c>
      <c r="K171" s="18" t="s">
        <v>10</v>
      </c>
      <c r="L171" s="18">
        <v>0</v>
      </c>
      <c r="M171" s="18">
        <v>0</v>
      </c>
      <c r="N171" s="18">
        <f t="shared" si="10"/>
        <v>1.1069812688202993E-2</v>
      </c>
      <c r="O171" s="18">
        <f t="shared" si="11"/>
        <v>1.2702198048857099E-2</v>
      </c>
      <c r="P171" s="18">
        <f t="shared" si="12"/>
        <v>1.2000525692080106E-2</v>
      </c>
      <c r="Q171" s="18"/>
      <c r="T171" s="18" t="s">
        <v>10</v>
      </c>
      <c r="U171" s="18"/>
      <c r="V171" s="18"/>
      <c r="W171" s="18"/>
      <c r="X171" s="18"/>
      <c r="Y171" s="18"/>
      <c r="Z171" s="18"/>
    </row>
    <row r="172" spans="2:26">
      <c r="B172" s="18" t="s">
        <v>61</v>
      </c>
      <c r="C172" s="18">
        <f t="shared" si="5"/>
        <v>0.17266187050359713</v>
      </c>
      <c r="D172" s="18">
        <f t="shared" ref="D172:G172" si="17">D152/D$161</f>
        <v>2.2222222222222223E-2</v>
      </c>
      <c r="E172" s="18">
        <f t="shared" si="17"/>
        <v>0.15217391304347827</v>
      </c>
      <c r="F172" s="18">
        <f>F152/F$161</f>
        <v>4.5112781954887216E-2</v>
      </c>
      <c r="G172" s="18">
        <f t="shared" si="17"/>
        <v>0.16176470588235295</v>
      </c>
      <c r="H172" s="18">
        <f t="shared" ref="H172" si="18">H152/H$161</f>
        <v>0.17647058823529413</v>
      </c>
      <c r="K172" s="18" t="s">
        <v>61</v>
      </c>
      <c r="L172" s="18">
        <v>0</v>
      </c>
      <c r="M172" s="18">
        <v>0</v>
      </c>
      <c r="N172" s="18">
        <f t="shared" si="10"/>
        <v>3.5185153673752224E-2</v>
      </c>
      <c r="O172" s="18">
        <f t="shared" si="11"/>
        <v>1.2320655629207226E-2</v>
      </c>
      <c r="P172" s="18">
        <f t="shared" si="12"/>
        <v>1.4190178085990881E-2</v>
      </c>
      <c r="Q172" s="18"/>
      <c r="T172" s="18" t="s">
        <v>61</v>
      </c>
      <c r="U172" s="18"/>
      <c r="V172" s="18"/>
      <c r="W172" s="18"/>
      <c r="X172" s="18"/>
      <c r="Y172" s="18"/>
      <c r="Z172" s="18"/>
    </row>
    <row r="173" spans="2:26">
      <c r="B173" s="18" t="s">
        <v>11</v>
      </c>
      <c r="C173" s="18">
        <f t="shared" si="5"/>
        <v>8.6330935251798566E-2</v>
      </c>
      <c r="D173" s="18">
        <f t="shared" ref="D173:G173" si="19">D153/D$161</f>
        <v>5.9259259259259262E-2</v>
      </c>
      <c r="E173" s="18">
        <f t="shared" si="19"/>
        <v>8.6956521739130432E-2</v>
      </c>
      <c r="F173" s="18">
        <f t="shared" si="19"/>
        <v>6.0150375939849621E-2</v>
      </c>
      <c r="G173" s="18">
        <f t="shared" si="19"/>
        <v>5.1470588235294115E-2</v>
      </c>
      <c r="H173" s="18">
        <f t="shared" ref="H173" si="20">H153/H$161</f>
        <v>5.8823529411764705E-2</v>
      </c>
      <c r="K173" s="18" t="s">
        <v>11</v>
      </c>
      <c r="L173" s="18">
        <v>0</v>
      </c>
      <c r="M173" s="18">
        <v>0</v>
      </c>
      <c r="N173" s="18">
        <f t="shared" si="10"/>
        <v>3.70966935596508E-3</v>
      </c>
      <c r="O173" s="18">
        <f t="shared" si="11"/>
        <v>2.5280939999807457E-3</v>
      </c>
      <c r="P173" s="18">
        <f t="shared" si="12"/>
        <v>6.4604224480934607E-4</v>
      </c>
      <c r="Q173" s="18"/>
      <c r="T173" s="18" t="s">
        <v>11</v>
      </c>
      <c r="U173" s="18"/>
      <c r="V173" s="18"/>
      <c r="W173" s="18"/>
      <c r="X173" s="18"/>
      <c r="Y173" s="18"/>
      <c r="Z173" s="18"/>
    </row>
    <row r="174" spans="2:26">
      <c r="B174" s="18" t="s">
        <v>12</v>
      </c>
      <c r="C174" s="18">
        <f t="shared" si="5"/>
        <v>4.3165467625899283E-2</v>
      </c>
      <c r="D174" s="18">
        <f t="shared" ref="D174:G174" si="21">D154/D$161</f>
        <v>0.17777777777777778</v>
      </c>
      <c r="E174" s="18">
        <f t="shared" si="21"/>
        <v>5.0724637681159424E-2</v>
      </c>
      <c r="F174" s="18">
        <f t="shared" si="21"/>
        <v>0.14285714285714285</v>
      </c>
      <c r="G174" s="18">
        <f t="shared" si="21"/>
        <v>6.6176470588235295E-2</v>
      </c>
      <c r="H174" s="18">
        <f t="shared" ref="H174" si="22">H154/H$161</f>
        <v>5.8823529411764705E-2</v>
      </c>
      <c r="K174" s="18" t="s">
        <v>12</v>
      </c>
      <c r="L174" s="18">
        <v>0</v>
      </c>
      <c r="M174" s="18">
        <v>0</v>
      </c>
      <c r="N174" s="18">
        <f t="shared" si="10"/>
        <v>3.5301592261435615E-3</v>
      </c>
      <c r="O174" s="18">
        <f t="shared" si="11"/>
        <v>5.1319016396627675E-3</v>
      </c>
      <c r="P174" s="18">
        <f t="shared" si="12"/>
        <v>1.4946067061260878E-3</v>
      </c>
      <c r="Q174" s="18"/>
      <c r="T174" s="18" t="s">
        <v>12</v>
      </c>
      <c r="U174" s="18"/>
      <c r="V174" s="18"/>
      <c r="W174" s="18"/>
      <c r="X174" s="18"/>
      <c r="Y174" s="18"/>
      <c r="Z174" s="18"/>
    </row>
    <row r="175" spans="2:26">
      <c r="B175" s="18" t="s">
        <v>13</v>
      </c>
      <c r="C175" s="18">
        <f t="shared" si="5"/>
        <v>0.10071942446043165</v>
      </c>
      <c r="D175" s="18">
        <f t="shared" ref="D175:G175" si="23">D155/D$161</f>
        <v>6.6666666666666666E-2</v>
      </c>
      <c r="E175" s="18">
        <f t="shared" si="23"/>
        <v>9.420289855072464E-2</v>
      </c>
      <c r="F175" s="18">
        <f t="shared" si="23"/>
        <v>7.5187969924812026E-2</v>
      </c>
      <c r="G175" s="18">
        <f t="shared" si="23"/>
        <v>2.9411764705882353E-2</v>
      </c>
      <c r="H175" s="18">
        <f t="shared" ref="H175" si="24">H155/H$161</f>
        <v>5.8823529411764705E-2</v>
      </c>
      <c r="K175" s="18" t="s">
        <v>13</v>
      </c>
      <c r="L175" s="18">
        <v>0</v>
      </c>
      <c r="M175" s="18">
        <v>0</v>
      </c>
      <c r="N175" s="18">
        <f t="shared" si="10"/>
        <v>4.8398059772242165E-3</v>
      </c>
      <c r="O175" s="18">
        <f t="shared" si="11"/>
        <v>2.49968561179458E-3</v>
      </c>
      <c r="P175" s="18">
        <f t="shared" si="12"/>
        <v>5.0298651783596559E-4</v>
      </c>
      <c r="Q175" s="18"/>
      <c r="T175" s="18" t="s">
        <v>13</v>
      </c>
      <c r="U175" s="18"/>
      <c r="V175" s="18"/>
      <c r="W175" s="18"/>
      <c r="X175" s="18"/>
      <c r="Y175" s="18"/>
      <c r="Z175" s="18"/>
    </row>
    <row r="176" spans="2:26">
      <c r="B176" s="18" t="s">
        <v>14</v>
      </c>
      <c r="C176" s="18">
        <f t="shared" si="5"/>
        <v>5.0359712230215826E-2</v>
      </c>
      <c r="D176" s="18">
        <f>D156/D$161</f>
        <v>0.13333333333333333</v>
      </c>
      <c r="E176" s="18">
        <f t="shared" ref="E176:G176" si="25">E156/E$161</f>
        <v>6.5217391304347824E-2</v>
      </c>
      <c r="F176" s="18">
        <f t="shared" si="25"/>
        <v>0.12030075187969924</v>
      </c>
      <c r="G176" s="18">
        <f t="shared" si="25"/>
        <v>6.6176470588235295E-2</v>
      </c>
      <c r="H176" s="18">
        <f t="shared" ref="H176" si="26">H156/H$161</f>
        <v>5.8823529411764705E-2</v>
      </c>
      <c r="K176" s="18" t="s">
        <v>14</v>
      </c>
      <c r="L176" s="18">
        <v>0</v>
      </c>
      <c r="M176" s="18">
        <v>0</v>
      </c>
      <c r="N176" s="18">
        <f t="shared" si="10"/>
        <v>3.757416435646446E-3</v>
      </c>
      <c r="O176" s="18">
        <f t="shared" si="11"/>
        <v>2.8664926564648955E-3</v>
      </c>
      <c r="P176" s="18">
        <f t="shared" si="12"/>
        <v>8.850924059118409E-4</v>
      </c>
      <c r="Q176" s="18"/>
      <c r="T176" s="18" t="s">
        <v>14</v>
      </c>
      <c r="U176" s="18"/>
      <c r="V176" s="18"/>
      <c r="W176" s="18"/>
      <c r="X176" s="18"/>
      <c r="Y176" s="18"/>
      <c r="Z176" s="18"/>
    </row>
    <row r="177" spans="2:26">
      <c r="B177" s="18" t="s">
        <v>15</v>
      </c>
      <c r="C177" s="18">
        <f t="shared" si="5"/>
        <v>0.10071942446043165</v>
      </c>
      <c r="D177" s="18">
        <f>D157/D$161</f>
        <v>5.185185185185185E-2</v>
      </c>
      <c r="E177" s="18">
        <f t="shared" ref="E177:G177" si="27">E157/E$161</f>
        <v>0.10869565217391304</v>
      </c>
      <c r="F177" s="18">
        <f t="shared" si="27"/>
        <v>5.2631578947368418E-2</v>
      </c>
      <c r="G177" s="18">
        <f t="shared" si="27"/>
        <v>5.8823529411764705E-2</v>
      </c>
      <c r="H177" s="18">
        <f t="shared" ref="H177" si="28">H157/H$161</f>
        <v>5.8823529411764705E-2</v>
      </c>
      <c r="K177" s="18" t="s">
        <v>15</v>
      </c>
      <c r="L177" s="18">
        <v>0</v>
      </c>
      <c r="M177" s="18">
        <v>0</v>
      </c>
      <c r="N177" s="18">
        <f t="shared" si="10"/>
        <v>4.5805847315131213E-3</v>
      </c>
      <c r="O177" s="18">
        <f t="shared" si="11"/>
        <v>1.7393973807750564E-3</v>
      </c>
      <c r="P177" s="18">
        <f t="shared" si="12"/>
        <v>5.1115432345798391E-4</v>
      </c>
      <c r="Q177" s="18"/>
      <c r="T177" s="18" t="s">
        <v>15</v>
      </c>
      <c r="U177" s="18"/>
      <c r="V177" s="18"/>
      <c r="W177" s="18"/>
      <c r="X177" s="18"/>
      <c r="Y177" s="18"/>
      <c r="Z177" s="18"/>
    </row>
    <row r="178" spans="2:26">
      <c r="B178" s="18" t="s">
        <v>48</v>
      </c>
      <c r="C178" s="18">
        <f t="shared" si="5"/>
        <v>0</v>
      </c>
      <c r="D178" s="18">
        <f>D158/D$161</f>
        <v>0</v>
      </c>
      <c r="E178" s="18">
        <f t="shared" ref="D178:G180" si="29">E158/E$161</f>
        <v>0</v>
      </c>
      <c r="F178" s="18">
        <f t="shared" si="29"/>
        <v>0</v>
      </c>
      <c r="G178" s="18">
        <f t="shared" si="29"/>
        <v>0</v>
      </c>
      <c r="H178" s="18">
        <f t="shared" ref="H178" si="30">H158/H$161</f>
        <v>0</v>
      </c>
      <c r="K178" s="18" t="s">
        <v>48</v>
      </c>
      <c r="L178" s="18">
        <v>0</v>
      </c>
      <c r="M178" s="18">
        <v>0</v>
      </c>
      <c r="N178" s="18"/>
      <c r="O178" s="18"/>
      <c r="P178" s="18"/>
      <c r="Q178" s="18"/>
      <c r="T178" s="18" t="s">
        <v>48</v>
      </c>
      <c r="U178" s="18"/>
      <c r="V178" s="18"/>
      <c r="W178" s="18"/>
      <c r="X178" s="18"/>
      <c r="Y178" s="18"/>
      <c r="Z178" s="18"/>
    </row>
    <row r="179" spans="2:26">
      <c r="B179" s="18" t="s">
        <v>43</v>
      </c>
      <c r="C179" s="18">
        <f t="shared" si="5"/>
        <v>5.7553956834532377E-2</v>
      </c>
      <c r="D179" s="18">
        <f t="shared" si="29"/>
        <v>5.185185185185185E-2</v>
      </c>
      <c r="E179" s="18">
        <f t="shared" si="29"/>
        <v>5.7971014492753624E-2</v>
      </c>
      <c r="F179" s="18">
        <f t="shared" si="29"/>
        <v>5.2631578947368418E-2</v>
      </c>
      <c r="G179" s="18">
        <f t="shared" si="29"/>
        <v>6.6176470588235295E-2</v>
      </c>
      <c r="H179" s="18">
        <f t="shared" ref="H179" si="31">H159/H$161</f>
        <v>0</v>
      </c>
      <c r="K179" s="18" t="s">
        <v>43</v>
      </c>
      <c r="L179" s="18">
        <v>0</v>
      </c>
      <c r="M179" s="18">
        <v>0</v>
      </c>
      <c r="N179" s="18"/>
      <c r="O179" s="18"/>
      <c r="P179" s="18"/>
      <c r="Q179" s="18"/>
      <c r="T179" s="18" t="s">
        <v>43</v>
      </c>
      <c r="U179" s="18"/>
      <c r="V179" s="18"/>
      <c r="W179" s="18"/>
      <c r="X179" s="18"/>
      <c r="Y179" s="18"/>
      <c r="Z179" s="18"/>
    </row>
    <row r="180" spans="2:26" ht="15" thickBot="1">
      <c r="B180" s="23" t="s">
        <v>16</v>
      </c>
      <c r="C180" s="18">
        <f t="shared" si="5"/>
        <v>5.7553956834532377E-2</v>
      </c>
      <c r="D180" s="18">
        <f t="shared" si="29"/>
        <v>0</v>
      </c>
      <c r="E180" s="18">
        <f t="shared" si="29"/>
        <v>5.0724637681159424E-2</v>
      </c>
      <c r="F180" s="18">
        <f t="shared" si="29"/>
        <v>0</v>
      </c>
      <c r="G180" s="18">
        <f t="shared" si="29"/>
        <v>4.4117647058823532E-2</v>
      </c>
      <c r="H180" s="23">
        <f t="shared" ref="H180" si="32">H159/H$161</f>
        <v>0</v>
      </c>
      <c r="K180" s="23" t="s">
        <v>16</v>
      </c>
      <c r="L180" s="23">
        <v>0</v>
      </c>
      <c r="M180" s="23">
        <v>0</v>
      </c>
      <c r="N180" s="23">
        <f>64*C180*E180*G180*E198</f>
        <v>2.4729065852177597E-2</v>
      </c>
      <c r="O180" s="23"/>
      <c r="P180" s="23"/>
      <c r="Q180" s="23"/>
      <c r="T180" s="23" t="s">
        <v>16</v>
      </c>
      <c r="U180" s="23"/>
      <c r="V180" s="23"/>
      <c r="W180" s="23"/>
      <c r="X180" s="23"/>
      <c r="Y180" s="23"/>
      <c r="Z180" s="23"/>
    </row>
    <row r="181" spans="2:26" ht="15" thickBot="1">
      <c r="B181" s="24" t="s">
        <v>41</v>
      </c>
      <c r="C181" s="25">
        <f t="shared" ref="C181:H181" si="33">SUM(C167:C180)</f>
        <v>1</v>
      </c>
      <c r="D181" s="25">
        <f t="shared" si="33"/>
        <v>0.99999999999999989</v>
      </c>
      <c r="E181" s="25">
        <f t="shared" si="33"/>
        <v>1</v>
      </c>
      <c r="F181" s="25">
        <f t="shared" si="33"/>
        <v>1</v>
      </c>
      <c r="G181" s="26">
        <f t="shared" si="33"/>
        <v>1</v>
      </c>
      <c r="H181" s="26">
        <f t="shared" si="33"/>
        <v>1</v>
      </c>
      <c r="K181" s="24" t="s">
        <v>41</v>
      </c>
      <c r="L181" s="25"/>
      <c r="M181" s="25"/>
      <c r="N181" s="25"/>
      <c r="O181" s="25"/>
      <c r="P181" s="26"/>
      <c r="Q181" s="26">
        <f>SUM(L167:P180)</f>
        <v>0.32227165023566773</v>
      </c>
      <c r="T181" s="24" t="s">
        <v>41</v>
      </c>
      <c r="U181" s="25"/>
      <c r="V181" s="25"/>
      <c r="W181" s="25"/>
      <c r="X181" s="25"/>
      <c r="Y181" s="26"/>
      <c r="Z181" s="26"/>
    </row>
    <row r="183" spans="2:26" ht="15" thickBot="1">
      <c r="X183" s="41"/>
    </row>
    <row r="184" spans="2:26">
      <c r="B184" s="72" t="s">
        <v>46</v>
      </c>
      <c r="C184" s="73"/>
      <c r="D184" s="73"/>
      <c r="E184" s="73"/>
      <c r="F184" s="73"/>
      <c r="G184" s="74"/>
      <c r="K184" s="20" t="s">
        <v>5</v>
      </c>
      <c r="L184" s="13" t="s">
        <v>5</v>
      </c>
      <c r="M184" s="13" t="s">
        <v>7</v>
      </c>
      <c r="N184" s="13" t="s">
        <v>52</v>
      </c>
      <c r="O184" s="13" t="s">
        <v>52</v>
      </c>
      <c r="P184" s="13" t="s">
        <v>52</v>
      </c>
      <c r="R184" s="13">
        <f>((1-H$168)*IF(K184="Wild",C$167,C$168)*IF(L184="Wild",D$167,D$168)*IF(M184="Wild",E$167,E$168)*(1-F$167-F$168)+H$168*IF(K184="Wild",C$167,C$168+C$179)*IF(L184="Wild",D$167,D$168+D$179)*IF(M184="Wild",E$167,E$168+E$179)*(1-F$167-F$168-F$179))*E$187</f>
        <v>1.569884219155837E-3</v>
      </c>
      <c r="X184" s="41"/>
    </row>
    <row r="185" spans="2:26">
      <c r="B185" s="37" t="s">
        <v>6</v>
      </c>
      <c r="C185" s="38">
        <v>1</v>
      </c>
      <c r="D185" s="38">
        <v>2</v>
      </c>
      <c r="E185" s="38">
        <v>3</v>
      </c>
      <c r="F185" s="38">
        <v>4</v>
      </c>
      <c r="G185" s="39">
        <v>5</v>
      </c>
      <c r="K185" s="20" t="s">
        <v>5</v>
      </c>
      <c r="L185" s="13" t="s">
        <v>7</v>
      </c>
      <c r="M185" s="13" t="s">
        <v>5</v>
      </c>
      <c r="N185" s="13" t="s">
        <v>52</v>
      </c>
      <c r="O185" s="13" t="s">
        <v>52</v>
      </c>
      <c r="P185" s="13" t="s">
        <v>52</v>
      </c>
      <c r="R185" s="13">
        <f t="shared" ref="R185:R191" si="34">((1-H$168)*IF(K185="Wild",C$167,C$168)*IF(L185="Wild",D$167,D$168)*IF(M185="Wild",E$167,E$168)*(1-F$167-F$168)+H$168*IF(K185="Wild",C$167,C$168+C$179)*IF(L185="Wild",D$167,D$168+D$179)*IF(M185="Wild",E$167,E$168+E$179)*(1-F$167-F$168-F$179))*E$187</f>
        <v>3.1434575816838213E-4</v>
      </c>
    </row>
    <row r="186" spans="2:26">
      <c r="B186" s="34" t="s">
        <v>5</v>
      </c>
      <c r="C186" s="35">
        <f>Paytable!C4</f>
        <v>0</v>
      </c>
      <c r="D186" s="35">
        <f>Paytable!D4</f>
        <v>0</v>
      </c>
      <c r="E186" s="35">
        <f>Paytable!E4</f>
        <v>75</v>
      </c>
      <c r="F186" s="35">
        <f>Paytable!F4</f>
        <v>300</v>
      </c>
      <c r="G186" s="35">
        <f>Paytable!G4</f>
        <v>1500</v>
      </c>
      <c r="K186" s="20" t="s">
        <v>7</v>
      </c>
      <c r="L186" s="13" t="s">
        <v>5</v>
      </c>
      <c r="M186" s="13" t="s">
        <v>5</v>
      </c>
      <c r="N186" s="13" t="s">
        <v>52</v>
      </c>
      <c r="O186" s="13" t="s">
        <v>52</v>
      </c>
      <c r="P186" s="13" t="s">
        <v>52</v>
      </c>
      <c r="R186" s="13">
        <f t="shared" si="34"/>
        <v>4.6790635103401233E-4</v>
      </c>
    </row>
    <row r="187" spans="2:26">
      <c r="B187" s="34" t="s">
        <v>7</v>
      </c>
      <c r="C187" s="35">
        <f>Paytable!C5</f>
        <v>0</v>
      </c>
      <c r="D187" s="35">
        <f>Paytable!D5</f>
        <v>0</v>
      </c>
      <c r="E187" s="35">
        <f>Paytable!E5</f>
        <v>75</v>
      </c>
      <c r="F187" s="35">
        <f>Paytable!F5</f>
        <v>300</v>
      </c>
      <c r="G187" s="35">
        <f>Paytable!G5</f>
        <v>1500</v>
      </c>
      <c r="K187" s="20" t="s">
        <v>7</v>
      </c>
      <c r="L187" s="13" t="s">
        <v>7</v>
      </c>
      <c r="M187" s="13" t="s">
        <v>5</v>
      </c>
      <c r="N187" s="13" t="s">
        <v>52</v>
      </c>
      <c r="O187" s="13" t="s">
        <v>52</v>
      </c>
      <c r="P187" s="13" t="s">
        <v>52</v>
      </c>
      <c r="R187" s="13">
        <f t="shared" si="34"/>
        <v>1.9245031258034934E-3</v>
      </c>
    </row>
    <row r="188" spans="2:26">
      <c r="B188" s="34" t="s">
        <v>8</v>
      </c>
      <c r="C188" s="35">
        <f>Paytable!C6</f>
        <v>0</v>
      </c>
      <c r="D188" s="35">
        <f>Paytable!D6</f>
        <v>0</v>
      </c>
      <c r="E188" s="35">
        <f>Paytable!E6</f>
        <v>25</v>
      </c>
      <c r="F188" s="35">
        <f>Paytable!F6</f>
        <v>120</v>
      </c>
      <c r="G188" s="35">
        <f>Paytable!G6</f>
        <v>450</v>
      </c>
      <c r="K188" s="20" t="s">
        <v>7</v>
      </c>
      <c r="L188" s="13" t="s">
        <v>5</v>
      </c>
      <c r="M188" s="13" t="s">
        <v>7</v>
      </c>
      <c r="N188" s="13" t="s">
        <v>52</v>
      </c>
      <c r="O188" s="13" t="s">
        <v>52</v>
      </c>
      <c r="P188" s="13" t="s">
        <v>52</v>
      </c>
      <c r="R188" s="13">
        <f t="shared" si="34"/>
        <v>9.0174961159853149E-3</v>
      </c>
    </row>
    <row r="189" spans="2:26">
      <c r="B189" s="34" t="s">
        <v>9</v>
      </c>
      <c r="C189" s="35">
        <f>Paytable!C7</f>
        <v>0</v>
      </c>
      <c r="D189" s="35">
        <f>Paytable!D7</f>
        <v>0</v>
      </c>
      <c r="E189" s="35">
        <f>Paytable!E7</f>
        <v>25</v>
      </c>
      <c r="F189" s="35">
        <f>Paytable!F7</f>
        <v>120</v>
      </c>
      <c r="G189" s="35">
        <f>Paytable!G7</f>
        <v>450</v>
      </c>
      <c r="K189" s="20" t="s">
        <v>5</v>
      </c>
      <c r="L189" s="13" t="s">
        <v>7</v>
      </c>
      <c r="M189" s="13" t="s">
        <v>7</v>
      </c>
      <c r="N189" s="13" t="s">
        <v>52</v>
      </c>
      <c r="O189" s="13" t="s">
        <v>52</v>
      </c>
      <c r="P189" s="13" t="s">
        <v>52</v>
      </c>
      <c r="R189" s="13">
        <f t="shared" si="34"/>
        <v>6.4022008937472457E-3</v>
      </c>
    </row>
    <row r="190" spans="2:26">
      <c r="B190" s="34" t="s">
        <v>10</v>
      </c>
      <c r="C190" s="35">
        <f>Paytable!C8</f>
        <v>0</v>
      </c>
      <c r="D190" s="35">
        <f>Paytable!D8</f>
        <v>0</v>
      </c>
      <c r="E190" s="35">
        <f>Paytable!E8</f>
        <v>25</v>
      </c>
      <c r="F190" s="35">
        <f>Paytable!F8</f>
        <v>120</v>
      </c>
      <c r="G190" s="35">
        <f>Paytable!G8</f>
        <v>450</v>
      </c>
      <c r="K190" s="20" t="s">
        <v>7</v>
      </c>
      <c r="L190" s="13" t="s">
        <v>7</v>
      </c>
      <c r="M190" s="13" t="s">
        <v>7</v>
      </c>
      <c r="N190" s="13" t="s">
        <v>52</v>
      </c>
      <c r="O190" s="13" t="s">
        <v>52</v>
      </c>
      <c r="P190" s="13" t="s">
        <v>52</v>
      </c>
      <c r="R190" s="13">
        <f t="shared" si="34"/>
        <v>4.0592874238193813E-2</v>
      </c>
      <c r="S190" s="13">
        <f>SUM(R184:R190)</f>
        <v>6.0289210702088099E-2</v>
      </c>
    </row>
    <row r="191" spans="2:26">
      <c r="B191" s="34" t="s">
        <v>61</v>
      </c>
      <c r="C191" s="35">
        <f>Paytable!C9</f>
        <v>0</v>
      </c>
      <c r="D191" s="35">
        <f>Paytable!D9</f>
        <v>0</v>
      </c>
      <c r="E191" s="35">
        <f>Paytable!E9</f>
        <v>25</v>
      </c>
      <c r="F191" s="35">
        <f>Paytable!F9</f>
        <v>120</v>
      </c>
      <c r="G191" s="35">
        <f>Paytable!G9</f>
        <v>450</v>
      </c>
      <c r="K191" s="20" t="s">
        <v>5</v>
      </c>
      <c r="L191" s="13" t="s">
        <v>5</v>
      </c>
      <c r="M191" s="13" t="s">
        <v>5</v>
      </c>
      <c r="R191" s="13">
        <f t="shared" si="34"/>
        <v>8.3082583026900035E-5</v>
      </c>
    </row>
    <row r="192" spans="2:26">
      <c r="B192" s="34" t="s">
        <v>11</v>
      </c>
      <c r="C192" s="35">
        <f>Paytable!C10</f>
        <v>0</v>
      </c>
      <c r="D192" s="35">
        <f>Paytable!D10</f>
        <v>0</v>
      </c>
      <c r="E192" s="35">
        <f>Paytable!E10</f>
        <v>5</v>
      </c>
      <c r="F192" s="35">
        <f>Paytable!F10</f>
        <v>40</v>
      </c>
      <c r="G192" s="35">
        <f>Paytable!G10</f>
        <v>90</v>
      </c>
      <c r="R192" s="13">
        <f>(1-F167-F168-F179*0.1)*50*C167*D167*E167</f>
        <v>5.5442188692110502E-5</v>
      </c>
    </row>
    <row r="193" spans="2:7">
      <c r="B193" s="34" t="s">
        <v>12</v>
      </c>
      <c r="C193" s="35">
        <f>Paytable!C11</f>
        <v>0</v>
      </c>
      <c r="D193" s="35">
        <f>Paytable!D11</f>
        <v>0</v>
      </c>
      <c r="E193" s="35">
        <f>Paytable!E11</f>
        <v>5</v>
      </c>
      <c r="F193" s="35">
        <f>Paytable!F11</f>
        <v>40</v>
      </c>
      <c r="G193" s="35">
        <f>Paytable!G11</f>
        <v>90</v>
      </c>
    </row>
    <row r="194" spans="2:7">
      <c r="B194" s="34" t="s">
        <v>13</v>
      </c>
      <c r="C194" s="35">
        <f>Paytable!C12</f>
        <v>0</v>
      </c>
      <c r="D194" s="35">
        <f>Paytable!D12</f>
        <v>0</v>
      </c>
      <c r="E194" s="35">
        <f>Paytable!E12</f>
        <v>5</v>
      </c>
      <c r="F194" s="35">
        <f>Paytable!F12</f>
        <v>25</v>
      </c>
      <c r="G194" s="35">
        <f>Paytable!G12</f>
        <v>60</v>
      </c>
    </row>
    <row r="195" spans="2:7">
      <c r="B195" s="34" t="s">
        <v>14</v>
      </c>
      <c r="C195" s="35">
        <f>Paytable!C13</f>
        <v>0</v>
      </c>
      <c r="D195" s="35">
        <f>Paytable!D13</f>
        <v>0</v>
      </c>
      <c r="E195" s="35">
        <f>Paytable!E13</f>
        <v>5</v>
      </c>
      <c r="F195" s="35">
        <f>Paytable!F13</f>
        <v>25</v>
      </c>
      <c r="G195" s="35">
        <f>Paytable!G13</f>
        <v>60</v>
      </c>
    </row>
    <row r="196" spans="2:7">
      <c r="B196" s="34" t="s">
        <v>15</v>
      </c>
      <c r="C196" s="35">
        <f>Paytable!C14</f>
        <v>0</v>
      </c>
      <c r="D196" s="35">
        <f>Paytable!D14</f>
        <v>0</v>
      </c>
      <c r="E196" s="35">
        <f>Paytable!E14</f>
        <v>5</v>
      </c>
      <c r="F196" s="35">
        <f>Paytable!F14</f>
        <v>25</v>
      </c>
      <c r="G196" s="35">
        <f>Paytable!G14</f>
        <v>60</v>
      </c>
    </row>
    <row r="197" spans="2:7">
      <c r="B197" s="34" t="s">
        <v>48</v>
      </c>
      <c r="C197" s="35">
        <v>0</v>
      </c>
      <c r="D197" s="35">
        <v>0</v>
      </c>
      <c r="E197" s="35">
        <v>0</v>
      </c>
      <c r="F197" s="43">
        <v>0</v>
      </c>
      <c r="G197" s="36">
        <v>0</v>
      </c>
    </row>
    <row r="198" spans="2:7">
      <c r="B198" s="9" t="s">
        <v>16</v>
      </c>
      <c r="C198" s="10"/>
      <c r="D198" s="10"/>
      <c r="E198" s="10">
        <v>3</v>
      </c>
      <c r="F198" s="10"/>
      <c r="G198" s="11"/>
    </row>
  </sheetData>
  <mergeCells count="6">
    <mergeCell ref="C2:H2"/>
    <mergeCell ref="T165:Z165"/>
    <mergeCell ref="B184:G184"/>
    <mergeCell ref="K165:Q165"/>
    <mergeCell ref="B145:H145"/>
    <mergeCell ref="B165:H165"/>
  </mergeCells>
  <conditionalFormatting sqref="A1:Z1048576">
    <cfRule type="containsText" dxfId="257" priority="1" operator="containsText" text="Inner">
      <formula>NOT(ISERROR(SEARCH("Inner",A1)))</formula>
    </cfRule>
    <cfRule type="containsText" dxfId="256" priority="11" operator="containsText" text="King">
      <formula>NOT(ISERROR(SEARCH("King",A1)))</formula>
    </cfRule>
    <cfRule type="containsText" dxfId="255" priority="12" operator="containsText" text="Ace">
      <formula>NOT(ISERROR(SEARCH("Ace",A1)))</formula>
    </cfRule>
    <cfRule type="containsText" dxfId="254" priority="13" operator="containsText" text="Elephant">
      <formula>NOT(ISERROR(SEARCH("Elephant",A1)))</formula>
    </cfRule>
    <cfRule type="containsText" dxfId="253" priority="14" operator="containsText" text="Lion">
      <formula>NOT(ISERROR(SEARCH("Lion",A1)))</formula>
    </cfRule>
  </conditionalFormatting>
  <conditionalFormatting sqref="A1:XFD1048576">
    <cfRule type="containsText" dxfId="252" priority="10" operator="containsText" text="Rhino">
      <formula>NOT(ISERROR(SEARCH("Rhino",A1)))</formula>
    </cfRule>
  </conditionalFormatting>
  <conditionalFormatting sqref="A1:U1048576">
    <cfRule type="containsText" dxfId="251" priority="2" operator="containsText" text="Scatter">
      <formula>NOT(ISERROR(SEARCH("Scatter",A1)))</formula>
    </cfRule>
    <cfRule type="containsText" dxfId="250" priority="3" operator="containsText" text="Collector">
      <formula>NOT(ISERROR(SEARCH("Collector",A1)))</formula>
    </cfRule>
    <cfRule type="containsText" dxfId="249" priority="4" operator="containsText" text="Ten">
      <formula>NOT(ISERROR(SEARCH("Ten",A1)))</formula>
    </cfRule>
    <cfRule type="containsText" dxfId="248" priority="5" operator="containsText" text="WaterBuffalo">
      <formula>NOT(ISERROR(SEARCH("WaterBuffalo",A1)))</formula>
    </cfRule>
    <cfRule type="containsText" dxfId="247" priority="6" operator="containsText" text="Jack">
      <formula>NOT(ISERROR(SEARCH("Jack",A1)))</formula>
    </cfRule>
    <cfRule type="containsText" dxfId="246" priority="7" operator="containsText" text="Queen">
      <formula>NOT(ISERROR(SEARCH("Queen",A1)))</formula>
    </cfRule>
    <cfRule type="containsText" dxfId="245" priority="8" operator="containsText" text="Leopard">
      <formula>NOT(ISERROR(SEARCH("Leopard",A1)))</formula>
    </cfRule>
    <cfRule type="containsText" dxfId="244" priority="9" operator="containsText" text="Wild">
      <formula>NOT(ISERROR(SEARCH("Wild",A1)))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BE3F8-63D1-461E-8926-24CFB5CCFAD1}">
  <dimension ref="B2:Z198"/>
  <sheetViews>
    <sheetView topLeftCell="A10" zoomScale="82" zoomScaleNormal="85" workbookViewId="0">
      <selection activeCell="E90" sqref="E90"/>
    </sheetView>
  </sheetViews>
  <sheetFormatPr defaultColWidth="9.109375" defaultRowHeight="14.4"/>
  <cols>
    <col min="1" max="1" width="9.109375" style="13"/>
    <col min="2" max="8" width="14.88671875" style="13" bestFit="1" customWidth="1"/>
    <col min="9" max="10" width="9.109375" style="13"/>
    <col min="11" max="11" width="14.88671875" style="13" bestFit="1" customWidth="1"/>
    <col min="12" max="16" width="9.109375" style="13"/>
    <col min="17" max="17" width="11" style="13" customWidth="1"/>
    <col min="18" max="23" width="9.109375" style="13"/>
    <col min="24" max="24" width="10" style="13" bestFit="1" customWidth="1"/>
    <col min="25" max="16384" width="9.109375" style="13"/>
  </cols>
  <sheetData>
    <row r="2" spans="2:8" ht="15" thickBot="1">
      <c r="B2" s="12"/>
      <c r="C2" s="68" t="s">
        <v>40</v>
      </c>
      <c r="D2" s="69"/>
      <c r="E2" s="69"/>
      <c r="F2" s="69"/>
      <c r="G2" s="69"/>
      <c r="H2" s="70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12</v>
      </c>
      <c r="D4" s="16" t="s">
        <v>9</v>
      </c>
      <c r="E4" s="16" t="s">
        <v>11</v>
      </c>
      <c r="F4" s="16" t="s">
        <v>11</v>
      </c>
      <c r="G4" s="16" t="s">
        <v>9</v>
      </c>
      <c r="H4" s="31" t="s">
        <v>7</v>
      </c>
    </row>
    <row r="5" spans="2:8">
      <c r="B5" s="12">
        <v>1</v>
      </c>
      <c r="C5" s="16" t="s">
        <v>13</v>
      </c>
      <c r="D5" s="16" t="s">
        <v>61</v>
      </c>
      <c r="E5" s="16" t="s">
        <v>13</v>
      </c>
      <c r="F5" s="16" t="s">
        <v>13</v>
      </c>
      <c r="G5" s="16" t="s">
        <v>61</v>
      </c>
      <c r="H5" s="31" t="s">
        <v>7</v>
      </c>
    </row>
    <row r="6" spans="2:8">
      <c r="B6" s="12">
        <v>2</v>
      </c>
      <c r="C6" s="16" t="s">
        <v>13</v>
      </c>
      <c r="D6" s="16" t="s">
        <v>9</v>
      </c>
      <c r="E6" s="16" t="s">
        <v>16</v>
      </c>
      <c r="F6" s="16" t="s">
        <v>13</v>
      </c>
      <c r="G6" s="16" t="s">
        <v>9</v>
      </c>
      <c r="H6" s="31" t="s">
        <v>8</v>
      </c>
    </row>
    <row r="7" spans="2:8">
      <c r="B7" s="12">
        <v>3</v>
      </c>
      <c r="C7" s="16" t="s">
        <v>16</v>
      </c>
      <c r="D7" s="16" t="s">
        <v>13</v>
      </c>
      <c r="E7" s="16" t="s">
        <v>8</v>
      </c>
      <c r="F7" s="16" t="s">
        <v>8</v>
      </c>
      <c r="G7" s="16" t="s">
        <v>9</v>
      </c>
      <c r="H7" s="31" t="s">
        <v>8</v>
      </c>
    </row>
    <row r="8" spans="2:8">
      <c r="B8" s="12">
        <v>4</v>
      </c>
      <c r="C8" s="16" t="s">
        <v>8</v>
      </c>
      <c r="D8" s="16" t="s">
        <v>12</v>
      </c>
      <c r="E8" s="16" t="s">
        <v>8</v>
      </c>
      <c r="F8" s="16" t="s">
        <v>8</v>
      </c>
      <c r="G8" s="16" t="s">
        <v>11</v>
      </c>
      <c r="H8" s="31" t="s">
        <v>9</v>
      </c>
    </row>
    <row r="9" spans="2:8">
      <c r="B9" s="12">
        <v>5</v>
      </c>
      <c r="C9" s="16" t="s">
        <v>8</v>
      </c>
      <c r="D9" s="16" t="s">
        <v>13</v>
      </c>
      <c r="E9" s="16" t="s">
        <v>15</v>
      </c>
      <c r="F9" s="16" t="s">
        <v>8</v>
      </c>
      <c r="G9" s="16" t="s">
        <v>13</v>
      </c>
      <c r="H9" s="31" t="s">
        <v>9</v>
      </c>
    </row>
    <row r="10" spans="2:8">
      <c r="B10" s="12">
        <v>6</v>
      </c>
      <c r="C10" s="16" t="s">
        <v>8</v>
      </c>
      <c r="D10" s="16" t="s">
        <v>11</v>
      </c>
      <c r="E10" s="16" t="s">
        <v>61</v>
      </c>
      <c r="F10" s="16" t="s">
        <v>8</v>
      </c>
      <c r="G10" s="16" t="s">
        <v>16</v>
      </c>
      <c r="H10" s="31" t="s">
        <v>10</v>
      </c>
    </row>
    <row r="11" spans="2:8">
      <c r="B11" s="12">
        <v>7</v>
      </c>
      <c r="C11" s="16" t="s">
        <v>12</v>
      </c>
      <c r="D11" s="16" t="s">
        <v>11</v>
      </c>
      <c r="E11" s="16" t="s">
        <v>16</v>
      </c>
      <c r="F11" s="16" t="s">
        <v>12</v>
      </c>
      <c r="G11" s="16" t="s">
        <v>12</v>
      </c>
      <c r="H11" s="31" t="s">
        <v>10</v>
      </c>
    </row>
    <row r="12" spans="2:8">
      <c r="B12" s="12">
        <v>8</v>
      </c>
      <c r="C12" s="16" t="s">
        <v>16</v>
      </c>
      <c r="D12" s="16" t="s">
        <v>9</v>
      </c>
      <c r="E12" s="16" t="s">
        <v>7</v>
      </c>
      <c r="F12" s="16" t="s">
        <v>8</v>
      </c>
      <c r="G12" s="16" t="s">
        <v>8</v>
      </c>
      <c r="H12" s="31" t="s">
        <v>10</v>
      </c>
    </row>
    <row r="13" spans="2:8">
      <c r="B13" s="12">
        <v>9</v>
      </c>
      <c r="C13" s="16" t="s">
        <v>7</v>
      </c>
      <c r="D13" s="16" t="s">
        <v>9</v>
      </c>
      <c r="E13" s="16" t="s">
        <v>7</v>
      </c>
      <c r="F13" s="16" t="s">
        <v>7</v>
      </c>
      <c r="G13" s="16" t="s">
        <v>8</v>
      </c>
      <c r="H13" s="31" t="s">
        <v>61</v>
      </c>
    </row>
    <row r="14" spans="2:8">
      <c r="B14" s="12">
        <v>10</v>
      </c>
      <c r="C14" s="16" t="s">
        <v>7</v>
      </c>
      <c r="D14" s="16" t="s">
        <v>11</v>
      </c>
      <c r="E14" s="16" t="s">
        <v>7</v>
      </c>
      <c r="F14" s="16" t="s">
        <v>7</v>
      </c>
      <c r="G14" s="16" t="s">
        <v>8</v>
      </c>
      <c r="H14" s="31" t="s">
        <v>61</v>
      </c>
    </row>
    <row r="15" spans="2:8">
      <c r="B15" s="12">
        <v>11</v>
      </c>
      <c r="C15" s="16" t="s">
        <v>7</v>
      </c>
      <c r="D15" s="16" t="s">
        <v>11</v>
      </c>
      <c r="E15" s="16" t="s">
        <v>7</v>
      </c>
      <c r="F15" s="16" t="s">
        <v>7</v>
      </c>
      <c r="G15" s="16" t="s">
        <v>7</v>
      </c>
      <c r="H15" s="31" t="s">
        <v>61</v>
      </c>
    </row>
    <row r="16" spans="2:8">
      <c r="B16" s="12">
        <v>12</v>
      </c>
      <c r="C16" s="16" t="s">
        <v>5</v>
      </c>
      <c r="D16" s="16" t="s">
        <v>12</v>
      </c>
      <c r="E16" s="16" t="s">
        <v>7</v>
      </c>
      <c r="F16" s="16" t="s">
        <v>10</v>
      </c>
      <c r="G16" s="16" t="s">
        <v>7</v>
      </c>
      <c r="H16" s="31" t="s">
        <v>11</v>
      </c>
    </row>
    <row r="17" spans="2:9">
      <c r="B17" s="12">
        <v>13</v>
      </c>
      <c r="C17" s="16" t="s">
        <v>12</v>
      </c>
      <c r="D17" s="16" t="s">
        <v>7</v>
      </c>
      <c r="E17" s="16" t="s">
        <v>61</v>
      </c>
      <c r="F17" s="16" t="s">
        <v>14</v>
      </c>
      <c r="G17" s="16" t="s">
        <v>7</v>
      </c>
      <c r="H17" s="31" t="s">
        <v>12</v>
      </c>
    </row>
    <row r="18" spans="2:9">
      <c r="B18" s="12">
        <v>14</v>
      </c>
      <c r="C18" s="16" t="s">
        <v>14</v>
      </c>
      <c r="D18" s="16" t="s">
        <v>7</v>
      </c>
      <c r="E18" s="16" t="s">
        <v>15</v>
      </c>
      <c r="F18" s="16" t="s">
        <v>15</v>
      </c>
      <c r="G18" s="16" t="s">
        <v>7</v>
      </c>
      <c r="H18" s="32" t="s">
        <v>13</v>
      </c>
    </row>
    <row r="19" spans="2:9">
      <c r="B19" s="12">
        <v>15</v>
      </c>
      <c r="C19" s="16" t="s">
        <v>10</v>
      </c>
      <c r="D19" s="16" t="s">
        <v>7</v>
      </c>
      <c r="E19" s="16" t="s">
        <v>15</v>
      </c>
      <c r="F19" s="16" t="s">
        <v>10</v>
      </c>
      <c r="G19" s="16" t="s">
        <v>7</v>
      </c>
      <c r="H19" s="32" t="s">
        <v>14</v>
      </c>
      <c r="I19" s="21">
        <f>I62</f>
        <v>0.37645728301119574</v>
      </c>
    </row>
    <row r="20" spans="2:9">
      <c r="B20" s="12">
        <v>16</v>
      </c>
      <c r="C20" s="16" t="s">
        <v>10</v>
      </c>
      <c r="D20" s="16" t="s">
        <v>9</v>
      </c>
      <c r="E20" s="16" t="s">
        <v>14</v>
      </c>
      <c r="F20" s="16" t="s">
        <v>10</v>
      </c>
      <c r="G20" s="16" t="s">
        <v>10</v>
      </c>
      <c r="H20" s="32" t="s">
        <v>15</v>
      </c>
    </row>
    <row r="21" spans="2:9">
      <c r="B21" s="12">
        <v>17</v>
      </c>
      <c r="C21" s="16" t="s">
        <v>10</v>
      </c>
      <c r="D21" s="16" t="s">
        <v>61</v>
      </c>
      <c r="E21" s="16" t="s">
        <v>14</v>
      </c>
      <c r="F21" s="16" t="s">
        <v>10</v>
      </c>
      <c r="G21" s="16" t="s">
        <v>61</v>
      </c>
      <c r="H21" s="32"/>
    </row>
    <row r="22" spans="2:9">
      <c r="B22" s="12">
        <v>18</v>
      </c>
      <c r="C22" s="16" t="s">
        <v>11</v>
      </c>
      <c r="D22" s="16" t="s">
        <v>10</v>
      </c>
      <c r="E22" s="16" t="s">
        <v>10</v>
      </c>
      <c r="F22" s="16" t="s">
        <v>14</v>
      </c>
      <c r="G22" s="16" t="s">
        <v>12</v>
      </c>
      <c r="H22" s="32"/>
    </row>
    <row r="23" spans="2:9">
      <c r="B23" s="12">
        <v>19</v>
      </c>
      <c r="C23" s="16" t="s">
        <v>13</v>
      </c>
      <c r="D23" s="16" t="s">
        <v>10</v>
      </c>
      <c r="E23" s="16" t="s">
        <v>10</v>
      </c>
      <c r="F23" s="16" t="s">
        <v>14</v>
      </c>
      <c r="G23" s="16" t="s">
        <v>10</v>
      </c>
      <c r="H23" s="32"/>
    </row>
    <row r="24" spans="2:9">
      <c r="B24" s="12">
        <v>20</v>
      </c>
      <c r="C24" s="16" t="s">
        <v>10</v>
      </c>
      <c r="D24" s="16" t="s">
        <v>10</v>
      </c>
      <c r="E24" s="16" t="s">
        <v>9</v>
      </c>
      <c r="F24" s="16" t="s">
        <v>12</v>
      </c>
      <c r="G24" s="16" t="s">
        <v>10</v>
      </c>
      <c r="H24" s="32"/>
    </row>
    <row r="25" spans="2:9">
      <c r="B25" s="12">
        <v>21</v>
      </c>
      <c r="C25" s="16" t="s">
        <v>9</v>
      </c>
      <c r="D25" s="16" t="s">
        <v>9</v>
      </c>
      <c r="E25" s="16" t="s">
        <v>9</v>
      </c>
      <c r="F25" s="16" t="s">
        <v>8</v>
      </c>
      <c r="G25" s="16" t="s">
        <v>10</v>
      </c>
      <c r="H25" s="32"/>
    </row>
    <row r="26" spans="2:9">
      <c r="B26" s="12">
        <v>22</v>
      </c>
      <c r="C26" s="16" t="s">
        <v>9</v>
      </c>
      <c r="D26" s="16" t="s">
        <v>13</v>
      </c>
      <c r="E26" s="16" t="s">
        <v>9</v>
      </c>
      <c r="F26" s="16" t="s">
        <v>12</v>
      </c>
      <c r="G26" s="16" t="s">
        <v>9</v>
      </c>
      <c r="H26" s="32"/>
    </row>
    <row r="27" spans="2:9">
      <c r="B27" s="12">
        <v>23</v>
      </c>
      <c r="C27" s="16" t="s">
        <v>13</v>
      </c>
      <c r="D27" s="16" t="s">
        <v>15</v>
      </c>
      <c r="E27" s="16" t="s">
        <v>9</v>
      </c>
      <c r="F27" s="16" t="s">
        <v>10</v>
      </c>
      <c r="G27" s="16" t="s">
        <v>8</v>
      </c>
      <c r="H27" s="32"/>
    </row>
    <row r="28" spans="2:9">
      <c r="B28" s="12">
        <v>24</v>
      </c>
      <c r="C28" s="16" t="s">
        <v>12</v>
      </c>
      <c r="D28" s="16" t="s">
        <v>61</v>
      </c>
      <c r="E28" s="16" t="s">
        <v>14</v>
      </c>
      <c r="F28" s="16" t="s">
        <v>10</v>
      </c>
      <c r="G28" s="16" t="s">
        <v>10</v>
      </c>
      <c r="H28" s="32"/>
    </row>
    <row r="29" spans="2:9">
      <c r="B29" s="12">
        <v>25</v>
      </c>
      <c r="C29" s="16" t="s">
        <v>14</v>
      </c>
      <c r="D29" s="16" t="s">
        <v>14</v>
      </c>
      <c r="E29" s="16" t="s">
        <v>16</v>
      </c>
      <c r="F29" s="16" t="s">
        <v>14</v>
      </c>
      <c r="G29" s="16" t="s">
        <v>14</v>
      </c>
      <c r="H29" s="32"/>
    </row>
    <row r="30" spans="2:9">
      <c r="B30" s="12">
        <v>26</v>
      </c>
      <c r="C30" s="16" t="s">
        <v>10</v>
      </c>
      <c r="D30" s="16" t="s">
        <v>15</v>
      </c>
      <c r="E30" s="16" t="s">
        <v>61</v>
      </c>
      <c r="F30" s="16" t="s">
        <v>12</v>
      </c>
      <c r="G30" s="16" t="s">
        <v>15</v>
      </c>
      <c r="H30" s="32"/>
    </row>
    <row r="31" spans="2:9">
      <c r="B31" s="12">
        <v>27</v>
      </c>
      <c r="C31" s="16" t="s">
        <v>14</v>
      </c>
      <c r="D31" s="16" t="s">
        <v>9</v>
      </c>
      <c r="E31" s="16" t="s">
        <v>61</v>
      </c>
      <c r="F31" s="16" t="s">
        <v>13</v>
      </c>
      <c r="G31" s="16" t="s">
        <v>10</v>
      </c>
      <c r="H31" s="32"/>
    </row>
    <row r="32" spans="2:9">
      <c r="B32" s="12">
        <v>28</v>
      </c>
      <c r="C32" s="16" t="s">
        <v>14</v>
      </c>
      <c r="D32" s="16" t="s">
        <v>13</v>
      </c>
      <c r="E32" s="16" t="s">
        <v>13</v>
      </c>
      <c r="F32" s="16" t="s">
        <v>13</v>
      </c>
      <c r="G32" s="16" t="s">
        <v>14</v>
      </c>
      <c r="H32" s="32"/>
    </row>
    <row r="33" spans="2:8">
      <c r="B33" s="12">
        <v>29</v>
      </c>
      <c r="C33" s="16" t="s">
        <v>16</v>
      </c>
      <c r="D33" s="16" t="s">
        <v>9</v>
      </c>
      <c r="E33" s="16" t="s">
        <v>13</v>
      </c>
      <c r="F33" s="16" t="s">
        <v>9</v>
      </c>
      <c r="G33" s="16" t="s">
        <v>11</v>
      </c>
      <c r="H33" s="32"/>
    </row>
    <row r="34" spans="2:8">
      <c r="B34" s="12">
        <v>30</v>
      </c>
      <c r="C34" s="16" t="s">
        <v>14</v>
      </c>
      <c r="D34" s="16" t="s">
        <v>9</v>
      </c>
      <c r="E34" s="16" t="s">
        <v>13</v>
      </c>
      <c r="F34" s="16" t="s">
        <v>13</v>
      </c>
      <c r="G34" s="16" t="s">
        <v>9</v>
      </c>
      <c r="H34" s="32"/>
    </row>
    <row r="35" spans="2:8">
      <c r="B35" s="12">
        <v>31</v>
      </c>
      <c r="C35" s="16" t="s">
        <v>10</v>
      </c>
      <c r="D35" s="16" t="s">
        <v>9</v>
      </c>
      <c r="E35" s="16" t="s">
        <v>16</v>
      </c>
      <c r="F35" s="16" t="s">
        <v>13</v>
      </c>
      <c r="G35" s="16" t="s">
        <v>9</v>
      </c>
      <c r="H35" s="32"/>
    </row>
    <row r="36" spans="2:8">
      <c r="B36" s="12">
        <v>32</v>
      </c>
      <c r="C36" s="16" t="s">
        <v>10</v>
      </c>
      <c r="D36" s="16" t="s">
        <v>13</v>
      </c>
      <c r="E36" s="16" t="s">
        <v>13</v>
      </c>
      <c r="F36" s="16" t="s">
        <v>10</v>
      </c>
      <c r="G36" s="16" t="s">
        <v>13</v>
      </c>
      <c r="H36" s="32"/>
    </row>
    <row r="37" spans="2:8">
      <c r="B37" s="12">
        <v>33</v>
      </c>
      <c r="C37" s="16" t="s">
        <v>12</v>
      </c>
      <c r="D37" s="16" t="s">
        <v>9</v>
      </c>
      <c r="E37" s="16" t="s">
        <v>11</v>
      </c>
      <c r="F37" s="16" t="s">
        <v>11</v>
      </c>
      <c r="G37" s="16" t="s">
        <v>9</v>
      </c>
      <c r="H37" s="32"/>
    </row>
    <row r="38" spans="2:8">
      <c r="B38" s="12">
        <v>34</v>
      </c>
      <c r="C38" s="16" t="s">
        <v>11</v>
      </c>
      <c r="D38" s="16" t="s">
        <v>13</v>
      </c>
      <c r="E38" s="16" t="s">
        <v>12</v>
      </c>
      <c r="F38" s="16" t="s">
        <v>12</v>
      </c>
      <c r="G38" s="16" t="s">
        <v>13</v>
      </c>
      <c r="H38" s="32"/>
    </row>
    <row r="39" spans="2:8">
      <c r="B39" s="12">
        <v>35</v>
      </c>
      <c r="C39" s="16" t="s">
        <v>8</v>
      </c>
      <c r="D39" s="16" t="s">
        <v>11</v>
      </c>
      <c r="E39" s="16" t="s">
        <v>9</v>
      </c>
      <c r="F39" s="16" t="s">
        <v>8</v>
      </c>
      <c r="G39" s="16" t="s">
        <v>16</v>
      </c>
      <c r="H39" s="32"/>
    </row>
    <row r="40" spans="2:8">
      <c r="B40" s="12">
        <v>36</v>
      </c>
      <c r="C40" s="16" t="s">
        <v>16</v>
      </c>
      <c r="D40" s="16" t="s">
        <v>15</v>
      </c>
      <c r="E40" s="16" t="s">
        <v>9</v>
      </c>
      <c r="F40" s="16" t="s">
        <v>8</v>
      </c>
      <c r="G40" s="16" t="s">
        <v>10</v>
      </c>
      <c r="H40" s="32"/>
    </row>
    <row r="41" spans="2:8">
      <c r="B41" s="12">
        <v>37</v>
      </c>
      <c r="C41" s="16" t="s">
        <v>8</v>
      </c>
      <c r="D41" s="16" t="s">
        <v>15</v>
      </c>
      <c r="E41" s="16" t="s">
        <v>7</v>
      </c>
      <c r="F41" s="16" t="s">
        <v>8</v>
      </c>
      <c r="G41" s="16" t="s">
        <v>11</v>
      </c>
      <c r="H41" s="32"/>
    </row>
    <row r="42" spans="2:8">
      <c r="B42" s="12">
        <v>38</v>
      </c>
      <c r="C42" s="16" t="s">
        <v>8</v>
      </c>
      <c r="D42" s="16" t="s">
        <v>11</v>
      </c>
      <c r="E42" s="16" t="s">
        <v>61</v>
      </c>
      <c r="F42" s="16" t="s">
        <v>12</v>
      </c>
      <c r="G42" s="16" t="s">
        <v>12</v>
      </c>
      <c r="H42" s="32"/>
    </row>
    <row r="43" spans="2:8">
      <c r="B43" s="12">
        <v>39</v>
      </c>
      <c r="C43" s="16" t="s">
        <v>8</v>
      </c>
      <c r="D43" s="16" t="s">
        <v>9</v>
      </c>
      <c r="E43" s="16" t="s">
        <v>7</v>
      </c>
      <c r="F43" s="16" t="s">
        <v>8</v>
      </c>
      <c r="G43" s="16" t="s">
        <v>9</v>
      </c>
      <c r="H43" s="32"/>
    </row>
    <row r="44" spans="2:8">
      <c r="B44" s="12">
        <v>40</v>
      </c>
      <c r="C44" s="16" t="s">
        <v>11</v>
      </c>
      <c r="D44" s="16" t="s">
        <v>9</v>
      </c>
      <c r="E44" s="16" t="s">
        <v>12</v>
      </c>
      <c r="F44" s="16" t="s">
        <v>12</v>
      </c>
      <c r="G44" s="16" t="s">
        <v>9</v>
      </c>
      <c r="H44" s="32"/>
    </row>
    <row r="45" spans="2:8">
      <c r="B45" s="12">
        <v>41</v>
      </c>
      <c r="C45" s="16" t="s">
        <v>10</v>
      </c>
      <c r="D45" s="16" t="s">
        <v>13</v>
      </c>
      <c r="E45" s="16" t="s">
        <v>14</v>
      </c>
      <c r="F45" s="16" t="s">
        <v>10</v>
      </c>
      <c r="G45" s="16" t="s">
        <v>8</v>
      </c>
      <c r="H45" s="32"/>
    </row>
    <row r="46" spans="2:8">
      <c r="B46" s="12">
        <v>42</v>
      </c>
      <c r="C46" s="16" t="s">
        <v>15</v>
      </c>
      <c r="D46" s="16" t="s">
        <v>8</v>
      </c>
      <c r="E46" s="16" t="s">
        <v>16</v>
      </c>
      <c r="F46" s="16" t="s">
        <v>15</v>
      </c>
      <c r="G46" s="16" t="s">
        <v>12</v>
      </c>
      <c r="H46" s="32"/>
    </row>
    <row r="47" spans="2:8">
      <c r="B47" s="12">
        <v>43</v>
      </c>
      <c r="C47" s="16" t="s">
        <v>13</v>
      </c>
      <c r="D47" s="16" t="s">
        <v>8</v>
      </c>
      <c r="E47" s="16" t="s">
        <v>15</v>
      </c>
      <c r="F47" s="16" t="s">
        <v>9</v>
      </c>
      <c r="G47" s="16" t="s">
        <v>8</v>
      </c>
      <c r="H47" s="32"/>
    </row>
    <row r="48" spans="2:8">
      <c r="B48" s="12">
        <v>44</v>
      </c>
      <c r="C48" s="16" t="s">
        <v>10</v>
      </c>
      <c r="D48" s="16" t="s">
        <v>8</v>
      </c>
      <c r="E48" s="16" t="s">
        <v>10</v>
      </c>
      <c r="F48" s="16" t="s">
        <v>10</v>
      </c>
      <c r="G48" s="16" t="s">
        <v>8</v>
      </c>
      <c r="H48" s="32"/>
    </row>
    <row r="49" spans="2:9">
      <c r="B49" s="12">
        <v>45</v>
      </c>
      <c r="C49" s="16" t="s">
        <v>15</v>
      </c>
      <c r="D49" s="16" t="s">
        <v>14</v>
      </c>
      <c r="E49" s="16" t="s">
        <v>61</v>
      </c>
      <c r="F49" s="16" t="s">
        <v>61</v>
      </c>
      <c r="G49" s="16" t="s">
        <v>14</v>
      </c>
      <c r="H49" s="32"/>
    </row>
    <row r="50" spans="2:9">
      <c r="B50" s="12">
        <v>46</v>
      </c>
      <c r="C50" s="16" t="s">
        <v>16</v>
      </c>
      <c r="D50" s="16" t="s">
        <v>9</v>
      </c>
      <c r="E50" s="16" t="s">
        <v>61</v>
      </c>
      <c r="F50" s="16" t="s">
        <v>61</v>
      </c>
      <c r="G50" s="16" t="s">
        <v>16</v>
      </c>
      <c r="H50" s="32"/>
    </row>
    <row r="51" spans="2:9">
      <c r="B51" s="12">
        <v>47</v>
      </c>
      <c r="C51" s="16" t="s">
        <v>12</v>
      </c>
      <c r="D51" s="16" t="s">
        <v>9</v>
      </c>
      <c r="E51" s="16" t="s">
        <v>61</v>
      </c>
      <c r="F51" s="16" t="s">
        <v>61</v>
      </c>
      <c r="G51" s="16" t="s">
        <v>9</v>
      </c>
      <c r="H51" s="32"/>
    </row>
    <row r="52" spans="2:9">
      <c r="B52" s="12">
        <v>48</v>
      </c>
      <c r="C52" s="16" t="s">
        <v>10</v>
      </c>
      <c r="D52" s="16" t="s">
        <v>61</v>
      </c>
      <c r="E52" s="16" t="s">
        <v>15</v>
      </c>
      <c r="F52" s="16" t="s">
        <v>13</v>
      </c>
      <c r="G52" s="16" t="s">
        <v>10</v>
      </c>
      <c r="H52" s="32"/>
    </row>
    <row r="53" spans="2:9">
      <c r="B53" s="12">
        <v>49</v>
      </c>
      <c r="C53" s="16" t="s">
        <v>15</v>
      </c>
      <c r="D53" s="16" t="s">
        <v>61</v>
      </c>
      <c r="E53" s="16" t="s">
        <v>13</v>
      </c>
      <c r="F53" s="16" t="s">
        <v>9</v>
      </c>
      <c r="G53" s="16" t="s">
        <v>61</v>
      </c>
      <c r="H53" s="32"/>
    </row>
    <row r="54" spans="2:9">
      <c r="B54" s="12">
        <v>50</v>
      </c>
      <c r="C54" s="16" t="s">
        <v>15</v>
      </c>
      <c r="D54" s="16" t="s">
        <v>61</v>
      </c>
      <c r="E54" s="16" t="s">
        <v>16</v>
      </c>
      <c r="F54" s="16" t="s">
        <v>11</v>
      </c>
      <c r="G54" s="16" t="s">
        <v>61</v>
      </c>
      <c r="H54" s="32"/>
    </row>
    <row r="55" spans="2:9">
      <c r="B55" s="12">
        <v>51</v>
      </c>
      <c r="C55" s="16" t="s">
        <v>12</v>
      </c>
      <c r="D55" s="16" t="s">
        <v>15</v>
      </c>
      <c r="E55" s="16" t="s">
        <v>14</v>
      </c>
      <c r="F55" s="16" t="s">
        <v>11</v>
      </c>
      <c r="G55" s="16" t="s">
        <v>61</v>
      </c>
      <c r="H55" s="32"/>
    </row>
    <row r="56" spans="2:9">
      <c r="B56" s="12">
        <v>52</v>
      </c>
      <c r="C56" s="48" t="s">
        <v>14</v>
      </c>
      <c r="D56" s="48" t="s">
        <v>15</v>
      </c>
      <c r="E56" s="16" t="s">
        <v>15</v>
      </c>
      <c r="F56" s="48" t="s">
        <v>14</v>
      </c>
      <c r="G56" s="16" t="s">
        <v>15</v>
      </c>
      <c r="H56" s="32"/>
    </row>
    <row r="57" spans="2:9">
      <c r="B57" s="12">
        <v>53</v>
      </c>
      <c r="C57" s="16" t="s">
        <v>8</v>
      </c>
      <c r="D57" s="16" t="s">
        <v>13</v>
      </c>
      <c r="E57" s="16" t="s">
        <v>15</v>
      </c>
      <c r="F57" s="16" t="s">
        <v>8</v>
      </c>
      <c r="G57" s="16" t="s">
        <v>13</v>
      </c>
      <c r="H57" s="32"/>
    </row>
    <row r="58" spans="2:9">
      <c r="B58" s="12">
        <v>54</v>
      </c>
      <c r="C58" s="16" t="s">
        <v>16</v>
      </c>
      <c r="D58" s="16" t="s">
        <v>61</v>
      </c>
      <c r="E58" s="16" t="s">
        <v>61</v>
      </c>
      <c r="F58" s="16" t="s">
        <v>8</v>
      </c>
      <c r="G58" s="16" t="s">
        <v>16</v>
      </c>
      <c r="H58" s="32"/>
    </row>
    <row r="59" spans="2:9">
      <c r="B59" s="12">
        <v>55</v>
      </c>
      <c r="C59" s="16" t="s">
        <v>14</v>
      </c>
      <c r="D59" s="16" t="s">
        <v>61</v>
      </c>
      <c r="E59" s="16" t="s">
        <v>61</v>
      </c>
      <c r="F59" s="16" t="s">
        <v>8</v>
      </c>
      <c r="G59" s="16" t="s">
        <v>14</v>
      </c>
      <c r="H59" s="32"/>
    </row>
    <row r="60" spans="2:9">
      <c r="B60" s="12">
        <v>56</v>
      </c>
      <c r="C60" s="16" t="s">
        <v>15</v>
      </c>
      <c r="D60" s="16" t="s">
        <v>61</v>
      </c>
      <c r="E60" s="16" t="s">
        <v>61</v>
      </c>
      <c r="F60" s="16" t="s">
        <v>15</v>
      </c>
      <c r="G60" s="16" t="s">
        <v>10</v>
      </c>
      <c r="H60" s="32"/>
    </row>
    <row r="61" spans="2:9">
      <c r="B61" s="12">
        <v>57</v>
      </c>
      <c r="C61" s="16" t="s">
        <v>61</v>
      </c>
      <c r="D61" s="16" t="s">
        <v>15</v>
      </c>
      <c r="E61" s="16" t="s">
        <v>61</v>
      </c>
      <c r="F61" s="16" t="s">
        <v>12</v>
      </c>
      <c r="G61" s="16" t="s">
        <v>10</v>
      </c>
      <c r="H61" s="32"/>
    </row>
    <row r="62" spans="2:9">
      <c r="B62" s="12">
        <v>58</v>
      </c>
      <c r="C62" s="16" t="s">
        <v>61</v>
      </c>
      <c r="D62" s="16" t="s">
        <v>61</v>
      </c>
      <c r="E62" s="16" t="s">
        <v>61</v>
      </c>
      <c r="F62" s="16" t="s">
        <v>12</v>
      </c>
      <c r="G62" s="16" t="s">
        <v>61</v>
      </c>
      <c r="H62" s="32"/>
      <c r="I62" s="21">
        <f>I127</f>
        <v>0.37645728301119574</v>
      </c>
    </row>
    <row r="63" spans="2:9">
      <c r="B63" s="12">
        <v>59</v>
      </c>
      <c r="C63" s="16" t="s">
        <v>14</v>
      </c>
      <c r="D63" s="16" t="s">
        <v>61</v>
      </c>
      <c r="E63" s="16" t="s">
        <v>7</v>
      </c>
      <c r="F63" s="16" t="s">
        <v>8</v>
      </c>
      <c r="G63" s="16" t="s">
        <v>61</v>
      </c>
      <c r="H63" s="32"/>
    </row>
    <row r="64" spans="2:9">
      <c r="B64" s="12">
        <v>60</v>
      </c>
      <c r="C64" s="16" t="s">
        <v>10</v>
      </c>
      <c r="D64" s="16" t="s">
        <v>61</v>
      </c>
      <c r="E64" s="16" t="s">
        <v>7</v>
      </c>
      <c r="F64" s="16" t="s">
        <v>5</v>
      </c>
      <c r="G64" s="16" t="s">
        <v>15</v>
      </c>
      <c r="H64" s="32"/>
    </row>
    <row r="65" spans="2:8">
      <c r="B65" s="12">
        <v>61</v>
      </c>
      <c r="C65" s="16" t="s">
        <v>10</v>
      </c>
      <c r="D65" s="16" t="s">
        <v>14</v>
      </c>
      <c r="E65" s="16" t="s">
        <v>13</v>
      </c>
      <c r="F65" s="16" t="s">
        <v>10</v>
      </c>
      <c r="G65" s="16" t="s">
        <v>61</v>
      </c>
      <c r="H65" s="32"/>
    </row>
    <row r="66" spans="2:8">
      <c r="B66" s="12">
        <v>62</v>
      </c>
      <c r="C66" s="16" t="s">
        <v>15</v>
      </c>
      <c r="D66" s="16" t="s">
        <v>15</v>
      </c>
      <c r="E66" s="16" t="s">
        <v>15</v>
      </c>
      <c r="F66" s="16" t="s">
        <v>15</v>
      </c>
      <c r="G66" s="16" t="s">
        <v>15</v>
      </c>
      <c r="H66" s="32"/>
    </row>
    <row r="67" spans="2:8">
      <c r="B67" s="12">
        <v>63</v>
      </c>
      <c r="C67" s="16" t="s">
        <v>12</v>
      </c>
      <c r="D67" s="16" t="s">
        <v>14</v>
      </c>
      <c r="E67" s="16" t="s">
        <v>11</v>
      </c>
      <c r="F67" s="16" t="s">
        <v>11</v>
      </c>
      <c r="G67" s="16" t="s">
        <v>12</v>
      </c>
      <c r="H67" s="32"/>
    </row>
    <row r="68" spans="2:8">
      <c r="B68" s="12">
        <v>64</v>
      </c>
      <c r="C68" s="16" t="s">
        <v>14</v>
      </c>
      <c r="D68" s="16" t="s">
        <v>5</v>
      </c>
      <c r="E68" s="16" t="s">
        <v>11</v>
      </c>
      <c r="F68" s="16" t="s">
        <v>11</v>
      </c>
      <c r="G68" s="16" t="s">
        <v>5</v>
      </c>
      <c r="H68" s="32"/>
    </row>
    <row r="69" spans="2:8">
      <c r="B69" s="12">
        <v>65</v>
      </c>
      <c r="C69" s="16" t="s">
        <v>10</v>
      </c>
      <c r="D69" s="16" t="s">
        <v>7</v>
      </c>
      <c r="E69" s="16" t="s">
        <v>11</v>
      </c>
      <c r="F69" s="16" t="s">
        <v>10</v>
      </c>
      <c r="G69" s="16" t="s">
        <v>10</v>
      </c>
      <c r="H69" s="32"/>
    </row>
    <row r="70" spans="2:8">
      <c r="B70" s="12">
        <v>66</v>
      </c>
      <c r="C70" s="16" t="s">
        <v>8</v>
      </c>
      <c r="D70" s="16" t="s">
        <v>7</v>
      </c>
      <c r="E70" s="16" t="s">
        <v>11</v>
      </c>
      <c r="F70" s="16" t="s">
        <v>11</v>
      </c>
      <c r="G70" s="16" t="s">
        <v>7</v>
      </c>
      <c r="H70" s="32"/>
    </row>
    <row r="71" spans="2:8">
      <c r="B71" s="12">
        <v>67</v>
      </c>
      <c r="C71" s="16" t="s">
        <v>11</v>
      </c>
      <c r="D71" s="16" t="s">
        <v>12</v>
      </c>
      <c r="E71" s="16" t="s">
        <v>8</v>
      </c>
      <c r="F71" s="16" t="s">
        <v>12</v>
      </c>
      <c r="G71" s="16" t="s">
        <v>11</v>
      </c>
      <c r="H71" s="32"/>
    </row>
    <row r="72" spans="2:8">
      <c r="B72" s="12">
        <v>68</v>
      </c>
      <c r="C72" s="16" t="s">
        <v>5</v>
      </c>
      <c r="D72" s="16" t="s">
        <v>12</v>
      </c>
      <c r="E72" s="16" t="s">
        <v>8</v>
      </c>
      <c r="F72" s="16" t="s">
        <v>5</v>
      </c>
      <c r="G72" s="16" t="s">
        <v>11</v>
      </c>
      <c r="H72" s="32"/>
    </row>
    <row r="73" spans="2:8">
      <c r="B73" s="12">
        <v>69</v>
      </c>
      <c r="C73" s="16" t="s">
        <v>12</v>
      </c>
      <c r="D73" s="16" t="s">
        <v>9</v>
      </c>
      <c r="E73" s="16" t="s">
        <v>12</v>
      </c>
      <c r="F73" s="16" t="s">
        <v>12</v>
      </c>
      <c r="G73" s="16" t="s">
        <v>10</v>
      </c>
      <c r="H73" s="32"/>
    </row>
    <row r="74" spans="2:8">
      <c r="B74" s="12">
        <v>70</v>
      </c>
      <c r="C74" s="16" t="s">
        <v>8</v>
      </c>
      <c r="D74" s="16" t="s">
        <v>12</v>
      </c>
      <c r="E74" s="16" t="s">
        <v>12</v>
      </c>
      <c r="F74" s="16" t="s">
        <v>8</v>
      </c>
      <c r="G74" s="16" t="s">
        <v>11</v>
      </c>
      <c r="H74" s="32"/>
    </row>
    <row r="75" spans="2:8">
      <c r="B75" s="12">
        <v>71</v>
      </c>
      <c r="C75" s="16" t="s">
        <v>8</v>
      </c>
      <c r="D75" s="16" t="s">
        <v>13</v>
      </c>
      <c r="E75" s="16" t="s">
        <v>13</v>
      </c>
      <c r="F75" s="16" t="s">
        <v>8</v>
      </c>
      <c r="G75" s="16" t="s">
        <v>12</v>
      </c>
      <c r="H75" s="32"/>
    </row>
    <row r="76" spans="2:8">
      <c r="B76" s="12">
        <v>72</v>
      </c>
      <c r="C76" s="16" t="s">
        <v>12</v>
      </c>
      <c r="D76" s="16" t="s">
        <v>7</v>
      </c>
      <c r="E76" s="16" t="s">
        <v>5</v>
      </c>
      <c r="F76" s="16" t="s">
        <v>13</v>
      </c>
      <c r="G76" s="16" t="s">
        <v>5</v>
      </c>
      <c r="H76" s="32"/>
    </row>
    <row r="77" spans="2:8">
      <c r="B77" s="12">
        <v>73</v>
      </c>
      <c r="C77" s="16" t="s">
        <v>5</v>
      </c>
      <c r="D77" s="16" t="s">
        <v>7</v>
      </c>
      <c r="E77" s="16" t="s">
        <v>9</v>
      </c>
      <c r="F77" s="16" t="s">
        <v>5</v>
      </c>
      <c r="G77" s="16" t="s">
        <v>12</v>
      </c>
      <c r="H77" s="32"/>
    </row>
    <row r="78" spans="2:8">
      <c r="B78" s="12">
        <v>74</v>
      </c>
      <c r="C78" s="16" t="s">
        <v>8</v>
      </c>
      <c r="D78" s="16" t="s">
        <v>61</v>
      </c>
      <c r="E78" s="16" t="s">
        <v>12</v>
      </c>
      <c r="F78" s="16" t="s">
        <v>8</v>
      </c>
      <c r="G78" s="16" t="s">
        <v>8</v>
      </c>
      <c r="H78" s="32"/>
    </row>
    <row r="79" spans="2:8">
      <c r="B79" s="12">
        <v>75</v>
      </c>
      <c r="C79" s="16" t="s">
        <v>11</v>
      </c>
      <c r="D79" s="16" t="s">
        <v>61</v>
      </c>
      <c r="E79" s="16" t="s">
        <v>11</v>
      </c>
      <c r="F79" s="16" t="s">
        <v>12</v>
      </c>
      <c r="G79" s="16" t="s">
        <v>8</v>
      </c>
      <c r="H79" s="32"/>
    </row>
    <row r="80" spans="2:8">
      <c r="B80" s="12">
        <v>76</v>
      </c>
      <c r="C80" s="16" t="s">
        <v>11</v>
      </c>
      <c r="D80" s="16" t="s">
        <v>5</v>
      </c>
      <c r="E80" s="16" t="s">
        <v>43</v>
      </c>
      <c r="F80" s="16" t="s">
        <v>13</v>
      </c>
      <c r="G80" s="16" t="s">
        <v>5</v>
      </c>
      <c r="H80" s="32"/>
    </row>
    <row r="81" spans="2:8">
      <c r="B81" s="12">
        <v>77</v>
      </c>
      <c r="C81" s="16" t="s">
        <v>8</v>
      </c>
      <c r="D81" s="16" t="s">
        <v>61</v>
      </c>
      <c r="E81" s="16" t="s">
        <v>43</v>
      </c>
      <c r="F81" s="16" t="s">
        <v>12</v>
      </c>
      <c r="G81" s="16" t="s">
        <v>9</v>
      </c>
      <c r="H81" s="32"/>
    </row>
    <row r="82" spans="2:8">
      <c r="B82" s="12">
        <v>78</v>
      </c>
      <c r="C82" s="16" t="s">
        <v>12</v>
      </c>
      <c r="D82" s="16" t="s">
        <v>7</v>
      </c>
      <c r="E82" s="16" t="s">
        <v>43</v>
      </c>
      <c r="F82" s="16" t="s">
        <v>8</v>
      </c>
      <c r="G82" s="16" t="s">
        <v>12</v>
      </c>
      <c r="H82" s="32"/>
    </row>
    <row r="83" spans="2:8">
      <c r="B83" s="12">
        <v>79</v>
      </c>
      <c r="C83" s="16" t="s">
        <v>12</v>
      </c>
      <c r="D83" s="16" t="s">
        <v>14</v>
      </c>
      <c r="E83" s="16" t="s">
        <v>43</v>
      </c>
      <c r="F83" s="16" t="s">
        <v>8</v>
      </c>
      <c r="G83" s="16" t="s">
        <v>16</v>
      </c>
      <c r="H83" s="32"/>
    </row>
    <row r="84" spans="2:8">
      <c r="B84" s="12">
        <v>80</v>
      </c>
      <c r="C84" s="16" t="s">
        <v>13</v>
      </c>
      <c r="D84" s="16" t="s">
        <v>43</v>
      </c>
      <c r="E84" s="16" t="s">
        <v>43</v>
      </c>
      <c r="F84" s="16" t="s">
        <v>10</v>
      </c>
      <c r="G84" s="16" t="s">
        <v>43</v>
      </c>
      <c r="H84" s="32"/>
    </row>
    <row r="85" spans="2:8">
      <c r="B85" s="12">
        <v>81</v>
      </c>
      <c r="C85" s="16" t="s">
        <v>14</v>
      </c>
      <c r="D85" s="16" t="s">
        <v>43</v>
      </c>
      <c r="E85" s="16" t="s">
        <v>43</v>
      </c>
      <c r="F85" s="16" t="s">
        <v>10</v>
      </c>
      <c r="G85" s="16" t="s">
        <v>43</v>
      </c>
      <c r="H85" s="32"/>
    </row>
    <row r="86" spans="2:8">
      <c r="B86" s="12">
        <v>82</v>
      </c>
      <c r="C86" s="16" t="s">
        <v>14</v>
      </c>
      <c r="D86" s="16" t="s">
        <v>43</v>
      </c>
      <c r="E86" s="16" t="s">
        <v>43</v>
      </c>
      <c r="F86" s="16" t="s">
        <v>10</v>
      </c>
      <c r="G86" s="16" t="s">
        <v>43</v>
      </c>
      <c r="H86" s="32"/>
    </row>
    <row r="87" spans="2:8">
      <c r="B87" s="12">
        <v>83</v>
      </c>
      <c r="C87" s="16" t="s">
        <v>8</v>
      </c>
      <c r="D87" s="16" t="s">
        <v>43</v>
      </c>
      <c r="E87" s="16" t="s">
        <v>43</v>
      </c>
      <c r="F87" s="16" t="s">
        <v>14</v>
      </c>
      <c r="G87" s="16" t="s">
        <v>43</v>
      </c>
      <c r="H87" s="32"/>
    </row>
    <row r="88" spans="2:8">
      <c r="B88" s="12">
        <v>84</v>
      </c>
      <c r="C88" s="16" t="s">
        <v>12</v>
      </c>
      <c r="D88" s="16" t="s">
        <v>43</v>
      </c>
      <c r="E88" s="16" t="s">
        <v>7</v>
      </c>
      <c r="F88" s="16" t="s">
        <v>14</v>
      </c>
      <c r="G88" s="16" t="s">
        <v>43</v>
      </c>
      <c r="H88" s="32"/>
    </row>
    <row r="89" spans="2:8">
      <c r="B89" s="12">
        <v>85</v>
      </c>
      <c r="C89" s="16" t="s">
        <v>12</v>
      </c>
      <c r="D89" s="16" t="s">
        <v>43</v>
      </c>
      <c r="E89" s="16" t="s">
        <v>7</v>
      </c>
      <c r="F89" s="16" t="s">
        <v>61</v>
      </c>
      <c r="G89" s="16" t="s">
        <v>43</v>
      </c>
      <c r="H89" s="32"/>
    </row>
    <row r="90" spans="2:8">
      <c r="B90" s="12">
        <v>86</v>
      </c>
      <c r="C90" s="16" t="s">
        <v>14</v>
      </c>
      <c r="D90" s="16" t="s">
        <v>43</v>
      </c>
      <c r="E90" s="16" t="s">
        <v>16</v>
      </c>
      <c r="F90" s="16" t="s">
        <v>61</v>
      </c>
      <c r="G90" s="16" t="s">
        <v>43</v>
      </c>
      <c r="H90" s="32"/>
    </row>
    <row r="91" spans="2:8">
      <c r="B91" s="12">
        <v>87</v>
      </c>
      <c r="C91" s="16" t="s">
        <v>8</v>
      </c>
      <c r="D91" s="16" t="s">
        <v>43</v>
      </c>
      <c r="E91" s="16" t="s">
        <v>15</v>
      </c>
      <c r="F91" s="16" t="s">
        <v>61</v>
      </c>
      <c r="G91" s="16" t="s">
        <v>43</v>
      </c>
      <c r="H91" s="32"/>
    </row>
    <row r="92" spans="2:8">
      <c r="B92" s="12">
        <v>88</v>
      </c>
      <c r="C92" s="16" t="s">
        <v>13</v>
      </c>
      <c r="D92" s="16" t="s">
        <v>61</v>
      </c>
      <c r="E92" s="16" t="s">
        <v>9</v>
      </c>
      <c r="F92" s="16" t="s">
        <v>15</v>
      </c>
      <c r="G92" s="16" t="s">
        <v>43</v>
      </c>
      <c r="H92" s="32"/>
    </row>
    <row r="93" spans="2:8">
      <c r="B93" s="12">
        <v>89</v>
      </c>
      <c r="C93" s="16" t="s">
        <v>13</v>
      </c>
      <c r="D93" s="16" t="s">
        <v>61</v>
      </c>
      <c r="E93" s="16" t="s">
        <v>15</v>
      </c>
      <c r="F93" s="16" t="s">
        <v>14</v>
      </c>
      <c r="G93" s="16" t="s">
        <v>61</v>
      </c>
      <c r="H93" s="32"/>
    </row>
    <row r="94" spans="2:8">
      <c r="B94" s="12">
        <v>90</v>
      </c>
      <c r="C94" s="16" t="s">
        <v>16</v>
      </c>
      <c r="D94" s="16" t="s">
        <v>61</v>
      </c>
      <c r="E94" s="16" t="s">
        <v>14</v>
      </c>
      <c r="F94" s="16" t="s">
        <v>10</v>
      </c>
      <c r="G94" s="16" t="s">
        <v>16</v>
      </c>
      <c r="H94" s="32"/>
    </row>
    <row r="95" spans="2:8">
      <c r="B95" s="12">
        <v>91</v>
      </c>
      <c r="C95" s="16" t="s">
        <v>10</v>
      </c>
      <c r="D95" s="16" t="s">
        <v>15</v>
      </c>
      <c r="E95" s="16" t="s">
        <v>9</v>
      </c>
      <c r="F95" s="16" t="s">
        <v>10</v>
      </c>
      <c r="G95" s="16" t="s">
        <v>14</v>
      </c>
      <c r="H95" s="32"/>
    </row>
    <row r="96" spans="2:8">
      <c r="B96" s="12">
        <v>92</v>
      </c>
      <c r="C96" s="16" t="s">
        <v>10</v>
      </c>
      <c r="D96" s="16" t="s">
        <v>15</v>
      </c>
      <c r="E96" s="16" t="s">
        <v>9</v>
      </c>
      <c r="F96" s="16" t="s">
        <v>10</v>
      </c>
      <c r="G96" s="16" t="s">
        <v>7</v>
      </c>
      <c r="H96" s="32"/>
    </row>
    <row r="97" spans="2:9">
      <c r="B97" s="12">
        <v>93</v>
      </c>
      <c r="C97" s="16" t="s">
        <v>10</v>
      </c>
      <c r="D97" s="16" t="s">
        <v>7</v>
      </c>
      <c r="E97" s="16" t="s">
        <v>12</v>
      </c>
      <c r="F97" s="16" t="s">
        <v>10</v>
      </c>
      <c r="G97" s="16" t="s">
        <v>14</v>
      </c>
      <c r="H97" s="32"/>
    </row>
    <row r="98" spans="2:9">
      <c r="B98" s="12">
        <v>94</v>
      </c>
      <c r="C98" s="16" t="s">
        <v>14</v>
      </c>
      <c r="D98" s="16" t="s">
        <v>7</v>
      </c>
      <c r="E98" s="16" t="s">
        <v>9</v>
      </c>
      <c r="F98" s="16" t="s">
        <v>14</v>
      </c>
      <c r="G98" s="16" t="s">
        <v>14</v>
      </c>
      <c r="H98" s="32"/>
    </row>
    <row r="99" spans="2:9">
      <c r="B99" s="12">
        <v>95</v>
      </c>
      <c r="C99" s="16" t="s">
        <v>10</v>
      </c>
      <c r="D99" s="16" t="s">
        <v>7</v>
      </c>
      <c r="E99" s="16" t="s">
        <v>9</v>
      </c>
      <c r="F99" s="16" t="s">
        <v>11</v>
      </c>
      <c r="G99" s="16" t="s">
        <v>10</v>
      </c>
      <c r="H99" s="32"/>
    </row>
    <row r="100" spans="2:9">
      <c r="B100" s="12">
        <v>96</v>
      </c>
      <c r="C100" s="16" t="s">
        <v>12</v>
      </c>
      <c r="D100" s="16" t="s">
        <v>7</v>
      </c>
      <c r="E100" s="16" t="s">
        <v>15</v>
      </c>
      <c r="F100" s="16" t="s">
        <v>8</v>
      </c>
      <c r="G100" s="16" t="s">
        <v>14</v>
      </c>
      <c r="H100" s="32"/>
      <c r="I100" s="21">
        <f>I127</f>
        <v>0.37645728301119574</v>
      </c>
    </row>
    <row r="101" spans="2:9">
      <c r="B101" s="12">
        <v>97</v>
      </c>
      <c r="C101" s="16" t="s">
        <v>12</v>
      </c>
      <c r="D101" s="16" t="s">
        <v>11</v>
      </c>
      <c r="E101" s="16" t="s">
        <v>61</v>
      </c>
      <c r="F101" s="16" t="s">
        <v>10</v>
      </c>
      <c r="G101" s="16" t="s">
        <v>10</v>
      </c>
      <c r="H101" s="32"/>
    </row>
    <row r="102" spans="2:9">
      <c r="B102" s="12">
        <v>98</v>
      </c>
      <c r="C102" s="16" t="s">
        <v>15</v>
      </c>
      <c r="D102" s="16" t="s">
        <v>9</v>
      </c>
      <c r="E102" s="16" t="s">
        <v>61</v>
      </c>
      <c r="F102" s="16" t="s">
        <v>8</v>
      </c>
      <c r="G102" s="16" t="s">
        <v>8</v>
      </c>
      <c r="H102" s="32"/>
    </row>
    <row r="103" spans="2:9">
      <c r="B103" s="12">
        <v>99</v>
      </c>
      <c r="C103" s="16" t="s">
        <v>10</v>
      </c>
      <c r="D103" s="16" t="s">
        <v>9</v>
      </c>
      <c r="E103" s="16" t="s">
        <v>15</v>
      </c>
      <c r="F103" s="16" t="s">
        <v>15</v>
      </c>
      <c r="G103" s="16" t="s">
        <v>8</v>
      </c>
      <c r="H103" s="32"/>
    </row>
    <row r="104" spans="2:9">
      <c r="B104" s="12">
        <v>100</v>
      </c>
      <c r="C104" s="16" t="s">
        <v>12</v>
      </c>
      <c r="D104" s="16" t="s">
        <v>13</v>
      </c>
      <c r="E104" s="16" t="s">
        <v>61</v>
      </c>
      <c r="F104" s="16" t="s">
        <v>15</v>
      </c>
      <c r="G104" s="16" t="s">
        <v>15</v>
      </c>
      <c r="H104" s="32"/>
    </row>
    <row r="105" spans="2:9">
      <c r="B105" s="12">
        <v>101</v>
      </c>
      <c r="C105" s="16" t="s">
        <v>8</v>
      </c>
      <c r="D105" s="16" t="s">
        <v>15</v>
      </c>
      <c r="E105" s="16" t="s">
        <v>9</v>
      </c>
      <c r="F105" s="16" t="s">
        <v>14</v>
      </c>
      <c r="G105" s="16" t="s">
        <v>61</v>
      </c>
      <c r="H105" s="32"/>
    </row>
    <row r="106" spans="2:9">
      <c r="B106" s="12">
        <v>102</v>
      </c>
      <c r="C106" s="16" t="s">
        <v>12</v>
      </c>
      <c r="D106" s="16" t="s">
        <v>61</v>
      </c>
      <c r="E106" s="16" t="s">
        <v>9</v>
      </c>
      <c r="F106" s="16" t="s">
        <v>10</v>
      </c>
      <c r="G106" s="16" t="s">
        <v>61</v>
      </c>
      <c r="H106" s="32"/>
    </row>
    <row r="107" spans="2:9">
      <c r="B107" s="12">
        <v>103</v>
      </c>
      <c r="C107" s="16" t="s">
        <v>8</v>
      </c>
      <c r="D107" s="16" t="s">
        <v>15</v>
      </c>
      <c r="E107" s="16" t="s">
        <v>9</v>
      </c>
      <c r="F107" s="16" t="s">
        <v>14</v>
      </c>
      <c r="G107" s="16" t="s">
        <v>61</v>
      </c>
      <c r="H107" s="32"/>
    </row>
    <row r="108" spans="2:9">
      <c r="B108" s="12">
        <v>104</v>
      </c>
      <c r="C108" s="16" t="s">
        <v>12</v>
      </c>
      <c r="D108" s="16" t="s">
        <v>11</v>
      </c>
      <c r="E108" s="16" t="s">
        <v>11</v>
      </c>
      <c r="F108" s="16" t="s">
        <v>10</v>
      </c>
      <c r="G108" s="16" t="s">
        <v>61</v>
      </c>
      <c r="H108" s="32"/>
    </row>
    <row r="109" spans="2:9">
      <c r="B109" s="12">
        <v>105</v>
      </c>
      <c r="C109" s="16" t="s">
        <v>14</v>
      </c>
      <c r="D109" s="16" t="s">
        <v>11</v>
      </c>
      <c r="E109" s="16" t="s">
        <v>11</v>
      </c>
      <c r="F109" s="16" t="s">
        <v>14</v>
      </c>
      <c r="G109" s="16" t="s">
        <v>15</v>
      </c>
      <c r="H109" s="32"/>
    </row>
    <row r="110" spans="2:9">
      <c r="B110" s="12">
        <v>106</v>
      </c>
      <c r="C110" s="16" t="s">
        <v>8</v>
      </c>
      <c r="D110" s="16" t="s">
        <v>9</v>
      </c>
      <c r="E110" s="16" t="s">
        <v>61</v>
      </c>
      <c r="F110" s="16" t="s">
        <v>10</v>
      </c>
      <c r="G110" s="16" t="s">
        <v>61</v>
      </c>
      <c r="H110" s="32"/>
    </row>
    <row r="111" spans="2:9">
      <c r="B111" s="12">
        <v>107</v>
      </c>
      <c r="C111" s="16" t="s">
        <v>8</v>
      </c>
      <c r="D111" s="16" t="s">
        <v>13</v>
      </c>
      <c r="E111" s="16" t="s">
        <v>61</v>
      </c>
      <c r="F111" s="16" t="s">
        <v>10</v>
      </c>
      <c r="G111" s="16" t="s">
        <v>15</v>
      </c>
      <c r="H111" s="32"/>
    </row>
    <row r="112" spans="2:9">
      <c r="B112" s="12">
        <v>108</v>
      </c>
      <c r="C112" s="16" t="s">
        <v>8</v>
      </c>
      <c r="D112" s="16" t="s">
        <v>13</v>
      </c>
      <c r="E112" s="16" t="s">
        <v>61</v>
      </c>
      <c r="F112" s="16" t="s">
        <v>10</v>
      </c>
      <c r="G112" s="16" t="s">
        <v>10</v>
      </c>
      <c r="H112" s="32"/>
    </row>
    <row r="113" spans="2:9">
      <c r="B113" s="12">
        <v>109</v>
      </c>
      <c r="C113" s="16" t="s">
        <v>14</v>
      </c>
      <c r="D113" s="16" t="s">
        <v>14</v>
      </c>
      <c r="E113" s="16" t="s">
        <v>61</v>
      </c>
      <c r="F113" s="16" t="s">
        <v>8</v>
      </c>
      <c r="G113" s="16" t="s">
        <v>14</v>
      </c>
      <c r="H113" s="32"/>
    </row>
    <row r="114" spans="2:9">
      <c r="B114" s="12">
        <v>110</v>
      </c>
      <c r="C114" s="16" t="s">
        <v>14</v>
      </c>
      <c r="D114" s="16" t="s">
        <v>61</v>
      </c>
      <c r="E114" s="16" t="s">
        <v>15</v>
      </c>
      <c r="F114" s="16" t="s">
        <v>8</v>
      </c>
      <c r="G114" s="16" t="s">
        <v>61</v>
      </c>
      <c r="H114" s="32"/>
    </row>
    <row r="115" spans="2:9">
      <c r="B115" s="12">
        <v>111</v>
      </c>
      <c r="C115" s="16" t="s">
        <v>10</v>
      </c>
      <c r="D115" s="16" t="s">
        <v>61</v>
      </c>
      <c r="E115" s="16" t="s">
        <v>61</v>
      </c>
      <c r="F115" s="16" t="s">
        <v>8</v>
      </c>
      <c r="G115" s="16" t="s">
        <v>61</v>
      </c>
      <c r="H115" s="32"/>
    </row>
    <row r="116" spans="2:9">
      <c r="B116" s="12">
        <v>112</v>
      </c>
      <c r="C116" s="16" t="s">
        <v>43</v>
      </c>
      <c r="D116" s="16" t="s">
        <v>61</v>
      </c>
      <c r="E116" s="16" t="s">
        <v>7</v>
      </c>
      <c r="F116" s="16" t="s">
        <v>13</v>
      </c>
      <c r="G116" s="16" t="s">
        <v>61</v>
      </c>
      <c r="H116" s="32"/>
    </row>
    <row r="117" spans="2:9">
      <c r="B117" s="12">
        <v>113</v>
      </c>
      <c r="C117" s="16" t="s">
        <v>43</v>
      </c>
      <c r="D117" s="16" t="s">
        <v>9</v>
      </c>
      <c r="E117" s="16" t="s">
        <v>7</v>
      </c>
      <c r="F117" s="16" t="s">
        <v>43</v>
      </c>
      <c r="G117" s="16" t="s">
        <v>61</v>
      </c>
      <c r="H117" s="32"/>
    </row>
    <row r="118" spans="2:9">
      <c r="B118" s="12">
        <v>114</v>
      </c>
      <c r="C118" s="16" t="s">
        <v>43</v>
      </c>
      <c r="D118" s="16" t="s">
        <v>13</v>
      </c>
      <c r="E118" s="16" t="s">
        <v>7</v>
      </c>
      <c r="F118" s="16" t="s">
        <v>43</v>
      </c>
      <c r="G118" s="16" t="s">
        <v>61</v>
      </c>
      <c r="H118" s="32"/>
    </row>
    <row r="119" spans="2:9">
      <c r="B119" s="12">
        <v>115</v>
      </c>
      <c r="C119" s="16" t="s">
        <v>43</v>
      </c>
      <c r="D119" s="16" t="s">
        <v>9</v>
      </c>
      <c r="E119" s="16" t="s">
        <v>14</v>
      </c>
      <c r="F119" s="16" t="s">
        <v>43</v>
      </c>
      <c r="G119" s="16" t="s">
        <v>8</v>
      </c>
      <c r="H119" s="32"/>
    </row>
    <row r="120" spans="2:9">
      <c r="B120" s="12">
        <v>116</v>
      </c>
      <c r="C120" s="16" t="s">
        <v>43</v>
      </c>
      <c r="D120" s="16" t="s">
        <v>12</v>
      </c>
      <c r="E120" s="16" t="s">
        <v>12</v>
      </c>
      <c r="F120" s="16" t="s">
        <v>43</v>
      </c>
      <c r="G120" s="16" t="s">
        <v>7</v>
      </c>
      <c r="H120" s="32"/>
    </row>
    <row r="121" spans="2:9">
      <c r="B121" s="12">
        <v>117</v>
      </c>
      <c r="C121" s="16" t="s">
        <v>43</v>
      </c>
      <c r="D121" s="16" t="s">
        <v>61</v>
      </c>
      <c r="E121" s="16" t="s">
        <v>13</v>
      </c>
      <c r="F121" s="16" t="s">
        <v>43</v>
      </c>
      <c r="G121" s="16" t="s">
        <v>61</v>
      </c>
      <c r="H121" s="32"/>
    </row>
    <row r="122" spans="2:9">
      <c r="B122" s="12">
        <v>118</v>
      </c>
      <c r="C122" s="16" t="s">
        <v>43</v>
      </c>
      <c r="D122" s="16" t="s">
        <v>9</v>
      </c>
      <c r="E122" s="16" t="s">
        <v>9</v>
      </c>
      <c r="F122" s="16" t="s">
        <v>43</v>
      </c>
      <c r="G122" s="16" t="s">
        <v>9</v>
      </c>
      <c r="H122" s="32"/>
    </row>
    <row r="123" spans="2:9">
      <c r="B123" s="12">
        <v>119</v>
      </c>
      <c r="C123" s="16" t="s">
        <v>10</v>
      </c>
      <c r="D123" s="16" t="s">
        <v>61</v>
      </c>
      <c r="E123" s="16" t="s">
        <v>13</v>
      </c>
      <c r="F123" s="16" t="s">
        <v>43</v>
      </c>
      <c r="G123" s="16" t="s">
        <v>61</v>
      </c>
      <c r="H123" s="32"/>
    </row>
    <row r="124" spans="2:9">
      <c r="B124" s="12">
        <v>120</v>
      </c>
      <c r="C124" s="16" t="s">
        <v>14</v>
      </c>
      <c r="D124" s="16" t="s">
        <v>15</v>
      </c>
      <c r="E124" s="16" t="s">
        <v>7</v>
      </c>
      <c r="F124" s="16" t="s">
        <v>14</v>
      </c>
      <c r="G124" s="16" t="s">
        <v>9</v>
      </c>
      <c r="H124" s="32"/>
    </row>
    <row r="125" spans="2:9">
      <c r="B125" s="12">
        <v>121</v>
      </c>
      <c r="C125" s="16" t="s">
        <v>14</v>
      </c>
      <c r="D125" s="16" t="s">
        <v>11</v>
      </c>
      <c r="E125" s="16" t="s">
        <v>7</v>
      </c>
      <c r="F125" s="16" t="s">
        <v>14</v>
      </c>
      <c r="G125" s="16" t="s">
        <v>9</v>
      </c>
      <c r="H125" s="32"/>
    </row>
    <row r="126" spans="2:9">
      <c r="B126" s="12">
        <v>122</v>
      </c>
      <c r="C126" s="16" t="s">
        <v>13</v>
      </c>
      <c r="D126" s="16" t="s">
        <v>11</v>
      </c>
      <c r="E126" s="16" t="s">
        <v>7</v>
      </c>
      <c r="F126" s="16" t="s">
        <v>14</v>
      </c>
      <c r="G126" s="16" t="s">
        <v>10</v>
      </c>
      <c r="H126" s="32"/>
    </row>
    <row r="127" spans="2:9">
      <c r="B127" s="12">
        <v>123</v>
      </c>
      <c r="C127" s="16" t="s">
        <v>10</v>
      </c>
      <c r="D127" s="16" t="s">
        <v>11</v>
      </c>
      <c r="E127" s="16" t="s">
        <v>7</v>
      </c>
      <c r="F127" s="16" t="s">
        <v>14</v>
      </c>
      <c r="G127" s="16" t="s">
        <v>12</v>
      </c>
      <c r="H127" s="32"/>
      <c r="I127" s="21">
        <f>J147</f>
        <v>0.37645728301119574</v>
      </c>
    </row>
    <row r="128" spans="2:9">
      <c r="B128" s="12">
        <v>124</v>
      </c>
      <c r="C128" s="16" t="s">
        <v>10</v>
      </c>
      <c r="D128" s="16" t="s">
        <v>7</v>
      </c>
      <c r="E128" s="16" t="s">
        <v>11</v>
      </c>
      <c r="F128" s="16" t="s">
        <v>10</v>
      </c>
      <c r="G128" s="16" t="s">
        <v>11</v>
      </c>
      <c r="H128" s="32"/>
    </row>
    <row r="129" spans="2:8">
      <c r="B129" s="12">
        <v>125</v>
      </c>
      <c r="C129" s="16" t="s">
        <v>10</v>
      </c>
      <c r="D129" s="16" t="s">
        <v>7</v>
      </c>
      <c r="E129" s="16" t="s">
        <v>11</v>
      </c>
      <c r="F129" s="16" t="s">
        <v>10</v>
      </c>
      <c r="G129" s="16" t="s">
        <v>7</v>
      </c>
      <c r="H129" s="32"/>
    </row>
    <row r="130" spans="2:8">
      <c r="B130" s="12">
        <v>126</v>
      </c>
      <c r="C130" s="16" t="s">
        <v>10</v>
      </c>
      <c r="D130" s="16" t="s">
        <v>7</v>
      </c>
      <c r="E130" s="16" t="s">
        <v>13</v>
      </c>
      <c r="F130" s="16" t="s">
        <v>10</v>
      </c>
      <c r="G130" s="16" t="s">
        <v>7</v>
      </c>
      <c r="H130" s="32"/>
    </row>
    <row r="131" spans="2:8">
      <c r="B131" s="12">
        <v>127</v>
      </c>
      <c r="C131" s="16" t="s">
        <v>8</v>
      </c>
      <c r="D131" s="16" t="s">
        <v>61</v>
      </c>
      <c r="E131" s="16" t="s">
        <v>9</v>
      </c>
      <c r="F131" s="16" t="s">
        <v>14</v>
      </c>
      <c r="G131" s="16" t="s">
        <v>7</v>
      </c>
      <c r="H131" s="32"/>
    </row>
    <row r="132" spans="2:8">
      <c r="B132" s="12">
        <v>128</v>
      </c>
      <c r="C132" s="16" t="s">
        <v>12</v>
      </c>
      <c r="D132" s="16" t="s">
        <v>15</v>
      </c>
      <c r="E132" s="16" t="s">
        <v>15</v>
      </c>
      <c r="F132" s="16" t="s">
        <v>12</v>
      </c>
      <c r="G132" s="16" t="s">
        <v>8</v>
      </c>
      <c r="H132" s="32"/>
    </row>
    <row r="133" spans="2:8">
      <c r="B133" s="12">
        <v>129</v>
      </c>
      <c r="C133" s="49" t="s">
        <v>12</v>
      </c>
      <c r="D133" s="49" t="s">
        <v>15</v>
      </c>
      <c r="E133" s="16" t="s">
        <v>9</v>
      </c>
      <c r="F133" s="16" t="s">
        <v>12</v>
      </c>
      <c r="G133" s="16" t="s">
        <v>15</v>
      </c>
      <c r="H133" s="32"/>
    </row>
    <row r="134" spans="2:8">
      <c r="B134" s="12">
        <v>130</v>
      </c>
      <c r="C134" s="49" t="s">
        <v>8</v>
      </c>
      <c r="D134" s="49" t="s">
        <v>14</v>
      </c>
      <c r="E134" s="16" t="s">
        <v>9</v>
      </c>
      <c r="F134" s="16" t="s">
        <v>8</v>
      </c>
      <c r="G134" s="16" t="s">
        <v>10</v>
      </c>
      <c r="H134" s="32"/>
    </row>
    <row r="135" spans="2:8">
      <c r="B135" s="12">
        <v>131</v>
      </c>
      <c r="C135" s="49" t="s">
        <v>12</v>
      </c>
      <c r="D135" s="49" t="s">
        <v>9</v>
      </c>
      <c r="E135" s="16" t="s">
        <v>15</v>
      </c>
      <c r="F135" s="16" t="s">
        <v>8</v>
      </c>
      <c r="G135" s="16" t="s">
        <v>9</v>
      </c>
      <c r="H135" s="32"/>
    </row>
    <row r="136" spans="2:8">
      <c r="B136" s="12">
        <v>132</v>
      </c>
      <c r="C136" s="49" t="s">
        <v>12</v>
      </c>
      <c r="D136" s="49" t="s">
        <v>15</v>
      </c>
      <c r="E136" s="16" t="s">
        <v>13</v>
      </c>
      <c r="F136" s="49" t="s">
        <v>12</v>
      </c>
      <c r="G136" s="16" t="s">
        <v>61</v>
      </c>
      <c r="H136" s="32"/>
    </row>
    <row r="137" spans="2:8">
      <c r="B137" s="12">
        <v>133</v>
      </c>
      <c r="C137" s="49" t="s">
        <v>16</v>
      </c>
      <c r="D137" s="49" t="s">
        <v>7</v>
      </c>
      <c r="E137" s="16" t="s">
        <v>14</v>
      </c>
      <c r="F137" s="49"/>
      <c r="G137" s="16" t="s">
        <v>7</v>
      </c>
      <c r="H137" s="32"/>
    </row>
    <row r="138" spans="2:8">
      <c r="B138" s="12">
        <v>134</v>
      </c>
      <c r="C138" s="49" t="s">
        <v>8</v>
      </c>
      <c r="D138" s="49" t="s">
        <v>7</v>
      </c>
      <c r="E138" s="16" t="s">
        <v>7</v>
      </c>
      <c r="F138" s="49"/>
      <c r="G138" s="16" t="s">
        <v>9</v>
      </c>
      <c r="H138" s="32"/>
    </row>
    <row r="139" spans="2:8">
      <c r="B139" s="12">
        <v>135</v>
      </c>
      <c r="C139" s="49"/>
      <c r="D139" s="49" t="s">
        <v>11</v>
      </c>
      <c r="E139" s="47" t="s">
        <v>11</v>
      </c>
      <c r="F139" s="49"/>
      <c r="G139" s="47" t="s">
        <v>15</v>
      </c>
      <c r="H139" s="46"/>
    </row>
    <row r="140" spans="2:8">
      <c r="B140" s="12">
        <v>136</v>
      </c>
      <c r="C140" s="49"/>
      <c r="D140" s="49" t="s">
        <v>11</v>
      </c>
      <c r="E140" s="49" t="s">
        <v>13</v>
      </c>
      <c r="F140" s="49"/>
      <c r="G140" s="29"/>
      <c r="H140" s="46"/>
    </row>
    <row r="141" spans="2:8">
      <c r="B141" s="12">
        <v>137</v>
      </c>
      <c r="C141" s="49"/>
      <c r="D141" s="49" t="s">
        <v>13</v>
      </c>
      <c r="E141" s="49" t="s">
        <v>14</v>
      </c>
      <c r="F141" s="17"/>
      <c r="G141" s="29"/>
      <c r="H141" s="46"/>
    </row>
    <row r="142" spans="2:8" ht="15" thickBot="1">
      <c r="B142" s="12">
        <v>138</v>
      </c>
      <c r="C142" s="17"/>
      <c r="D142" s="17" t="s">
        <v>13</v>
      </c>
      <c r="E142" s="17"/>
      <c r="F142" s="17"/>
      <c r="G142" s="29"/>
      <c r="H142" s="33"/>
    </row>
    <row r="143" spans="2:8">
      <c r="C143" s="50"/>
      <c r="D143" s="50"/>
      <c r="E143" s="50"/>
      <c r="F143" s="50"/>
      <c r="G143" s="50"/>
      <c r="H143" s="50"/>
    </row>
    <row r="145" spans="2:13">
      <c r="B145" s="75" t="s">
        <v>42</v>
      </c>
      <c r="C145" s="75"/>
      <c r="D145" s="75"/>
      <c r="E145" s="75"/>
      <c r="F145" s="75"/>
      <c r="G145" s="75"/>
      <c r="H145" s="75"/>
    </row>
    <row r="146" spans="2:13">
      <c r="B146" s="19" t="s">
        <v>6</v>
      </c>
      <c r="C146" s="19" t="s">
        <v>35</v>
      </c>
      <c r="D146" s="19" t="s">
        <v>36</v>
      </c>
      <c r="E146" s="19" t="s">
        <v>37</v>
      </c>
      <c r="F146" s="19" t="s">
        <v>38</v>
      </c>
      <c r="G146" s="19" t="s">
        <v>39</v>
      </c>
      <c r="H146" s="27" t="s">
        <v>44</v>
      </c>
    </row>
    <row r="147" spans="2:13">
      <c r="B147" s="18" t="s">
        <v>5</v>
      </c>
      <c r="C147" s="18">
        <f>COUNTIF(C$4:C$142,$B147)</f>
        <v>3</v>
      </c>
      <c r="D147" s="18">
        <f t="shared" ref="D147:H158" si="0">COUNTIF(D$4:D$142,$B147)</f>
        <v>2</v>
      </c>
      <c r="E147" s="18">
        <f t="shared" si="0"/>
        <v>1</v>
      </c>
      <c r="F147" s="18">
        <f t="shared" si="0"/>
        <v>3</v>
      </c>
      <c r="G147" s="18">
        <f t="shared" si="0"/>
        <v>3</v>
      </c>
      <c r="H147" s="18">
        <f t="shared" si="0"/>
        <v>0</v>
      </c>
      <c r="I147" s="13" t="s">
        <v>60</v>
      </c>
      <c r="J147" s="13">
        <f>Q181</f>
        <v>0.37645728301119574</v>
      </c>
    </row>
    <row r="148" spans="2:13">
      <c r="B148" s="18" t="s">
        <v>7</v>
      </c>
      <c r="C148" s="53">
        <f t="shared" ref="C148:G160" si="1">COUNTIF(C$4:C$142,$B148)</f>
        <v>3</v>
      </c>
      <c r="D148" s="51">
        <f t="shared" si="1"/>
        <v>17</v>
      </c>
      <c r="E148" s="53">
        <f t="shared" si="1"/>
        <v>19</v>
      </c>
      <c r="F148" s="51">
        <f t="shared" si="1"/>
        <v>3</v>
      </c>
      <c r="G148" s="18">
        <f t="shared" si="0"/>
        <v>12</v>
      </c>
      <c r="H148" s="18">
        <f t="shared" si="0"/>
        <v>2</v>
      </c>
      <c r="I148" s="27"/>
      <c r="L148" s="13" t="s">
        <v>59</v>
      </c>
      <c r="M148" s="13">
        <f>1/(C180*E180*G180*64)</f>
        <v>117.82366071428571</v>
      </c>
    </row>
    <row r="149" spans="2:13">
      <c r="B149" s="18" t="s">
        <v>8</v>
      </c>
      <c r="C149" s="51">
        <f t="shared" si="1"/>
        <v>23</v>
      </c>
      <c r="D149" s="53">
        <f t="shared" si="1"/>
        <v>3</v>
      </c>
      <c r="E149" s="51">
        <f t="shared" si="1"/>
        <v>4</v>
      </c>
      <c r="F149" s="53">
        <f t="shared" si="1"/>
        <v>26</v>
      </c>
      <c r="G149" s="18">
        <f t="shared" si="0"/>
        <v>13</v>
      </c>
      <c r="H149" s="18">
        <f t="shared" si="0"/>
        <v>2</v>
      </c>
      <c r="I149" s="27"/>
    </row>
    <row r="150" spans="2:13">
      <c r="B150" s="18" t="s">
        <v>9</v>
      </c>
      <c r="C150" s="53">
        <f t="shared" si="1"/>
        <v>2</v>
      </c>
      <c r="D150" s="51">
        <f t="shared" si="1"/>
        <v>23</v>
      </c>
      <c r="E150" s="53">
        <f t="shared" si="1"/>
        <v>19</v>
      </c>
      <c r="F150" s="51">
        <f t="shared" si="1"/>
        <v>3</v>
      </c>
      <c r="G150" s="18">
        <f t="shared" si="0"/>
        <v>16</v>
      </c>
      <c r="H150" s="18">
        <f t="shared" si="0"/>
        <v>2</v>
      </c>
      <c r="I150" s="27"/>
    </row>
    <row r="151" spans="2:13">
      <c r="B151" s="18" t="s">
        <v>10</v>
      </c>
      <c r="C151" s="51">
        <f t="shared" si="1"/>
        <v>24</v>
      </c>
      <c r="D151" s="53">
        <f t="shared" si="1"/>
        <v>3</v>
      </c>
      <c r="E151" s="51">
        <f t="shared" si="1"/>
        <v>3</v>
      </c>
      <c r="F151" s="53">
        <f t="shared" si="1"/>
        <v>27</v>
      </c>
      <c r="G151" s="18">
        <f t="shared" si="0"/>
        <v>17</v>
      </c>
      <c r="H151" s="18">
        <f t="shared" si="0"/>
        <v>3</v>
      </c>
      <c r="I151" s="27"/>
    </row>
    <row r="152" spans="2:13">
      <c r="B152" s="18" t="s">
        <v>61</v>
      </c>
      <c r="C152" s="53">
        <f t="shared" si="1"/>
        <v>2</v>
      </c>
      <c r="D152" s="51">
        <f t="shared" si="1"/>
        <v>25</v>
      </c>
      <c r="E152" s="53">
        <f t="shared" si="1"/>
        <v>21</v>
      </c>
      <c r="F152" s="51">
        <f t="shared" si="1"/>
        <v>6</v>
      </c>
      <c r="G152" s="18">
        <f t="shared" si="0"/>
        <v>22</v>
      </c>
      <c r="H152" s="18">
        <f>COUNTIF(H$4:H$142,$B152)</f>
        <v>3</v>
      </c>
      <c r="I152" s="27"/>
    </row>
    <row r="153" spans="2:13">
      <c r="B153" s="18" t="s">
        <v>11</v>
      </c>
      <c r="C153" s="53">
        <f t="shared" si="1"/>
        <v>6</v>
      </c>
      <c r="D153" s="51">
        <f t="shared" si="1"/>
        <v>14</v>
      </c>
      <c r="E153" s="53">
        <f t="shared" si="1"/>
        <v>12</v>
      </c>
      <c r="F153" s="51">
        <f t="shared" si="1"/>
        <v>8</v>
      </c>
      <c r="G153" s="18">
        <f t="shared" si="0"/>
        <v>7</v>
      </c>
      <c r="H153" s="18">
        <f t="shared" si="0"/>
        <v>1</v>
      </c>
      <c r="I153" s="27"/>
    </row>
    <row r="154" spans="2:13">
      <c r="B154" s="18" t="s">
        <v>12</v>
      </c>
      <c r="C154" s="51">
        <f t="shared" si="1"/>
        <v>23</v>
      </c>
      <c r="D154" s="53">
        <f t="shared" si="1"/>
        <v>6</v>
      </c>
      <c r="E154" s="51">
        <f t="shared" si="1"/>
        <v>7</v>
      </c>
      <c r="F154" s="53">
        <f t="shared" si="1"/>
        <v>16</v>
      </c>
      <c r="G154" s="18">
        <f t="shared" si="0"/>
        <v>9</v>
      </c>
      <c r="H154" s="18">
        <f t="shared" si="0"/>
        <v>1</v>
      </c>
      <c r="I154" s="27"/>
    </row>
    <row r="155" spans="2:13">
      <c r="B155" s="18" t="s">
        <v>13</v>
      </c>
      <c r="C155" s="53">
        <f t="shared" si="1"/>
        <v>9</v>
      </c>
      <c r="D155" s="51">
        <f t="shared" si="1"/>
        <v>15</v>
      </c>
      <c r="E155" s="53">
        <f t="shared" si="1"/>
        <v>13</v>
      </c>
      <c r="F155" s="51">
        <f t="shared" si="1"/>
        <v>10</v>
      </c>
      <c r="G155" s="18">
        <f t="shared" si="0"/>
        <v>4</v>
      </c>
      <c r="H155" s="18">
        <f t="shared" si="0"/>
        <v>1</v>
      </c>
      <c r="I155" s="27"/>
    </row>
    <row r="156" spans="2:13">
      <c r="B156" s="18" t="s">
        <v>14</v>
      </c>
      <c r="C156" s="51">
        <f t="shared" si="1"/>
        <v>18</v>
      </c>
      <c r="D156" s="53">
        <f t="shared" si="1"/>
        <v>7</v>
      </c>
      <c r="E156" s="51">
        <f t="shared" si="1"/>
        <v>9</v>
      </c>
      <c r="F156" s="53">
        <f t="shared" si="1"/>
        <v>17</v>
      </c>
      <c r="G156" s="18">
        <f t="shared" si="0"/>
        <v>9</v>
      </c>
      <c r="H156" s="18">
        <f t="shared" si="0"/>
        <v>1</v>
      </c>
      <c r="I156" s="27"/>
    </row>
    <row r="157" spans="2:13">
      <c r="B157" s="18" t="s">
        <v>15</v>
      </c>
      <c r="C157" s="53">
        <f t="shared" si="1"/>
        <v>7</v>
      </c>
      <c r="D157" s="51">
        <f t="shared" si="1"/>
        <v>16</v>
      </c>
      <c r="E157" s="53">
        <f t="shared" si="1"/>
        <v>15</v>
      </c>
      <c r="F157" s="51">
        <f t="shared" si="1"/>
        <v>7</v>
      </c>
      <c r="G157" s="18">
        <f t="shared" si="0"/>
        <v>9</v>
      </c>
      <c r="H157" s="18">
        <f t="shared" si="0"/>
        <v>1</v>
      </c>
      <c r="I157" s="27"/>
    </row>
    <row r="158" spans="2:13">
      <c r="B158" s="18" t="s">
        <v>48</v>
      </c>
      <c r="C158" s="53">
        <f t="shared" si="1"/>
        <v>0</v>
      </c>
      <c r="D158" s="53">
        <f t="shared" si="1"/>
        <v>0</v>
      </c>
      <c r="E158" s="53">
        <f t="shared" si="1"/>
        <v>0</v>
      </c>
      <c r="F158" s="18">
        <f t="shared" si="1"/>
        <v>0</v>
      </c>
      <c r="G158" s="18">
        <f t="shared" si="0"/>
        <v>0</v>
      </c>
      <c r="H158" s="18">
        <f t="shared" si="0"/>
        <v>0</v>
      </c>
    </row>
    <row r="159" spans="2:13">
      <c r="B159" s="22" t="s">
        <v>43</v>
      </c>
      <c r="C159" s="18">
        <f t="shared" si="1"/>
        <v>7</v>
      </c>
      <c r="D159" s="18">
        <f t="shared" si="1"/>
        <v>8</v>
      </c>
      <c r="E159" s="18">
        <f t="shared" si="1"/>
        <v>8</v>
      </c>
      <c r="F159" s="18">
        <f t="shared" si="1"/>
        <v>7</v>
      </c>
      <c r="G159" s="18">
        <f t="shared" si="1"/>
        <v>9</v>
      </c>
      <c r="H159" s="18">
        <v>0</v>
      </c>
    </row>
    <row r="160" spans="2:13" ht="15" thickBot="1">
      <c r="B160" s="23" t="s">
        <v>16</v>
      </c>
      <c r="C160" s="18">
        <f t="shared" si="1"/>
        <v>8</v>
      </c>
      <c r="D160" s="18">
        <f t="shared" si="1"/>
        <v>0</v>
      </c>
      <c r="E160" s="18">
        <f t="shared" si="1"/>
        <v>7</v>
      </c>
      <c r="F160" s="18">
        <f t="shared" si="1"/>
        <v>0</v>
      </c>
      <c r="G160" s="18">
        <f t="shared" si="1"/>
        <v>6</v>
      </c>
      <c r="H160" s="23">
        <v>0</v>
      </c>
    </row>
    <row r="161" spans="2:26" ht="15" thickBot="1">
      <c r="B161" s="24" t="s">
        <v>41</v>
      </c>
      <c r="C161" s="25">
        <f>SUM(C147:C160)</f>
        <v>135</v>
      </c>
      <c r="D161" s="25">
        <f t="shared" ref="D161:G161" si="2">SUM(D147:D160)</f>
        <v>139</v>
      </c>
      <c r="E161" s="25">
        <f t="shared" si="2"/>
        <v>138</v>
      </c>
      <c r="F161" s="25">
        <f t="shared" si="2"/>
        <v>133</v>
      </c>
      <c r="G161" s="25">
        <f t="shared" si="2"/>
        <v>136</v>
      </c>
      <c r="H161" s="25">
        <f>SUM(H147:H160)</f>
        <v>17</v>
      </c>
    </row>
    <row r="165" spans="2:26">
      <c r="B165" s="71" t="s">
        <v>45</v>
      </c>
      <c r="C165" s="71"/>
      <c r="D165" s="71"/>
      <c r="E165" s="71"/>
      <c r="F165" s="71"/>
      <c r="G165" s="71"/>
      <c r="H165" s="71"/>
      <c r="K165" s="71" t="s">
        <v>47</v>
      </c>
      <c r="L165" s="71"/>
      <c r="M165" s="71"/>
      <c r="N165" s="71"/>
      <c r="O165" s="71"/>
      <c r="P165" s="71"/>
      <c r="Q165" s="71"/>
      <c r="T165" s="71" t="s">
        <v>50</v>
      </c>
      <c r="U165" s="71"/>
      <c r="V165" s="71"/>
      <c r="W165" s="71"/>
      <c r="X165" s="71"/>
      <c r="Y165" s="71"/>
      <c r="Z165" s="71"/>
    </row>
    <row r="166" spans="2:26">
      <c r="B166" s="18" t="s">
        <v>6</v>
      </c>
      <c r="C166" s="18" t="s">
        <v>35</v>
      </c>
      <c r="D166" s="18" t="s">
        <v>36</v>
      </c>
      <c r="E166" s="18" t="s">
        <v>37</v>
      </c>
      <c r="F166" s="18" t="s">
        <v>38</v>
      </c>
      <c r="G166" s="18" t="s">
        <v>39</v>
      </c>
      <c r="H166" s="18" t="s">
        <v>44</v>
      </c>
      <c r="K166" s="18" t="s">
        <v>6</v>
      </c>
      <c r="L166" s="18">
        <v>1</v>
      </c>
      <c r="M166" s="18">
        <v>2</v>
      </c>
      <c r="N166" s="18">
        <v>3</v>
      </c>
      <c r="O166" s="18">
        <v>4</v>
      </c>
      <c r="P166" s="18">
        <v>5</v>
      </c>
      <c r="Q166" s="18" t="s">
        <v>44</v>
      </c>
      <c r="T166" s="18" t="s">
        <v>6</v>
      </c>
      <c r="U166" s="18">
        <v>1</v>
      </c>
      <c r="V166" s="18">
        <v>2</v>
      </c>
      <c r="W166" s="18">
        <v>3</v>
      </c>
      <c r="X166" s="18">
        <v>4</v>
      </c>
      <c r="Y166" s="18">
        <v>5</v>
      </c>
      <c r="Z166" s="18" t="s">
        <v>44</v>
      </c>
    </row>
    <row r="167" spans="2:26">
      <c r="B167" s="18" t="s">
        <v>5</v>
      </c>
      <c r="C167" s="18">
        <f>C147/C$161</f>
        <v>2.2222222222222223E-2</v>
      </c>
      <c r="D167" s="18">
        <f t="shared" ref="D167:H180" si="3">D147/D$161</f>
        <v>1.4388489208633094E-2</v>
      </c>
      <c r="E167" s="18">
        <f t="shared" si="3"/>
        <v>7.246376811594203E-3</v>
      </c>
      <c r="F167" s="18">
        <f t="shared" si="3"/>
        <v>2.2556390977443608E-2</v>
      </c>
      <c r="G167" s="18">
        <f t="shared" si="3"/>
        <v>2.2058823529411766E-2</v>
      </c>
      <c r="H167" s="18">
        <f t="shared" si="3"/>
        <v>0</v>
      </c>
      <c r="K167" s="18" t="s">
        <v>5</v>
      </c>
      <c r="L167" s="18">
        <v>0</v>
      </c>
      <c r="M167" s="18">
        <f>(C167*D167*(E180+E178))*D186</f>
        <v>0</v>
      </c>
      <c r="N167" s="18">
        <f>C167*D167*E167*(F173+F174+F175+F176+F177)*E186</f>
        <v>7.5781153436191878E-5</v>
      </c>
      <c r="O167" s="18">
        <f>C167*D167*E167*F167*(G178+G180+SUM(G173:G177)+G179*SUM(H173:H177))*F186</f>
        <v>5.3777402465308583E-6</v>
      </c>
      <c r="P167" s="18">
        <f>C167*D167*E167*F167*G167*G186</f>
        <v>1.7292859556940339E-6</v>
      </c>
      <c r="Q167" s="18"/>
      <c r="T167" s="18" t="s">
        <v>5</v>
      </c>
      <c r="U167" s="18"/>
      <c r="V167" s="18"/>
      <c r="W167" s="18"/>
      <c r="X167" s="18"/>
      <c r="Y167" s="18"/>
      <c r="Z167" s="18"/>
    </row>
    <row r="168" spans="2:26">
      <c r="B168" s="18" t="s">
        <v>7</v>
      </c>
      <c r="C168" s="18">
        <f t="shared" ref="C168:C180" si="4">C148/C$161</f>
        <v>2.2222222222222223E-2</v>
      </c>
      <c r="D168" s="18">
        <f t="shared" si="3"/>
        <v>0.1223021582733813</v>
      </c>
      <c r="E168" s="18">
        <f t="shared" si="3"/>
        <v>0.13768115942028986</v>
      </c>
      <c r="F168" s="18">
        <f t="shared" si="3"/>
        <v>2.2556390977443608E-2</v>
      </c>
      <c r="G168" s="18">
        <f t="shared" si="3"/>
        <v>8.8235294117647065E-2</v>
      </c>
      <c r="H168" s="18">
        <f t="shared" si="3"/>
        <v>0.11764705882352941</v>
      </c>
      <c r="I168" s="27"/>
      <c r="K168" s="18" t="s">
        <v>7</v>
      </c>
      <c r="L168" s="18">
        <v>0</v>
      </c>
      <c r="M168" s="18">
        <v>0</v>
      </c>
      <c r="N168" s="18">
        <f>((1-$H168)*($C168+C$167)*($D168+D$167)*($E168+E$167)*(1-F$167-$F168)+H168*($C168+C$167+C$179)*($D168+D$167+D$179)*($E168+E$167+E$179)*(1-F$167-$F168-F$179))*$E187-(1-F$167-F168-$H168*F$179)*$E187*PRODUCT(C$167:E$167)</f>
        <v>8.5686119104639386E-2</v>
      </c>
      <c r="O168" s="18">
        <f>((1-$H168)*($C168+C$167)*($D168+D$167)*($E168+E$167)*(F$167+$F168)*(1-G$167-G168)+H168*($C168+C$167+C$179)*($D168+D$167+D$179)*($E168+E$167+E$179)*(F$167+$F168+F$179)*(1-G$167-G168-G$179))*F187-(1-G$167-G168-$H168*G$179)*$F187*PRODUCT(C$167:F$167)</f>
        <v>2.0122873321758154E-2</v>
      </c>
      <c r="P168" s="18">
        <f>((1-$H168)*($C168+C$167)*($D168+D$167)*($E168+E$167)*(F$167+$F168)*(G$167+G168)+H168*($C168+C$167+C$179)*($D168+D$167+D$179)*($E168+E$167+E$179)*(F$167+$F168+F$179)*(+G$167+G168+G$179))*G187-PRODUCT(C$167:G$167)*G187</f>
        <v>1.734890876644548E-2</v>
      </c>
      <c r="Q168" s="18"/>
      <c r="T168" s="18" t="s">
        <v>7</v>
      </c>
      <c r="U168" s="18"/>
      <c r="V168" s="18" t="s">
        <v>51</v>
      </c>
      <c r="W168" s="18"/>
      <c r="X168" s="18"/>
      <c r="Y168" s="18"/>
      <c r="Z168" s="18"/>
    </row>
    <row r="169" spans="2:26">
      <c r="B169" s="18" t="s">
        <v>8</v>
      </c>
      <c r="C169" s="18">
        <f t="shared" si="4"/>
        <v>0.17037037037037037</v>
      </c>
      <c r="D169" s="18">
        <f t="shared" si="3"/>
        <v>2.1582733812949641E-2</v>
      </c>
      <c r="E169" s="18">
        <f t="shared" si="3"/>
        <v>2.8985507246376812E-2</v>
      </c>
      <c r="F169" s="18">
        <f t="shared" si="3"/>
        <v>0.19548872180451127</v>
      </c>
      <c r="G169" s="18">
        <f t="shared" si="3"/>
        <v>9.5588235294117641E-2</v>
      </c>
      <c r="H169" s="18">
        <f t="shared" si="3"/>
        <v>0.11764705882352941</v>
      </c>
      <c r="K169" s="18" t="s">
        <v>8</v>
      </c>
      <c r="L169" s="18">
        <v>0</v>
      </c>
      <c r="M169" s="18">
        <v>0</v>
      </c>
      <c r="N169" s="18">
        <f t="shared" ref="N169:N177" si="5">((1-$H169)*($C169+C$167)*($D169+D$167)*($E169+E$167)*(1-F$167-$F169)+H169*($C169+C$167+C$179)*($D169+D$167+D$179)*($E169+E$167+E$179)*(1-F$167-$F169-F$179))*$E188-(1-F$167-F169-$H169*F$179)*$E188*PRODUCT(C$167:E$167)</f>
        <v>8.9043880049573289E-3</v>
      </c>
      <c r="O169" s="18">
        <f t="shared" ref="O169:O177" si="6">((1-$H169)*($C169+C$167)*($D169+D$167)*($E169+E$167)*(F$167+$F169)*(1-G$167-G169)+H169*($C169+C$167+C$179)*($D169+D$167+D$179)*($E169+E$167+E$179)*(F$167+$F169+F$179)*(1-G$167-G169-G$179))*F188-(1-G$167-G169-$H169*G$179)*$F188*PRODUCT(C$167:F$167)</f>
        <v>1.1824697321315979E-2</v>
      </c>
      <c r="P169" s="18">
        <f t="shared" ref="P169:P177" si="7">((1-$H169)*($C169+C$167)*($D169+D$167)*($E169+E$167)*(F$167+$F169)*(G$167+G169)+H169*($C169+C$167+C$179)*($D169+D$167+D$179)*($E169+E$167+E$179)*(F$167+$F169+F$179)*(+G$167+G169+G$179))*G188-PRODUCT(C$167:G$167)*G188</f>
        <v>8.2291869849289573E-3</v>
      </c>
      <c r="Q169" s="18"/>
      <c r="T169" s="18" t="s">
        <v>8</v>
      </c>
      <c r="U169" s="18"/>
      <c r="V169" s="18"/>
      <c r="W169" s="18"/>
      <c r="X169" s="18"/>
      <c r="Y169" s="18"/>
      <c r="Z169" s="18"/>
    </row>
    <row r="170" spans="2:26">
      <c r="B170" s="18" t="s">
        <v>9</v>
      </c>
      <c r="C170" s="18">
        <f t="shared" si="4"/>
        <v>1.4814814814814815E-2</v>
      </c>
      <c r="D170" s="18">
        <f t="shared" si="3"/>
        <v>0.16546762589928057</v>
      </c>
      <c r="E170" s="18">
        <f t="shared" si="3"/>
        <v>0.13768115942028986</v>
      </c>
      <c r="F170" s="18">
        <f t="shared" si="3"/>
        <v>2.2556390977443608E-2</v>
      </c>
      <c r="G170" s="18">
        <f t="shared" si="3"/>
        <v>0.11764705882352941</v>
      </c>
      <c r="H170" s="18">
        <f t="shared" si="3"/>
        <v>0.11764705882352941</v>
      </c>
      <c r="K170" s="18" t="s">
        <v>9</v>
      </c>
      <c r="L170" s="18">
        <v>0</v>
      </c>
      <c r="M170" s="18">
        <v>0</v>
      </c>
      <c r="N170" s="18">
        <f t="shared" si="5"/>
        <v>3.1642730607801386E-2</v>
      </c>
      <c r="O170" s="18">
        <f t="shared" si="6"/>
        <v>8.6539084316150268E-3</v>
      </c>
      <c r="P170" s="18">
        <f t="shared" si="7"/>
        <v>6.9771297008980613E-3</v>
      </c>
      <c r="Q170" s="18"/>
      <c r="T170" s="18" t="s">
        <v>9</v>
      </c>
      <c r="U170" s="18"/>
      <c r="V170" s="18"/>
      <c r="W170" s="18"/>
      <c r="X170" s="18"/>
      <c r="Y170" s="18"/>
      <c r="Z170" s="18"/>
    </row>
    <row r="171" spans="2:26">
      <c r="B171" s="18" t="s">
        <v>10</v>
      </c>
      <c r="C171" s="18">
        <f t="shared" si="4"/>
        <v>0.17777777777777778</v>
      </c>
      <c r="D171" s="18">
        <f t="shared" si="3"/>
        <v>2.1582733812949641E-2</v>
      </c>
      <c r="E171" s="18">
        <f t="shared" si="3"/>
        <v>2.1739130434782608E-2</v>
      </c>
      <c r="F171" s="18">
        <f t="shared" si="3"/>
        <v>0.20300751879699247</v>
      </c>
      <c r="G171" s="18">
        <f t="shared" si="3"/>
        <v>0.125</v>
      </c>
      <c r="H171" s="18">
        <f t="shared" si="3"/>
        <v>0.17647058823529413</v>
      </c>
      <c r="K171" s="18" t="s">
        <v>10</v>
      </c>
      <c r="L171" s="18">
        <v>0</v>
      </c>
      <c r="M171" s="18">
        <v>0</v>
      </c>
      <c r="N171" s="18">
        <f t="shared" si="5"/>
        <v>9.8029249875359516E-3</v>
      </c>
      <c r="O171" s="18">
        <f t="shared" si="6"/>
        <v>1.3452925162061964E-2</v>
      </c>
      <c r="P171" s="18">
        <f t="shared" si="7"/>
        <v>1.2211617255161938E-2</v>
      </c>
      <c r="Q171" s="18"/>
      <c r="T171" s="18" t="s">
        <v>10</v>
      </c>
      <c r="U171" s="18"/>
      <c r="V171" s="18"/>
      <c r="W171" s="18"/>
      <c r="X171" s="18"/>
      <c r="Y171" s="18"/>
      <c r="Z171" s="18"/>
    </row>
    <row r="172" spans="2:26">
      <c r="B172" s="18" t="s">
        <v>61</v>
      </c>
      <c r="C172" s="18">
        <f t="shared" si="4"/>
        <v>1.4814814814814815E-2</v>
      </c>
      <c r="D172" s="18">
        <f t="shared" si="3"/>
        <v>0.17985611510791366</v>
      </c>
      <c r="E172" s="18">
        <f t="shared" si="3"/>
        <v>0.15217391304347827</v>
      </c>
      <c r="F172" s="18">
        <f>F152/F$161</f>
        <v>4.5112781954887216E-2</v>
      </c>
      <c r="G172" s="18">
        <f t="shared" si="3"/>
        <v>0.16176470588235295</v>
      </c>
      <c r="H172" s="18">
        <f t="shared" si="3"/>
        <v>0.17647058823529413</v>
      </c>
      <c r="K172" s="18" t="s">
        <v>61</v>
      </c>
      <c r="L172" s="18">
        <v>0</v>
      </c>
      <c r="M172" s="18">
        <v>0</v>
      </c>
      <c r="N172" s="18">
        <f t="shared" si="5"/>
        <v>4.0845298749622755E-2</v>
      </c>
      <c r="O172" s="18">
        <f t="shared" si="6"/>
        <v>1.5551448255015789E-2</v>
      </c>
      <c r="P172" s="18">
        <f t="shared" si="7"/>
        <v>1.6907320339253514E-2</v>
      </c>
      <c r="Q172" s="18"/>
      <c r="T172" s="18" t="s">
        <v>61</v>
      </c>
      <c r="U172" s="18"/>
      <c r="V172" s="18"/>
      <c r="W172" s="18"/>
      <c r="X172" s="18"/>
      <c r="Y172" s="18"/>
      <c r="Z172" s="18"/>
    </row>
    <row r="173" spans="2:26">
      <c r="B173" s="18" t="s">
        <v>11</v>
      </c>
      <c r="C173" s="18">
        <f t="shared" si="4"/>
        <v>4.4444444444444446E-2</v>
      </c>
      <c r="D173" s="18">
        <f t="shared" si="3"/>
        <v>0.10071942446043165</v>
      </c>
      <c r="E173" s="18">
        <f t="shared" si="3"/>
        <v>8.6956521739130432E-2</v>
      </c>
      <c r="F173" s="18">
        <f t="shared" si="3"/>
        <v>6.0150375939849621E-2</v>
      </c>
      <c r="G173" s="18">
        <f t="shared" si="3"/>
        <v>5.1470588235294115E-2</v>
      </c>
      <c r="H173" s="18">
        <f t="shared" si="3"/>
        <v>5.8823529411764705E-2</v>
      </c>
      <c r="K173" s="18" t="s">
        <v>11</v>
      </c>
      <c r="L173" s="18">
        <v>0</v>
      </c>
      <c r="M173" s="18">
        <v>0</v>
      </c>
      <c r="N173" s="18">
        <f t="shared" si="5"/>
        <v>3.9018686018437148E-3</v>
      </c>
      <c r="O173" s="18">
        <f t="shared" si="6"/>
        <v>2.9365391359912831E-3</v>
      </c>
      <c r="P173" s="18">
        <f t="shared" si="7"/>
        <v>6.8399362909895623E-4</v>
      </c>
      <c r="Q173" s="18"/>
      <c r="T173" s="18" t="s">
        <v>11</v>
      </c>
      <c r="U173" s="18"/>
      <c r="V173" s="18"/>
      <c r="W173" s="18"/>
      <c r="X173" s="18"/>
      <c r="Y173" s="18"/>
      <c r="Z173" s="18"/>
    </row>
    <row r="174" spans="2:26">
      <c r="B174" s="18" t="s">
        <v>12</v>
      </c>
      <c r="C174" s="18">
        <f t="shared" si="4"/>
        <v>0.17037037037037037</v>
      </c>
      <c r="D174" s="18">
        <f t="shared" si="3"/>
        <v>4.3165467625899283E-2</v>
      </c>
      <c r="E174" s="18">
        <f t="shared" si="3"/>
        <v>5.0724637681159424E-2</v>
      </c>
      <c r="F174" s="18">
        <f t="shared" si="3"/>
        <v>0.12030075187969924</v>
      </c>
      <c r="G174" s="18">
        <f t="shared" si="3"/>
        <v>6.6176470588235295E-2</v>
      </c>
      <c r="H174" s="18">
        <f t="shared" si="3"/>
        <v>5.8823529411764705E-2</v>
      </c>
      <c r="K174" s="18" t="s">
        <v>12</v>
      </c>
      <c r="L174" s="18">
        <v>0</v>
      </c>
      <c r="M174" s="18">
        <v>0</v>
      </c>
      <c r="N174" s="18">
        <f t="shared" si="5"/>
        <v>3.3539488301160192E-3</v>
      </c>
      <c r="O174" s="18">
        <f t="shared" si="6"/>
        <v>4.4179241009625596E-3</v>
      </c>
      <c r="P174" s="18">
        <f t="shared" si="7"/>
        <v>1.207331167703095E-3</v>
      </c>
      <c r="Q174" s="18"/>
      <c r="T174" s="18" t="s">
        <v>12</v>
      </c>
      <c r="U174" s="18"/>
      <c r="V174" s="18"/>
      <c r="W174" s="18"/>
      <c r="X174" s="18"/>
      <c r="Y174" s="18"/>
      <c r="Z174" s="18"/>
    </row>
    <row r="175" spans="2:26">
      <c r="B175" s="18" t="s">
        <v>13</v>
      </c>
      <c r="C175" s="18">
        <f t="shared" si="4"/>
        <v>6.6666666666666666E-2</v>
      </c>
      <c r="D175" s="18">
        <f t="shared" si="3"/>
        <v>0.1079136690647482</v>
      </c>
      <c r="E175" s="18">
        <f t="shared" si="3"/>
        <v>9.420289855072464E-2</v>
      </c>
      <c r="F175" s="18">
        <f t="shared" si="3"/>
        <v>7.5187969924812026E-2</v>
      </c>
      <c r="G175" s="18">
        <f t="shared" si="3"/>
        <v>2.9411764705882353E-2</v>
      </c>
      <c r="H175" s="18">
        <f t="shared" si="3"/>
        <v>5.8823529411764705E-2</v>
      </c>
      <c r="K175" s="18" t="s">
        <v>13</v>
      </c>
      <c r="L175" s="18">
        <v>0</v>
      </c>
      <c r="M175" s="18">
        <v>0</v>
      </c>
      <c r="N175" s="18">
        <f t="shared" si="5"/>
        <v>5.6807445009684418E-3</v>
      </c>
      <c r="O175" s="18">
        <f t="shared" si="6"/>
        <v>3.1921111739100371E-3</v>
      </c>
      <c r="P175" s="18">
        <f t="shared" si="7"/>
        <v>5.6523297582529095E-4</v>
      </c>
      <c r="Q175" s="18"/>
      <c r="T175" s="18" t="s">
        <v>13</v>
      </c>
      <c r="U175" s="18"/>
      <c r="V175" s="18"/>
      <c r="W175" s="18"/>
      <c r="X175" s="18"/>
      <c r="Y175" s="18"/>
      <c r="Z175" s="18"/>
    </row>
    <row r="176" spans="2:26">
      <c r="B176" s="18" t="s">
        <v>14</v>
      </c>
      <c r="C176" s="18">
        <f t="shared" si="4"/>
        <v>0.13333333333333333</v>
      </c>
      <c r="D176" s="18">
        <f>D156/D$161</f>
        <v>5.0359712230215826E-2</v>
      </c>
      <c r="E176" s="18">
        <f t="shared" si="3"/>
        <v>6.5217391304347824E-2</v>
      </c>
      <c r="F176" s="18">
        <f t="shared" si="3"/>
        <v>0.12781954887218044</v>
      </c>
      <c r="G176" s="18">
        <f t="shared" si="3"/>
        <v>6.6176470588235295E-2</v>
      </c>
      <c r="H176" s="18">
        <f t="shared" si="3"/>
        <v>5.8823529411764705E-2</v>
      </c>
      <c r="K176" s="18" t="s">
        <v>14</v>
      </c>
      <c r="L176" s="18">
        <v>0</v>
      </c>
      <c r="M176" s="18">
        <v>0</v>
      </c>
      <c r="N176" s="18">
        <f t="shared" si="5"/>
        <v>3.6838863428419622E-3</v>
      </c>
      <c r="O176" s="18">
        <f t="shared" si="6"/>
        <v>3.1886004220193754E-3</v>
      </c>
      <c r="P176" s="18">
        <f t="shared" si="7"/>
        <v>9.1284733247550443E-4</v>
      </c>
      <c r="Q176" s="18"/>
      <c r="T176" s="18" t="s">
        <v>14</v>
      </c>
      <c r="U176" s="18"/>
      <c r="V176" s="18"/>
      <c r="W176" s="18"/>
      <c r="X176" s="18"/>
      <c r="Y176" s="18"/>
      <c r="Z176" s="18"/>
    </row>
    <row r="177" spans="2:26">
      <c r="B177" s="18" t="s">
        <v>15</v>
      </c>
      <c r="C177" s="18">
        <f t="shared" si="4"/>
        <v>5.185185185185185E-2</v>
      </c>
      <c r="D177" s="18">
        <f>D157/D$161</f>
        <v>0.11510791366906475</v>
      </c>
      <c r="E177" s="18">
        <f t="shared" si="3"/>
        <v>0.10869565217391304</v>
      </c>
      <c r="F177" s="18">
        <f t="shared" si="3"/>
        <v>5.2631578947368418E-2</v>
      </c>
      <c r="G177" s="18">
        <f t="shared" si="3"/>
        <v>6.6176470588235295E-2</v>
      </c>
      <c r="H177" s="18">
        <f t="shared" si="3"/>
        <v>5.8823529411764705E-2</v>
      </c>
      <c r="K177" s="18" t="s">
        <v>15</v>
      </c>
      <c r="L177" s="18">
        <v>0</v>
      </c>
      <c r="M177" s="18">
        <v>0</v>
      </c>
      <c r="N177" s="18">
        <f t="shared" si="5"/>
        <v>5.8803100780341448E-3</v>
      </c>
      <c r="O177" s="18">
        <f t="shared" si="6"/>
        <v>2.4438583712746739E-3</v>
      </c>
      <c r="P177" s="18">
        <f t="shared" si="7"/>
        <v>7.0194226101634981E-4</v>
      </c>
      <c r="Q177" s="18"/>
      <c r="T177" s="18" t="s">
        <v>15</v>
      </c>
      <c r="U177" s="18"/>
      <c r="V177" s="18"/>
      <c r="W177" s="18"/>
      <c r="X177" s="18"/>
      <c r="Y177" s="18"/>
      <c r="Z177" s="18"/>
    </row>
    <row r="178" spans="2:26">
      <c r="B178" s="18" t="s">
        <v>48</v>
      </c>
      <c r="C178" s="18">
        <f t="shared" si="4"/>
        <v>0</v>
      </c>
      <c r="D178" s="18">
        <f>D158/D$161</f>
        <v>0</v>
      </c>
      <c r="E178" s="18">
        <f t="shared" si="3"/>
        <v>0</v>
      </c>
      <c r="F178" s="18">
        <f t="shared" si="3"/>
        <v>0</v>
      </c>
      <c r="G178" s="18">
        <f t="shared" si="3"/>
        <v>0</v>
      </c>
      <c r="H178" s="18">
        <f t="shared" si="3"/>
        <v>0</v>
      </c>
      <c r="K178" s="18" t="s">
        <v>48</v>
      </c>
      <c r="L178" s="18">
        <v>0</v>
      </c>
      <c r="M178" s="18">
        <v>0</v>
      </c>
      <c r="N178" s="18"/>
      <c r="O178" s="18"/>
      <c r="P178" s="18"/>
      <c r="Q178" s="18"/>
      <c r="T178" s="18" t="s">
        <v>48</v>
      </c>
      <c r="U178" s="18"/>
      <c r="V178" s="18"/>
      <c r="W178" s="18"/>
      <c r="X178" s="18"/>
      <c r="Y178" s="18"/>
      <c r="Z178" s="18"/>
    </row>
    <row r="179" spans="2:26">
      <c r="B179" s="18" t="s">
        <v>43</v>
      </c>
      <c r="C179" s="18">
        <f t="shared" si="4"/>
        <v>5.185185185185185E-2</v>
      </c>
      <c r="D179" s="18">
        <f t="shared" si="3"/>
        <v>5.7553956834532377E-2</v>
      </c>
      <c r="E179" s="18">
        <f t="shared" si="3"/>
        <v>5.7971014492753624E-2</v>
      </c>
      <c r="F179" s="18">
        <f t="shared" si="3"/>
        <v>5.2631578947368418E-2</v>
      </c>
      <c r="G179" s="18">
        <f t="shared" si="3"/>
        <v>6.6176470588235295E-2</v>
      </c>
      <c r="H179" s="18">
        <f t="shared" si="3"/>
        <v>0</v>
      </c>
      <c r="K179" s="18" t="s">
        <v>43</v>
      </c>
      <c r="L179" s="18">
        <v>0</v>
      </c>
      <c r="M179" s="18">
        <v>0</v>
      </c>
      <c r="N179" s="18"/>
      <c r="O179" s="18"/>
      <c r="P179" s="18"/>
      <c r="Q179" s="18"/>
      <c r="T179" s="18" t="s">
        <v>43</v>
      </c>
      <c r="U179" s="18"/>
      <c r="V179" s="18"/>
      <c r="W179" s="18"/>
      <c r="X179" s="18"/>
      <c r="Y179" s="18"/>
      <c r="Z179" s="18"/>
    </row>
    <row r="180" spans="2:26" ht="15" thickBot="1">
      <c r="B180" s="23" t="s">
        <v>16</v>
      </c>
      <c r="C180" s="18">
        <f t="shared" si="4"/>
        <v>5.9259259259259262E-2</v>
      </c>
      <c r="D180" s="18">
        <f t="shared" si="3"/>
        <v>0</v>
      </c>
      <c r="E180" s="18">
        <f t="shared" si="3"/>
        <v>5.0724637681159424E-2</v>
      </c>
      <c r="F180" s="18">
        <f t="shared" si="3"/>
        <v>0</v>
      </c>
      <c r="G180" s="18">
        <f t="shared" si="3"/>
        <v>4.4117647058823532E-2</v>
      </c>
      <c r="H180" s="23">
        <f t="shared" ref="H180" si="8">H159/H$161</f>
        <v>0</v>
      </c>
      <c r="K180" s="23" t="s">
        <v>16</v>
      </c>
      <c r="L180" s="23">
        <v>0</v>
      </c>
      <c r="M180" s="23">
        <v>0</v>
      </c>
      <c r="N180" s="23">
        <f>64*C180*E180*G180*E198</f>
        <v>2.5461778914464338E-2</v>
      </c>
      <c r="O180" s="23"/>
      <c r="P180" s="23"/>
      <c r="Q180" s="23"/>
      <c r="T180" s="23" t="s">
        <v>16</v>
      </c>
      <c r="U180" s="23"/>
      <c r="V180" s="23"/>
      <c r="W180" s="23"/>
      <c r="X180" s="23"/>
      <c r="Y180" s="23"/>
      <c r="Z180" s="23"/>
    </row>
    <row r="181" spans="2:26" ht="15" thickBot="1">
      <c r="B181" s="24" t="s">
        <v>41</v>
      </c>
      <c r="C181" s="25">
        <f t="shared" ref="C181:H181" si="9">SUM(C167:C180)</f>
        <v>0.99999999999999989</v>
      </c>
      <c r="D181" s="25">
        <f t="shared" si="9"/>
        <v>0.99999999999999989</v>
      </c>
      <c r="E181" s="25">
        <f t="shared" si="9"/>
        <v>1</v>
      </c>
      <c r="F181" s="25">
        <f t="shared" si="9"/>
        <v>0.99999999999999978</v>
      </c>
      <c r="G181" s="26">
        <f t="shared" si="9"/>
        <v>0.99999999999999989</v>
      </c>
      <c r="H181" s="26">
        <f t="shared" si="9"/>
        <v>1</v>
      </c>
      <c r="K181" s="24" t="s">
        <v>41</v>
      </c>
      <c r="L181" s="25"/>
      <c r="M181" s="25"/>
      <c r="N181" s="25"/>
      <c r="O181" s="25"/>
      <c r="P181" s="26"/>
      <c r="Q181" s="26">
        <f>SUM(L167:P180)</f>
        <v>0.37645728301119574</v>
      </c>
      <c r="T181" s="24" t="s">
        <v>41</v>
      </c>
      <c r="U181" s="25"/>
      <c r="V181" s="25"/>
      <c r="W181" s="25"/>
      <c r="X181" s="25"/>
      <c r="Y181" s="26"/>
      <c r="Z181" s="26"/>
    </row>
    <row r="183" spans="2:26" ht="15" thickBot="1">
      <c r="X183" s="41"/>
    </row>
    <row r="184" spans="2:26">
      <c r="B184" s="72" t="s">
        <v>46</v>
      </c>
      <c r="C184" s="73"/>
      <c r="D184" s="73"/>
      <c r="E184" s="73"/>
      <c r="F184" s="73"/>
      <c r="G184" s="74"/>
      <c r="K184" s="20" t="s">
        <v>5</v>
      </c>
      <c r="L184" s="13" t="s">
        <v>5</v>
      </c>
      <c r="M184" s="13" t="s">
        <v>7</v>
      </c>
      <c r="N184" s="13" t="s">
        <v>52</v>
      </c>
      <c r="O184" s="13" t="s">
        <v>52</v>
      </c>
      <c r="P184" s="13" t="s">
        <v>52</v>
      </c>
      <c r="R184" s="13">
        <f>((1-H$168)*IF(K184="Wild",C$167,C$168)*IF(L184="Wild",D$167,D$168)*IF(M184="Wild",E$167,E$168)*(1-F$167-F$168)+H$168*IF(K184="Wild",C$167,C$168+C$179)*IF(L184="Wild",D$167,D$168+D$179)*IF(M184="Wild",E$167,E$168+E$179)*(1-F$167-F$168-F$179))*E$187</f>
        <v>3.2798790292996845E-3</v>
      </c>
      <c r="X184" s="41"/>
    </row>
    <row r="185" spans="2:26">
      <c r="B185" s="37" t="s">
        <v>6</v>
      </c>
      <c r="C185" s="38">
        <v>1</v>
      </c>
      <c r="D185" s="38">
        <v>2</v>
      </c>
      <c r="E185" s="38">
        <v>3</v>
      </c>
      <c r="F185" s="38">
        <v>4</v>
      </c>
      <c r="G185" s="39">
        <v>5</v>
      </c>
      <c r="K185" s="20" t="s">
        <v>5</v>
      </c>
      <c r="L185" s="13" t="s">
        <v>7</v>
      </c>
      <c r="M185" s="13" t="s">
        <v>5</v>
      </c>
      <c r="N185" s="13" t="s">
        <v>52</v>
      </c>
      <c r="O185" s="13" t="s">
        <v>52</v>
      </c>
      <c r="P185" s="13" t="s">
        <v>52</v>
      </c>
      <c r="R185" s="13">
        <f t="shared" ref="R185:R191" si="10">((1-H$168)*IF(K185="Wild",C$167,C$168)*IF(L185="Wild",D$167,D$168)*IF(M185="Wild",E$167,E$168)*(1-F$167-F$168)+H$168*IF(K185="Wild",C$167,C$168+C$179)*IF(L185="Wild",D$167,D$168+D$179)*IF(M185="Wild",E$167,E$168+E$179)*(1-F$167-F$168-F$179))*E$187</f>
        <v>1.475080920207011E-3</v>
      </c>
    </row>
    <row r="186" spans="2:26">
      <c r="B186" s="34" t="s">
        <v>5</v>
      </c>
      <c r="C186" s="35">
        <f>Paytable!C4</f>
        <v>0</v>
      </c>
      <c r="D186" s="35">
        <f>Paytable!D4</f>
        <v>0</v>
      </c>
      <c r="E186" s="35">
        <f>Paytable!E4</f>
        <v>75</v>
      </c>
      <c r="F186" s="35">
        <f>Paytable!F4</f>
        <v>300</v>
      </c>
      <c r="G186" s="35">
        <f>Paytable!G4</f>
        <v>1500</v>
      </c>
      <c r="K186" s="20" t="s">
        <v>7</v>
      </c>
      <c r="L186" s="13" t="s">
        <v>5</v>
      </c>
      <c r="M186" s="13" t="s">
        <v>5</v>
      </c>
      <c r="N186" s="13" t="s">
        <v>52</v>
      </c>
      <c r="O186" s="13" t="s">
        <v>52</v>
      </c>
      <c r="P186" s="13" t="s">
        <v>52</v>
      </c>
      <c r="R186" s="13">
        <f t="shared" si="10"/>
        <v>2.0789860045121607E-4</v>
      </c>
    </row>
    <row r="187" spans="2:26">
      <c r="B187" s="34" t="s">
        <v>7</v>
      </c>
      <c r="C187" s="35">
        <f>Paytable!C5</f>
        <v>0</v>
      </c>
      <c r="D187" s="35">
        <f>Paytable!D5</f>
        <v>0</v>
      </c>
      <c r="E187" s="35">
        <f>Paytable!E5</f>
        <v>75</v>
      </c>
      <c r="F187" s="35">
        <f>Paytable!F5</f>
        <v>300</v>
      </c>
      <c r="G187" s="35">
        <f>Paytable!G5</f>
        <v>1500</v>
      </c>
      <c r="K187" s="20" t="s">
        <v>7</v>
      </c>
      <c r="L187" s="13" t="s">
        <v>7</v>
      </c>
      <c r="M187" s="13" t="s">
        <v>5</v>
      </c>
      <c r="N187" s="13" t="s">
        <v>52</v>
      </c>
      <c r="O187" s="13" t="s">
        <v>52</v>
      </c>
      <c r="P187" s="13" t="s">
        <v>52</v>
      </c>
      <c r="R187" s="13">
        <f t="shared" si="10"/>
        <v>2.0130809953118212E-3</v>
      </c>
    </row>
    <row r="188" spans="2:26">
      <c r="B188" s="34" t="s">
        <v>8</v>
      </c>
      <c r="C188" s="35">
        <f>Paytable!C6</f>
        <v>0</v>
      </c>
      <c r="D188" s="35">
        <f>Paytable!D6</f>
        <v>0</v>
      </c>
      <c r="E188" s="35">
        <f>Paytable!E6</f>
        <v>25</v>
      </c>
      <c r="F188" s="35">
        <f>Paytable!F6</f>
        <v>120</v>
      </c>
      <c r="G188" s="35">
        <f>Paytable!G6</f>
        <v>450</v>
      </c>
      <c r="K188" s="20" t="s">
        <v>7</v>
      </c>
      <c r="L188" s="13" t="s">
        <v>5</v>
      </c>
      <c r="M188" s="13" t="s">
        <v>7</v>
      </c>
      <c r="N188" s="13" t="s">
        <v>52</v>
      </c>
      <c r="O188" s="13" t="s">
        <v>52</v>
      </c>
      <c r="P188" s="13" t="s">
        <v>52</v>
      </c>
      <c r="R188" s="13">
        <f t="shared" si="10"/>
        <v>4.4419591915260759E-3</v>
      </c>
    </row>
    <row r="189" spans="2:26">
      <c r="B189" s="34" t="s">
        <v>9</v>
      </c>
      <c r="C189" s="35">
        <f>Paytable!C7</f>
        <v>0</v>
      </c>
      <c r="D189" s="35">
        <f>Paytable!D7</f>
        <v>0</v>
      </c>
      <c r="E189" s="35">
        <f>Paytable!E7</f>
        <v>25</v>
      </c>
      <c r="F189" s="35">
        <f>Paytable!F7</f>
        <v>120</v>
      </c>
      <c r="G189" s="35">
        <f>Paytable!G7</f>
        <v>450</v>
      </c>
      <c r="K189" s="20" t="s">
        <v>5</v>
      </c>
      <c r="L189" s="13" t="s">
        <v>7</v>
      </c>
      <c r="M189" s="13" t="s">
        <v>7</v>
      </c>
      <c r="N189" s="13" t="s">
        <v>52</v>
      </c>
      <c r="O189" s="13" t="s">
        <v>52</v>
      </c>
      <c r="P189" s="13" t="s">
        <v>52</v>
      </c>
      <c r="R189" s="13">
        <f t="shared" si="10"/>
        <v>2.9871109170006842E-2</v>
      </c>
    </row>
    <row r="190" spans="2:26">
      <c r="B190" s="34" t="s">
        <v>10</v>
      </c>
      <c r="C190" s="35">
        <f>Paytable!C8</f>
        <v>0</v>
      </c>
      <c r="D190" s="35">
        <f>Paytable!D8</f>
        <v>0</v>
      </c>
      <c r="E190" s="35">
        <f>Paytable!E8</f>
        <v>25</v>
      </c>
      <c r="F190" s="35">
        <f>Paytable!F8</f>
        <v>120</v>
      </c>
      <c r="G190" s="35">
        <f>Paytable!G8</f>
        <v>450</v>
      </c>
      <c r="K190" s="20" t="s">
        <v>7</v>
      </c>
      <c r="L190" s="13" t="s">
        <v>7</v>
      </c>
      <c r="M190" s="13" t="s">
        <v>7</v>
      </c>
      <c r="N190" s="13" t="s">
        <v>52</v>
      </c>
      <c r="O190" s="13" t="s">
        <v>52</v>
      </c>
      <c r="P190" s="13" t="s">
        <v>52</v>
      </c>
      <c r="R190" s="13">
        <f t="shared" si="10"/>
        <v>4.4397111197836729E-2</v>
      </c>
      <c r="S190" s="13">
        <f>SUM(R184:R190)</f>
        <v>8.5686119104639386E-2</v>
      </c>
    </row>
    <row r="191" spans="2:26">
      <c r="B191" s="34" t="s">
        <v>61</v>
      </c>
      <c r="C191" s="35">
        <f>Paytable!C9</f>
        <v>0</v>
      </c>
      <c r="D191" s="35">
        <f>Paytable!D9</f>
        <v>0</v>
      </c>
      <c r="E191" s="35">
        <f>Paytable!E9</f>
        <v>25</v>
      </c>
      <c r="F191" s="35">
        <f>Paytable!F9</f>
        <v>120</v>
      </c>
      <c r="G191" s="35">
        <f>Paytable!G9</f>
        <v>450</v>
      </c>
      <c r="K191" s="20" t="s">
        <v>5</v>
      </c>
      <c r="L191" s="13" t="s">
        <v>5</v>
      </c>
      <c r="M191" s="13" t="s">
        <v>5</v>
      </c>
      <c r="R191" s="13">
        <f t="shared" si="10"/>
        <v>1.6485859444283121E-4</v>
      </c>
    </row>
    <row r="192" spans="2:26">
      <c r="B192" s="34" t="s">
        <v>11</v>
      </c>
      <c r="C192" s="35">
        <f>Paytable!C10</f>
        <v>0</v>
      </c>
      <c r="D192" s="35">
        <f>Paytable!D10</f>
        <v>0</v>
      </c>
      <c r="E192" s="35">
        <f>Paytable!E10</f>
        <v>5</v>
      </c>
      <c r="F192" s="35">
        <f>Paytable!F10</f>
        <v>40</v>
      </c>
      <c r="G192" s="35">
        <f>Paytable!G10</f>
        <v>90</v>
      </c>
      <c r="R192" s="13">
        <f>(1-F167-F168-F179*0.1)*50*C167*D167*E167</f>
        <v>1.1001332964357512E-4</v>
      </c>
    </row>
    <row r="193" spans="2:7">
      <c r="B193" s="34" t="s">
        <v>12</v>
      </c>
      <c r="C193" s="35">
        <f>Paytable!C11</f>
        <v>0</v>
      </c>
      <c r="D193" s="35">
        <f>Paytable!D11</f>
        <v>0</v>
      </c>
      <c r="E193" s="35">
        <f>Paytable!E11</f>
        <v>5</v>
      </c>
      <c r="F193" s="35">
        <f>Paytable!F11</f>
        <v>40</v>
      </c>
      <c r="G193" s="35">
        <f>Paytable!G11</f>
        <v>90</v>
      </c>
    </row>
    <row r="194" spans="2:7">
      <c r="B194" s="34" t="s">
        <v>13</v>
      </c>
      <c r="C194" s="35">
        <f>Paytable!C12</f>
        <v>0</v>
      </c>
      <c r="D194" s="35">
        <f>Paytable!D12</f>
        <v>0</v>
      </c>
      <c r="E194" s="35">
        <f>Paytable!E12</f>
        <v>5</v>
      </c>
      <c r="F194" s="35">
        <f>Paytable!F12</f>
        <v>25</v>
      </c>
      <c r="G194" s="35">
        <f>Paytable!G12</f>
        <v>60</v>
      </c>
    </row>
    <row r="195" spans="2:7">
      <c r="B195" s="34" t="s">
        <v>14</v>
      </c>
      <c r="C195" s="35">
        <f>Paytable!C13</f>
        <v>0</v>
      </c>
      <c r="D195" s="35">
        <f>Paytable!D13</f>
        <v>0</v>
      </c>
      <c r="E195" s="35">
        <f>Paytable!E13</f>
        <v>5</v>
      </c>
      <c r="F195" s="35">
        <f>Paytable!F13</f>
        <v>25</v>
      </c>
      <c r="G195" s="35">
        <f>Paytable!G13</f>
        <v>60</v>
      </c>
    </row>
    <row r="196" spans="2:7">
      <c r="B196" s="34" t="s">
        <v>15</v>
      </c>
      <c r="C196" s="35">
        <f>Paytable!C14</f>
        <v>0</v>
      </c>
      <c r="D196" s="35">
        <f>Paytable!D14</f>
        <v>0</v>
      </c>
      <c r="E196" s="35">
        <f>Paytable!E14</f>
        <v>5</v>
      </c>
      <c r="F196" s="35">
        <f>Paytable!F14</f>
        <v>25</v>
      </c>
      <c r="G196" s="35">
        <f>Paytable!G14</f>
        <v>60</v>
      </c>
    </row>
    <row r="197" spans="2:7">
      <c r="B197" s="34" t="s">
        <v>48</v>
      </c>
      <c r="C197" s="35">
        <v>0</v>
      </c>
      <c r="D197" s="35">
        <v>0</v>
      </c>
      <c r="E197" s="35">
        <v>0</v>
      </c>
      <c r="F197" s="43">
        <v>0</v>
      </c>
      <c r="G197" s="36">
        <v>0</v>
      </c>
    </row>
    <row r="198" spans="2:7">
      <c r="B198" s="9" t="s">
        <v>16</v>
      </c>
      <c r="C198" s="10"/>
      <c r="D198" s="10"/>
      <c r="E198" s="10">
        <v>3</v>
      </c>
      <c r="F198" s="10"/>
      <c r="G198" s="11"/>
    </row>
  </sheetData>
  <mergeCells count="6">
    <mergeCell ref="T165:Z165"/>
    <mergeCell ref="B184:G184"/>
    <mergeCell ref="C2:H2"/>
    <mergeCell ref="B145:H145"/>
    <mergeCell ref="B165:H165"/>
    <mergeCell ref="K165:Q165"/>
  </mergeCells>
  <conditionalFormatting sqref="C4:C142">
    <cfRule type="containsText" dxfId="243" priority="1" operator="containsText" text="Inner">
      <formula>NOT(ISERROR(SEARCH("Inner",C4)))</formula>
    </cfRule>
    <cfRule type="containsText" dxfId="242" priority="11" operator="containsText" text="King">
      <formula>NOT(ISERROR(SEARCH("King",C4)))</formula>
    </cfRule>
    <cfRule type="containsText" dxfId="241" priority="12" operator="containsText" text="Ace">
      <formula>NOT(ISERROR(SEARCH("Ace",C4)))</formula>
    </cfRule>
    <cfRule type="containsText" dxfId="240" priority="13" operator="containsText" text="Elephant">
      <formula>NOT(ISERROR(SEARCH("Elephant",C4)))</formula>
    </cfRule>
    <cfRule type="containsText" dxfId="239" priority="14" operator="containsText" text="Lion">
      <formula>NOT(ISERROR(SEARCH("Lion",C4)))</formula>
    </cfRule>
  </conditionalFormatting>
  <conditionalFormatting sqref="C4:C142">
    <cfRule type="containsText" dxfId="238" priority="10" operator="containsText" text="Rhino">
      <formula>NOT(ISERROR(SEARCH("Rhino",C4)))</formula>
    </cfRule>
  </conditionalFormatting>
  <conditionalFormatting sqref="C4:C142">
    <cfRule type="containsText" dxfId="237" priority="2" operator="containsText" text="Scatter">
      <formula>NOT(ISERROR(SEARCH("Scatter",C4)))</formula>
    </cfRule>
    <cfRule type="containsText" dxfId="236" priority="3" operator="containsText" text="Collector">
      <formula>NOT(ISERROR(SEARCH("Collector",C4)))</formula>
    </cfRule>
    <cfRule type="containsText" dxfId="235" priority="4" operator="containsText" text="Ten">
      <formula>NOT(ISERROR(SEARCH("Ten",C4)))</formula>
    </cfRule>
    <cfRule type="containsText" dxfId="234" priority="5" operator="containsText" text="WaterBuffalo">
      <formula>NOT(ISERROR(SEARCH("WaterBuffalo",C4)))</formula>
    </cfRule>
    <cfRule type="containsText" dxfId="233" priority="6" operator="containsText" text="Jack">
      <formula>NOT(ISERROR(SEARCH("Jack",C4)))</formula>
    </cfRule>
    <cfRule type="containsText" dxfId="232" priority="7" operator="containsText" text="Queen">
      <formula>NOT(ISERROR(SEARCH("Queen",C4)))</formula>
    </cfRule>
    <cfRule type="containsText" dxfId="231" priority="8" operator="containsText" text="Leopard">
      <formula>NOT(ISERROR(SEARCH("Leopard",C4)))</formula>
    </cfRule>
    <cfRule type="containsText" dxfId="230" priority="9" operator="containsText" text="Wild">
      <formula>NOT(ISERROR(SEARCH("Wild",C4)))</formula>
    </cfRule>
  </conditionalFormatting>
  <conditionalFormatting sqref="A1:Z3 A143:Z1048576 A4:B142 D4:Z142">
    <cfRule type="containsText" dxfId="229" priority="15" operator="containsText" text="Inner">
      <formula>NOT(ISERROR(SEARCH("Inner",A1)))</formula>
    </cfRule>
    <cfRule type="containsText" dxfId="228" priority="25" operator="containsText" text="King">
      <formula>NOT(ISERROR(SEARCH("King",A1)))</formula>
    </cfRule>
    <cfRule type="containsText" dxfId="227" priority="26" operator="containsText" text="Ace">
      <formula>NOT(ISERROR(SEARCH("Ace",A1)))</formula>
    </cfRule>
    <cfRule type="containsText" dxfId="226" priority="27" operator="containsText" text="Elephant">
      <formula>NOT(ISERROR(SEARCH("Elephant",A1)))</formula>
    </cfRule>
    <cfRule type="containsText" dxfId="225" priority="28" operator="containsText" text="Lion">
      <formula>NOT(ISERROR(SEARCH("Lion",A1)))</formula>
    </cfRule>
  </conditionalFormatting>
  <conditionalFormatting sqref="A1:XFD3 A143:XFD1048576 A4:B142 D4:XFD142">
    <cfRule type="containsText" dxfId="224" priority="24" operator="containsText" text="Rhino">
      <formula>NOT(ISERROR(SEARCH("Rhino",A1)))</formula>
    </cfRule>
  </conditionalFormatting>
  <conditionalFormatting sqref="A1:U3 A143:U1048576 A4:B142 D4:U142">
    <cfRule type="containsText" dxfId="223" priority="16" operator="containsText" text="Scatter">
      <formula>NOT(ISERROR(SEARCH("Scatter",A1)))</formula>
    </cfRule>
    <cfRule type="containsText" dxfId="222" priority="17" operator="containsText" text="Collector">
      <formula>NOT(ISERROR(SEARCH("Collector",A1)))</formula>
    </cfRule>
    <cfRule type="containsText" dxfId="221" priority="18" operator="containsText" text="Ten">
      <formula>NOT(ISERROR(SEARCH("Ten",A1)))</formula>
    </cfRule>
    <cfRule type="containsText" dxfId="220" priority="19" operator="containsText" text="WaterBuffalo">
      <formula>NOT(ISERROR(SEARCH("WaterBuffalo",A1)))</formula>
    </cfRule>
    <cfRule type="containsText" dxfId="219" priority="20" operator="containsText" text="Jack">
      <formula>NOT(ISERROR(SEARCH("Jack",A1)))</formula>
    </cfRule>
    <cfRule type="containsText" dxfId="218" priority="21" operator="containsText" text="Queen">
      <formula>NOT(ISERROR(SEARCH("Queen",A1)))</formula>
    </cfRule>
    <cfRule type="containsText" dxfId="217" priority="22" operator="containsText" text="Leopard">
      <formula>NOT(ISERROR(SEARCH("Leopard",A1)))</formula>
    </cfRule>
    <cfRule type="containsText" dxfId="216" priority="23" operator="containsText" text="Wild">
      <formula>NOT(ISERROR(SEARCH("Wild",A1)))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81B5A-E4AC-4CB1-95A2-AD69FE19FD03}">
  <dimension ref="B2:Z198"/>
  <sheetViews>
    <sheetView topLeftCell="A142" zoomScale="81" workbookViewId="0">
      <selection activeCell="C158" sqref="C158:G158"/>
    </sheetView>
  </sheetViews>
  <sheetFormatPr defaultColWidth="9.109375" defaultRowHeight="14.4"/>
  <cols>
    <col min="1" max="1" width="9.109375" style="13"/>
    <col min="2" max="8" width="14.88671875" style="13" bestFit="1" customWidth="1"/>
    <col min="9" max="10" width="9.109375" style="13"/>
    <col min="11" max="11" width="14.88671875" style="13" bestFit="1" customWidth="1"/>
    <col min="12" max="16" width="9.109375" style="13"/>
    <col min="17" max="17" width="11" style="13" customWidth="1"/>
    <col min="18" max="23" width="9.109375" style="13"/>
    <col min="24" max="24" width="10" style="13" bestFit="1" customWidth="1"/>
    <col min="25" max="16384" width="9.109375" style="13"/>
  </cols>
  <sheetData>
    <row r="2" spans="2:8" ht="15" thickBot="1">
      <c r="B2" s="12"/>
      <c r="C2" s="68" t="s">
        <v>40</v>
      </c>
      <c r="D2" s="69"/>
      <c r="E2" s="69"/>
      <c r="F2" s="69"/>
      <c r="G2" s="69"/>
      <c r="H2" s="70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9</v>
      </c>
      <c r="D4" s="16" t="s">
        <v>9</v>
      </c>
      <c r="E4" s="16" t="s">
        <v>5</v>
      </c>
      <c r="F4" s="16" t="s">
        <v>5</v>
      </c>
      <c r="G4" s="16" t="s">
        <v>9</v>
      </c>
      <c r="H4" s="31" t="s">
        <v>7</v>
      </c>
    </row>
    <row r="5" spans="2:8">
      <c r="B5" s="12">
        <v>1</v>
      </c>
      <c r="C5" s="16" t="s">
        <v>61</v>
      </c>
      <c r="D5" s="16" t="s">
        <v>9</v>
      </c>
      <c r="E5" s="16" t="s">
        <v>5</v>
      </c>
      <c r="F5" s="16" t="s">
        <v>5</v>
      </c>
      <c r="G5" s="16" t="s">
        <v>61</v>
      </c>
      <c r="H5" s="31" t="s">
        <v>7</v>
      </c>
    </row>
    <row r="6" spans="2:8">
      <c r="B6" s="12">
        <v>2</v>
      </c>
      <c r="C6" s="16" t="s">
        <v>9</v>
      </c>
      <c r="D6" s="16" t="s">
        <v>9</v>
      </c>
      <c r="E6" s="16" t="s">
        <v>16</v>
      </c>
      <c r="F6" s="16" t="s">
        <v>5</v>
      </c>
      <c r="G6" s="16" t="s">
        <v>9</v>
      </c>
      <c r="H6" s="31" t="s">
        <v>8</v>
      </c>
    </row>
    <row r="7" spans="2:8">
      <c r="B7" s="12">
        <v>3</v>
      </c>
      <c r="C7" s="16" t="s">
        <v>13</v>
      </c>
      <c r="D7" s="16" t="s">
        <v>8</v>
      </c>
      <c r="E7" s="16" t="s">
        <v>8</v>
      </c>
      <c r="F7" s="16" t="s">
        <v>8</v>
      </c>
      <c r="G7" s="16" t="s">
        <v>9</v>
      </c>
      <c r="H7" s="31" t="s">
        <v>8</v>
      </c>
    </row>
    <row r="8" spans="2:8">
      <c r="B8" s="12">
        <v>4</v>
      </c>
      <c r="C8" s="16" t="s">
        <v>12</v>
      </c>
      <c r="D8" s="16" t="s">
        <v>8</v>
      </c>
      <c r="E8" s="16" t="s">
        <v>8</v>
      </c>
      <c r="F8" s="16" t="s">
        <v>8</v>
      </c>
      <c r="G8" s="16" t="s">
        <v>11</v>
      </c>
      <c r="H8" s="31" t="s">
        <v>9</v>
      </c>
    </row>
    <row r="9" spans="2:8">
      <c r="B9" s="12">
        <v>5</v>
      </c>
      <c r="C9" s="16" t="s">
        <v>13</v>
      </c>
      <c r="D9" s="16" t="s">
        <v>8</v>
      </c>
      <c r="E9" s="16" t="s">
        <v>8</v>
      </c>
      <c r="F9" s="16" t="s">
        <v>8</v>
      </c>
      <c r="G9" s="16" t="s">
        <v>13</v>
      </c>
      <c r="H9" s="31" t="s">
        <v>9</v>
      </c>
    </row>
    <row r="10" spans="2:8">
      <c r="B10" s="12">
        <v>6</v>
      </c>
      <c r="C10" s="16" t="s">
        <v>16</v>
      </c>
      <c r="D10" s="16" t="s">
        <v>8</v>
      </c>
      <c r="E10" s="16" t="s">
        <v>8</v>
      </c>
      <c r="F10" s="16" t="s">
        <v>8</v>
      </c>
      <c r="G10" s="16" t="s">
        <v>16</v>
      </c>
      <c r="H10" s="31" t="s">
        <v>10</v>
      </c>
    </row>
    <row r="11" spans="2:8">
      <c r="B11" s="12">
        <v>7</v>
      </c>
      <c r="C11" s="16" t="s">
        <v>11</v>
      </c>
      <c r="D11" s="16" t="s">
        <v>7</v>
      </c>
      <c r="E11" s="16" t="s">
        <v>8</v>
      </c>
      <c r="F11" s="16" t="s">
        <v>12</v>
      </c>
      <c r="G11" s="16" t="s">
        <v>12</v>
      </c>
      <c r="H11" s="31" t="s">
        <v>10</v>
      </c>
    </row>
    <row r="12" spans="2:8">
      <c r="B12" s="12">
        <v>8</v>
      </c>
      <c r="C12" s="16" t="s">
        <v>9</v>
      </c>
      <c r="D12" s="16" t="s">
        <v>7</v>
      </c>
      <c r="E12" s="16" t="s">
        <v>7</v>
      </c>
      <c r="F12" s="16" t="s">
        <v>8</v>
      </c>
      <c r="G12" s="16" t="s">
        <v>8</v>
      </c>
      <c r="H12" s="31" t="s">
        <v>10</v>
      </c>
    </row>
    <row r="13" spans="2:8">
      <c r="B13" s="12">
        <v>9</v>
      </c>
      <c r="C13" s="16" t="s">
        <v>9</v>
      </c>
      <c r="D13" s="16" t="s">
        <v>7</v>
      </c>
      <c r="E13" s="16" t="s">
        <v>7</v>
      </c>
      <c r="F13" s="16" t="s">
        <v>7</v>
      </c>
      <c r="G13" s="16" t="s">
        <v>8</v>
      </c>
      <c r="H13" s="31" t="s">
        <v>61</v>
      </c>
    </row>
    <row r="14" spans="2:8">
      <c r="B14" s="12">
        <v>10</v>
      </c>
      <c r="C14" s="16" t="s">
        <v>16</v>
      </c>
      <c r="D14" s="16" t="s">
        <v>8</v>
      </c>
      <c r="E14" s="16" t="s">
        <v>7</v>
      </c>
      <c r="F14" s="16" t="s">
        <v>7</v>
      </c>
      <c r="G14" s="16" t="s">
        <v>8</v>
      </c>
      <c r="H14" s="31" t="s">
        <v>61</v>
      </c>
    </row>
    <row r="15" spans="2:8">
      <c r="B15" s="12">
        <v>11</v>
      </c>
      <c r="C15" s="16" t="s">
        <v>11</v>
      </c>
      <c r="D15" s="16" t="s">
        <v>8</v>
      </c>
      <c r="E15" s="16" t="s">
        <v>7</v>
      </c>
      <c r="F15" s="16" t="s">
        <v>7</v>
      </c>
      <c r="G15" s="16" t="s">
        <v>7</v>
      </c>
      <c r="H15" s="31" t="s">
        <v>61</v>
      </c>
    </row>
    <row r="16" spans="2:8">
      <c r="B16" s="12">
        <v>12</v>
      </c>
      <c r="C16" s="16" t="s">
        <v>12</v>
      </c>
      <c r="D16" s="16" t="s">
        <v>10</v>
      </c>
      <c r="E16" s="16" t="s">
        <v>7</v>
      </c>
      <c r="F16" s="16" t="s">
        <v>10</v>
      </c>
      <c r="G16" s="16" t="s">
        <v>7</v>
      </c>
      <c r="H16" s="31" t="s">
        <v>11</v>
      </c>
    </row>
    <row r="17" spans="2:9">
      <c r="B17" s="12">
        <v>13</v>
      </c>
      <c r="C17" s="16" t="s">
        <v>7</v>
      </c>
      <c r="D17" s="16" t="s">
        <v>10</v>
      </c>
      <c r="E17" s="16" t="s">
        <v>61</v>
      </c>
      <c r="F17" s="16" t="s">
        <v>14</v>
      </c>
      <c r="G17" s="16" t="s">
        <v>7</v>
      </c>
      <c r="H17" s="31" t="s">
        <v>12</v>
      </c>
    </row>
    <row r="18" spans="2:9">
      <c r="B18" s="12">
        <v>14</v>
      </c>
      <c r="C18" s="16" t="s">
        <v>7</v>
      </c>
      <c r="D18" s="16" t="s">
        <v>10</v>
      </c>
      <c r="E18" s="16" t="s">
        <v>61</v>
      </c>
      <c r="F18" s="16" t="s">
        <v>15</v>
      </c>
      <c r="G18" s="16" t="s">
        <v>7</v>
      </c>
      <c r="H18" s="32" t="s">
        <v>13</v>
      </c>
    </row>
    <row r="19" spans="2:9">
      <c r="B19" s="12">
        <v>15</v>
      </c>
      <c r="C19" s="16" t="s">
        <v>7</v>
      </c>
      <c r="D19" s="16" t="s">
        <v>10</v>
      </c>
      <c r="E19" s="16" t="s">
        <v>61</v>
      </c>
      <c r="F19" s="16" t="s">
        <v>10</v>
      </c>
      <c r="G19" s="16" t="s">
        <v>7</v>
      </c>
      <c r="H19" s="32" t="s">
        <v>14</v>
      </c>
      <c r="I19" s="21">
        <f>I62</f>
        <v>0.92358321345252448</v>
      </c>
    </row>
    <row r="20" spans="2:9">
      <c r="B20" s="12">
        <v>16</v>
      </c>
      <c r="C20" s="16" t="s">
        <v>9</v>
      </c>
      <c r="D20" s="16" t="s">
        <v>10</v>
      </c>
      <c r="E20" s="16" t="s">
        <v>61</v>
      </c>
      <c r="F20" s="16" t="s">
        <v>10</v>
      </c>
      <c r="G20" s="16" t="s">
        <v>10</v>
      </c>
      <c r="H20" s="32" t="s">
        <v>15</v>
      </c>
    </row>
    <row r="21" spans="2:9">
      <c r="B21" s="12">
        <v>17</v>
      </c>
      <c r="C21" s="16" t="s">
        <v>61</v>
      </c>
      <c r="D21" s="16" t="s">
        <v>10</v>
      </c>
      <c r="E21" s="16" t="s">
        <v>14</v>
      </c>
      <c r="F21" s="16" t="s">
        <v>10</v>
      </c>
      <c r="G21" s="16" t="s">
        <v>61</v>
      </c>
      <c r="H21" s="32"/>
    </row>
    <row r="22" spans="2:9">
      <c r="B22" s="12">
        <v>18</v>
      </c>
      <c r="C22" s="16" t="s">
        <v>10</v>
      </c>
      <c r="D22" s="16" t="s">
        <v>5</v>
      </c>
      <c r="E22" s="16" t="s">
        <v>10</v>
      </c>
      <c r="F22" s="16" t="s">
        <v>14</v>
      </c>
      <c r="G22" s="16" t="s">
        <v>12</v>
      </c>
      <c r="H22" s="32"/>
    </row>
    <row r="23" spans="2:9">
      <c r="B23" s="12">
        <v>19</v>
      </c>
      <c r="C23" s="16" t="s">
        <v>10</v>
      </c>
      <c r="D23" s="16" t="s">
        <v>13</v>
      </c>
      <c r="E23" s="16" t="s">
        <v>10</v>
      </c>
      <c r="F23" s="16" t="s">
        <v>14</v>
      </c>
      <c r="G23" s="16" t="s">
        <v>10</v>
      </c>
      <c r="H23" s="32"/>
    </row>
    <row r="24" spans="2:9">
      <c r="B24" s="12">
        <v>20</v>
      </c>
      <c r="C24" s="16" t="s">
        <v>10</v>
      </c>
      <c r="D24" s="16" t="s">
        <v>10</v>
      </c>
      <c r="E24" s="16" t="s">
        <v>9</v>
      </c>
      <c r="F24" s="16" t="s">
        <v>12</v>
      </c>
      <c r="G24" s="16" t="s">
        <v>10</v>
      </c>
      <c r="H24" s="32"/>
    </row>
    <row r="25" spans="2:9">
      <c r="B25" s="12">
        <v>21</v>
      </c>
      <c r="C25" s="16" t="s">
        <v>9</v>
      </c>
      <c r="D25" s="16" t="s">
        <v>9</v>
      </c>
      <c r="E25" s="16" t="s">
        <v>9</v>
      </c>
      <c r="F25" s="16" t="s">
        <v>8</v>
      </c>
      <c r="G25" s="16" t="s">
        <v>10</v>
      </c>
      <c r="H25" s="32"/>
    </row>
    <row r="26" spans="2:9">
      <c r="B26" s="12">
        <v>22</v>
      </c>
      <c r="C26" s="16" t="s">
        <v>13</v>
      </c>
      <c r="D26" s="16" t="s">
        <v>9</v>
      </c>
      <c r="E26" s="16" t="s">
        <v>9</v>
      </c>
      <c r="F26" s="16" t="s">
        <v>12</v>
      </c>
      <c r="G26" s="16" t="s">
        <v>9</v>
      </c>
      <c r="H26" s="32"/>
    </row>
    <row r="27" spans="2:9">
      <c r="B27" s="12">
        <v>23</v>
      </c>
      <c r="C27" s="16" t="s">
        <v>15</v>
      </c>
      <c r="D27" s="16" t="s">
        <v>13</v>
      </c>
      <c r="E27" s="16" t="s">
        <v>9</v>
      </c>
      <c r="F27" s="16" t="s">
        <v>10</v>
      </c>
      <c r="G27" s="16" t="s">
        <v>8</v>
      </c>
      <c r="H27" s="32"/>
    </row>
    <row r="28" spans="2:9">
      <c r="B28" s="12">
        <v>24</v>
      </c>
      <c r="C28" s="16" t="s">
        <v>61</v>
      </c>
      <c r="D28" s="16" t="s">
        <v>12</v>
      </c>
      <c r="E28" s="16" t="s">
        <v>14</v>
      </c>
      <c r="F28" s="16" t="s">
        <v>10</v>
      </c>
      <c r="G28" s="16" t="s">
        <v>10</v>
      </c>
      <c r="H28" s="32"/>
    </row>
    <row r="29" spans="2:9">
      <c r="B29" s="12">
        <v>25</v>
      </c>
      <c r="C29" s="16" t="s">
        <v>14</v>
      </c>
      <c r="D29" s="16" t="s">
        <v>14</v>
      </c>
      <c r="E29" s="16" t="s">
        <v>61</v>
      </c>
      <c r="F29" s="16" t="s">
        <v>14</v>
      </c>
      <c r="G29" s="16" t="s">
        <v>5</v>
      </c>
      <c r="H29" s="32"/>
    </row>
    <row r="30" spans="2:9">
      <c r="B30" s="12">
        <v>26</v>
      </c>
      <c r="C30" s="16" t="s">
        <v>15</v>
      </c>
      <c r="D30" s="16" t="s">
        <v>10</v>
      </c>
      <c r="E30" s="16" t="s">
        <v>61</v>
      </c>
      <c r="F30" s="16" t="s">
        <v>12</v>
      </c>
      <c r="G30" s="16" t="s">
        <v>5</v>
      </c>
      <c r="H30" s="32"/>
    </row>
    <row r="31" spans="2:9">
      <c r="B31" s="12">
        <v>27</v>
      </c>
      <c r="C31" s="16" t="s">
        <v>9</v>
      </c>
      <c r="D31" s="16" t="s">
        <v>10</v>
      </c>
      <c r="E31" s="16" t="s">
        <v>61</v>
      </c>
      <c r="F31" s="16" t="s">
        <v>9</v>
      </c>
      <c r="G31" s="16" t="s">
        <v>5</v>
      </c>
      <c r="H31" s="32"/>
    </row>
    <row r="32" spans="2:9">
      <c r="B32" s="12">
        <v>28</v>
      </c>
      <c r="C32" s="16" t="s">
        <v>13</v>
      </c>
      <c r="D32" s="16" t="s">
        <v>14</v>
      </c>
      <c r="E32" s="16" t="s">
        <v>13</v>
      </c>
      <c r="F32" s="16" t="s">
        <v>9</v>
      </c>
      <c r="G32" s="16" t="s">
        <v>14</v>
      </c>
      <c r="H32" s="32"/>
    </row>
    <row r="33" spans="2:8">
      <c r="B33" s="12">
        <v>29</v>
      </c>
      <c r="C33" s="16" t="s">
        <v>16</v>
      </c>
      <c r="D33" s="16" t="s">
        <v>9</v>
      </c>
      <c r="E33" s="16" t="s">
        <v>13</v>
      </c>
      <c r="F33" s="16" t="s">
        <v>9</v>
      </c>
      <c r="G33" s="16" t="s">
        <v>11</v>
      </c>
      <c r="H33" s="32"/>
    </row>
    <row r="34" spans="2:8">
      <c r="B34" s="12">
        <v>30</v>
      </c>
      <c r="C34" s="16" t="s">
        <v>9</v>
      </c>
      <c r="D34" s="16" t="s">
        <v>14</v>
      </c>
      <c r="E34" s="16" t="s">
        <v>13</v>
      </c>
      <c r="F34" s="16" t="s">
        <v>9</v>
      </c>
      <c r="G34" s="16" t="s">
        <v>9</v>
      </c>
      <c r="H34" s="32"/>
    </row>
    <row r="35" spans="2:8">
      <c r="B35" s="12">
        <v>31</v>
      </c>
      <c r="C35" s="16" t="s">
        <v>9</v>
      </c>
      <c r="D35" s="16" t="s">
        <v>10</v>
      </c>
      <c r="E35" s="16" t="s">
        <v>16</v>
      </c>
      <c r="F35" s="16" t="s">
        <v>13</v>
      </c>
      <c r="G35" s="16" t="s">
        <v>9</v>
      </c>
      <c r="H35" s="32"/>
    </row>
    <row r="36" spans="2:8">
      <c r="B36" s="12">
        <v>32</v>
      </c>
      <c r="C36" s="16" t="s">
        <v>8</v>
      </c>
      <c r="D36" s="16" t="s">
        <v>10</v>
      </c>
      <c r="E36" s="16" t="s">
        <v>13</v>
      </c>
      <c r="F36" s="16" t="s">
        <v>10</v>
      </c>
      <c r="G36" s="16" t="s">
        <v>13</v>
      </c>
      <c r="H36" s="32"/>
    </row>
    <row r="37" spans="2:8">
      <c r="B37" s="12">
        <v>33</v>
      </c>
      <c r="C37" s="16" t="s">
        <v>9</v>
      </c>
      <c r="D37" s="16" t="s">
        <v>12</v>
      </c>
      <c r="E37" s="16" t="s">
        <v>11</v>
      </c>
      <c r="F37" s="16" t="s">
        <v>11</v>
      </c>
      <c r="G37" s="16" t="s">
        <v>9</v>
      </c>
      <c r="H37" s="32"/>
    </row>
    <row r="38" spans="2:8">
      <c r="B38" s="12">
        <v>34</v>
      </c>
      <c r="C38" s="16" t="s">
        <v>13</v>
      </c>
      <c r="D38" s="16" t="s">
        <v>11</v>
      </c>
      <c r="E38" s="16" t="s">
        <v>12</v>
      </c>
      <c r="F38" s="16" t="s">
        <v>12</v>
      </c>
      <c r="G38" s="16" t="s">
        <v>13</v>
      </c>
      <c r="H38" s="32"/>
    </row>
    <row r="39" spans="2:8">
      <c r="B39" s="12">
        <v>35</v>
      </c>
      <c r="C39" s="16" t="s">
        <v>11</v>
      </c>
      <c r="D39" s="16" t="s">
        <v>8</v>
      </c>
      <c r="E39" s="16" t="s">
        <v>9</v>
      </c>
      <c r="F39" s="16" t="s">
        <v>8</v>
      </c>
      <c r="G39" s="16" t="s">
        <v>16</v>
      </c>
      <c r="H39" s="32"/>
    </row>
    <row r="40" spans="2:8">
      <c r="B40" s="12">
        <v>36</v>
      </c>
      <c r="C40" s="16" t="s">
        <v>16</v>
      </c>
      <c r="D40" s="16" t="s">
        <v>8</v>
      </c>
      <c r="E40" s="16" t="s">
        <v>9</v>
      </c>
      <c r="F40" s="16" t="s">
        <v>8</v>
      </c>
      <c r="G40" s="16" t="s">
        <v>10</v>
      </c>
      <c r="H40" s="32"/>
    </row>
    <row r="41" spans="2:8">
      <c r="B41" s="12">
        <v>37</v>
      </c>
      <c r="C41" s="16" t="s">
        <v>15</v>
      </c>
      <c r="D41" s="16" t="s">
        <v>8</v>
      </c>
      <c r="E41" s="16" t="s">
        <v>7</v>
      </c>
      <c r="F41" s="16" t="s">
        <v>8</v>
      </c>
      <c r="G41" s="16" t="s">
        <v>11</v>
      </c>
      <c r="H41" s="32"/>
    </row>
    <row r="42" spans="2:8">
      <c r="B42" s="12">
        <v>38</v>
      </c>
      <c r="C42" s="16" t="s">
        <v>11</v>
      </c>
      <c r="D42" s="16" t="s">
        <v>8</v>
      </c>
      <c r="E42" s="16" t="s">
        <v>61</v>
      </c>
      <c r="F42" s="16" t="s">
        <v>12</v>
      </c>
      <c r="G42" s="16" t="s">
        <v>12</v>
      </c>
      <c r="H42" s="32"/>
    </row>
    <row r="43" spans="2:8">
      <c r="B43" s="12">
        <v>39</v>
      </c>
      <c r="C43" s="16" t="s">
        <v>9</v>
      </c>
      <c r="D43" s="16" t="s">
        <v>8</v>
      </c>
      <c r="E43" s="16" t="s">
        <v>7</v>
      </c>
      <c r="F43" s="16" t="s">
        <v>8</v>
      </c>
      <c r="G43" s="16" t="s">
        <v>9</v>
      </c>
      <c r="H43" s="32"/>
    </row>
    <row r="44" spans="2:8">
      <c r="B44" s="12">
        <v>40</v>
      </c>
      <c r="C44" s="16" t="s">
        <v>9</v>
      </c>
      <c r="D44" s="16" t="s">
        <v>11</v>
      </c>
      <c r="E44" s="16" t="s">
        <v>12</v>
      </c>
      <c r="F44" s="16" t="s">
        <v>12</v>
      </c>
      <c r="G44" s="16" t="s">
        <v>9</v>
      </c>
      <c r="H44" s="32"/>
    </row>
    <row r="45" spans="2:8">
      <c r="B45" s="12">
        <v>41</v>
      </c>
      <c r="C45" s="16" t="s">
        <v>13</v>
      </c>
      <c r="D45" s="16" t="s">
        <v>10</v>
      </c>
      <c r="E45" s="16" t="s">
        <v>14</v>
      </c>
      <c r="F45" s="16" t="s">
        <v>10</v>
      </c>
      <c r="G45" s="16" t="s">
        <v>8</v>
      </c>
      <c r="H45" s="32"/>
    </row>
    <row r="46" spans="2:8">
      <c r="B46" s="12">
        <v>42</v>
      </c>
      <c r="C46" s="16" t="s">
        <v>8</v>
      </c>
      <c r="D46" s="16" t="s">
        <v>15</v>
      </c>
      <c r="E46" s="16" t="s">
        <v>16</v>
      </c>
      <c r="F46" s="16" t="s">
        <v>15</v>
      </c>
      <c r="G46" s="16" t="s">
        <v>12</v>
      </c>
      <c r="H46" s="32"/>
    </row>
    <row r="47" spans="2:8">
      <c r="B47" s="12">
        <v>43</v>
      </c>
      <c r="C47" s="16" t="s">
        <v>8</v>
      </c>
      <c r="D47" s="16" t="s">
        <v>13</v>
      </c>
      <c r="E47" s="16" t="s">
        <v>15</v>
      </c>
      <c r="F47" s="16" t="s">
        <v>9</v>
      </c>
      <c r="G47" s="16" t="s">
        <v>8</v>
      </c>
      <c r="H47" s="32"/>
    </row>
    <row r="48" spans="2:8">
      <c r="B48" s="12">
        <v>44</v>
      </c>
      <c r="C48" s="16" t="s">
        <v>8</v>
      </c>
      <c r="D48" s="16" t="s">
        <v>10</v>
      </c>
      <c r="E48" s="16" t="s">
        <v>10</v>
      </c>
      <c r="F48" s="16" t="s">
        <v>10</v>
      </c>
      <c r="G48" s="16" t="s">
        <v>8</v>
      </c>
      <c r="H48" s="32"/>
    </row>
    <row r="49" spans="2:9">
      <c r="B49" s="12">
        <v>45</v>
      </c>
      <c r="C49" s="16" t="s">
        <v>14</v>
      </c>
      <c r="D49" s="16" t="s">
        <v>15</v>
      </c>
      <c r="E49" s="16" t="s">
        <v>61</v>
      </c>
      <c r="F49" s="16" t="s">
        <v>61</v>
      </c>
      <c r="G49" s="16" t="s">
        <v>14</v>
      </c>
      <c r="H49" s="32"/>
    </row>
    <row r="50" spans="2:9">
      <c r="B50" s="12">
        <v>46</v>
      </c>
      <c r="C50" s="16" t="s">
        <v>16</v>
      </c>
      <c r="D50" s="16" t="s">
        <v>61</v>
      </c>
      <c r="E50" s="16" t="s">
        <v>61</v>
      </c>
      <c r="F50" s="16" t="s">
        <v>61</v>
      </c>
      <c r="G50" s="16" t="s">
        <v>16</v>
      </c>
      <c r="H50" s="32"/>
    </row>
    <row r="51" spans="2:9">
      <c r="B51" s="12">
        <v>47</v>
      </c>
      <c r="C51" s="16" t="s">
        <v>9</v>
      </c>
      <c r="D51" s="16" t="s">
        <v>12</v>
      </c>
      <c r="E51" s="16" t="s">
        <v>61</v>
      </c>
      <c r="F51" s="16" t="s">
        <v>61</v>
      </c>
      <c r="G51" s="16" t="s">
        <v>9</v>
      </c>
      <c r="H51" s="32"/>
    </row>
    <row r="52" spans="2:9">
      <c r="B52" s="12">
        <v>48</v>
      </c>
      <c r="C52" s="16" t="s">
        <v>61</v>
      </c>
      <c r="D52" s="16" t="s">
        <v>10</v>
      </c>
      <c r="E52" s="16" t="s">
        <v>15</v>
      </c>
      <c r="F52" s="16" t="s">
        <v>13</v>
      </c>
      <c r="G52" s="16" t="s">
        <v>10</v>
      </c>
      <c r="H52" s="32"/>
    </row>
    <row r="53" spans="2:9">
      <c r="B53" s="12">
        <v>49</v>
      </c>
      <c r="C53" s="16" t="s">
        <v>61</v>
      </c>
      <c r="D53" s="16" t="s">
        <v>15</v>
      </c>
      <c r="E53" s="16" t="s">
        <v>13</v>
      </c>
      <c r="F53" s="16" t="s">
        <v>9</v>
      </c>
      <c r="G53" s="16" t="s">
        <v>61</v>
      </c>
      <c r="H53" s="32"/>
    </row>
    <row r="54" spans="2:9">
      <c r="B54" s="12">
        <v>50</v>
      </c>
      <c r="C54" s="16" t="s">
        <v>61</v>
      </c>
      <c r="D54" s="16" t="s">
        <v>15</v>
      </c>
      <c r="E54" s="16" t="s">
        <v>16</v>
      </c>
      <c r="F54" s="16" t="s">
        <v>11</v>
      </c>
      <c r="G54" s="16" t="s">
        <v>61</v>
      </c>
      <c r="H54" s="32"/>
    </row>
    <row r="55" spans="2:9">
      <c r="B55" s="12">
        <v>51</v>
      </c>
      <c r="C55" s="16" t="s">
        <v>61</v>
      </c>
      <c r="D55" s="16" t="s">
        <v>12</v>
      </c>
      <c r="E55" s="16" t="s">
        <v>14</v>
      </c>
      <c r="F55" s="16" t="s">
        <v>11</v>
      </c>
      <c r="G55" s="16" t="s">
        <v>61</v>
      </c>
      <c r="H55" s="32"/>
    </row>
    <row r="56" spans="2:9">
      <c r="B56" s="12">
        <v>52</v>
      </c>
      <c r="C56" s="16" t="s">
        <v>5</v>
      </c>
      <c r="D56" s="48" t="s">
        <v>14</v>
      </c>
      <c r="E56" s="16" t="s">
        <v>15</v>
      </c>
      <c r="F56" s="48" t="s">
        <v>14</v>
      </c>
      <c r="G56" s="16" t="s">
        <v>15</v>
      </c>
      <c r="H56" s="32"/>
    </row>
    <row r="57" spans="2:9">
      <c r="B57" s="12">
        <v>53</v>
      </c>
      <c r="C57" s="16" t="s">
        <v>5</v>
      </c>
      <c r="D57" s="16" t="s">
        <v>8</v>
      </c>
      <c r="E57" s="16" t="s">
        <v>15</v>
      </c>
      <c r="F57" s="16" t="s">
        <v>8</v>
      </c>
      <c r="G57" s="16" t="s">
        <v>13</v>
      </c>
      <c r="H57" s="32"/>
    </row>
    <row r="58" spans="2:9">
      <c r="B58" s="12">
        <v>54</v>
      </c>
      <c r="C58" s="16" t="s">
        <v>16</v>
      </c>
      <c r="D58" s="16" t="s">
        <v>11</v>
      </c>
      <c r="E58" s="16" t="s">
        <v>61</v>
      </c>
      <c r="F58" s="16" t="s">
        <v>8</v>
      </c>
      <c r="G58" s="16" t="s">
        <v>16</v>
      </c>
      <c r="H58" s="32"/>
    </row>
    <row r="59" spans="2:9">
      <c r="B59" s="12">
        <v>55</v>
      </c>
      <c r="C59" s="16" t="s">
        <v>61</v>
      </c>
      <c r="D59" s="16" t="s">
        <v>14</v>
      </c>
      <c r="E59" s="16" t="s">
        <v>61</v>
      </c>
      <c r="F59" s="16" t="s">
        <v>8</v>
      </c>
      <c r="G59" s="16" t="s">
        <v>14</v>
      </c>
      <c r="H59" s="32"/>
    </row>
    <row r="60" spans="2:9">
      <c r="B60" s="12">
        <v>56</v>
      </c>
      <c r="C60" s="16" t="s">
        <v>61</v>
      </c>
      <c r="D60" s="16" t="s">
        <v>15</v>
      </c>
      <c r="E60" s="16" t="s">
        <v>61</v>
      </c>
      <c r="F60" s="16" t="s">
        <v>15</v>
      </c>
      <c r="G60" s="16" t="s">
        <v>10</v>
      </c>
      <c r="H60" s="32"/>
    </row>
    <row r="61" spans="2:9">
      <c r="B61" s="12">
        <v>57</v>
      </c>
      <c r="C61" s="16" t="s">
        <v>15</v>
      </c>
      <c r="D61" s="16" t="s">
        <v>61</v>
      </c>
      <c r="E61" s="16" t="s">
        <v>61</v>
      </c>
      <c r="F61" s="16" t="s">
        <v>12</v>
      </c>
      <c r="G61" s="16" t="s">
        <v>10</v>
      </c>
      <c r="H61" s="32"/>
    </row>
    <row r="62" spans="2:9">
      <c r="B62" s="12">
        <v>58</v>
      </c>
      <c r="C62" s="16" t="s">
        <v>61</v>
      </c>
      <c r="D62" s="16" t="s">
        <v>61</v>
      </c>
      <c r="E62" s="16" t="s">
        <v>61</v>
      </c>
      <c r="F62" s="16" t="s">
        <v>12</v>
      </c>
      <c r="G62" s="16" t="s">
        <v>61</v>
      </c>
      <c r="H62" s="32"/>
      <c r="I62" s="21">
        <f>I127</f>
        <v>0.92358321345252448</v>
      </c>
    </row>
    <row r="63" spans="2:9">
      <c r="B63" s="12">
        <v>59</v>
      </c>
      <c r="C63" s="16" t="s">
        <v>61</v>
      </c>
      <c r="D63" s="16" t="s">
        <v>14</v>
      </c>
      <c r="E63" s="16" t="s">
        <v>7</v>
      </c>
      <c r="F63" s="16" t="s">
        <v>8</v>
      </c>
      <c r="G63" s="16" t="s">
        <v>61</v>
      </c>
      <c r="H63" s="32"/>
    </row>
    <row r="64" spans="2:9">
      <c r="B64" s="12">
        <v>60</v>
      </c>
      <c r="C64" s="16" t="s">
        <v>61</v>
      </c>
      <c r="D64" s="16" t="s">
        <v>10</v>
      </c>
      <c r="E64" s="16" t="s">
        <v>9</v>
      </c>
      <c r="F64" s="16" t="s">
        <v>5</v>
      </c>
      <c r="G64" s="16" t="s">
        <v>15</v>
      </c>
      <c r="H64" s="32"/>
    </row>
    <row r="65" spans="2:8">
      <c r="B65" s="12">
        <v>61</v>
      </c>
      <c r="C65" s="16" t="s">
        <v>10</v>
      </c>
      <c r="D65" s="16" t="s">
        <v>10</v>
      </c>
      <c r="E65" s="16" t="s">
        <v>9</v>
      </c>
      <c r="F65" s="16" t="s">
        <v>10</v>
      </c>
      <c r="G65" s="16" t="s">
        <v>61</v>
      </c>
      <c r="H65" s="32"/>
    </row>
    <row r="66" spans="2:8">
      <c r="B66" s="12">
        <v>62</v>
      </c>
      <c r="C66" s="16" t="s">
        <v>10</v>
      </c>
      <c r="D66" s="16" t="s">
        <v>15</v>
      </c>
      <c r="E66" s="16" t="s">
        <v>10</v>
      </c>
      <c r="F66" s="16" t="s">
        <v>7</v>
      </c>
      <c r="G66" s="16" t="s">
        <v>15</v>
      </c>
      <c r="H66" s="32"/>
    </row>
    <row r="67" spans="2:8">
      <c r="B67" s="12">
        <v>63</v>
      </c>
      <c r="C67" s="16" t="s">
        <v>10</v>
      </c>
      <c r="D67" s="16" t="s">
        <v>12</v>
      </c>
      <c r="E67" s="16" t="s">
        <v>10</v>
      </c>
      <c r="F67" s="16" t="s">
        <v>7</v>
      </c>
      <c r="G67" s="16" t="s">
        <v>12</v>
      </c>
      <c r="H67" s="32"/>
    </row>
    <row r="68" spans="2:8">
      <c r="B68" s="12">
        <v>64</v>
      </c>
      <c r="C68" s="16" t="s">
        <v>7</v>
      </c>
      <c r="D68" s="16" t="s">
        <v>14</v>
      </c>
      <c r="E68" s="16" t="s">
        <v>11</v>
      </c>
      <c r="F68" s="16" t="s">
        <v>7</v>
      </c>
      <c r="G68" s="16" t="s">
        <v>61</v>
      </c>
      <c r="H68" s="32"/>
    </row>
    <row r="69" spans="2:8">
      <c r="B69" s="12">
        <v>65</v>
      </c>
      <c r="C69" s="16" t="s">
        <v>7</v>
      </c>
      <c r="D69" s="16" t="s">
        <v>10</v>
      </c>
      <c r="E69" s="16" t="s">
        <v>11</v>
      </c>
      <c r="F69" s="16" t="s">
        <v>10</v>
      </c>
      <c r="G69" s="16" t="s">
        <v>10</v>
      </c>
      <c r="H69" s="32"/>
    </row>
    <row r="70" spans="2:8">
      <c r="B70" s="12">
        <v>66</v>
      </c>
      <c r="C70" s="16" t="s">
        <v>7</v>
      </c>
      <c r="D70" s="16" t="s">
        <v>8</v>
      </c>
      <c r="E70" s="16" t="s">
        <v>11</v>
      </c>
      <c r="F70" s="16" t="s">
        <v>7</v>
      </c>
      <c r="G70" s="16" t="s">
        <v>7</v>
      </c>
      <c r="H70" s="32"/>
    </row>
    <row r="71" spans="2:8">
      <c r="B71" s="12">
        <v>67</v>
      </c>
      <c r="C71" s="16" t="s">
        <v>10</v>
      </c>
      <c r="D71" s="16" t="s">
        <v>11</v>
      </c>
      <c r="E71" s="16" t="s">
        <v>8</v>
      </c>
      <c r="F71" s="16" t="s">
        <v>7</v>
      </c>
      <c r="G71" s="16" t="s">
        <v>11</v>
      </c>
      <c r="H71" s="32"/>
    </row>
    <row r="72" spans="2:8">
      <c r="B72" s="12">
        <v>68</v>
      </c>
      <c r="C72" s="16" t="s">
        <v>12</v>
      </c>
      <c r="D72" s="16" t="s">
        <v>15</v>
      </c>
      <c r="E72" s="16" t="s">
        <v>5</v>
      </c>
      <c r="F72" s="16" t="s">
        <v>5</v>
      </c>
      <c r="G72" s="16" t="s">
        <v>11</v>
      </c>
      <c r="H72" s="32"/>
    </row>
    <row r="73" spans="2:8">
      <c r="B73" s="12">
        <v>69</v>
      </c>
      <c r="C73" s="16" t="s">
        <v>9</v>
      </c>
      <c r="D73" s="16" t="s">
        <v>12</v>
      </c>
      <c r="E73" s="16" t="s">
        <v>12</v>
      </c>
      <c r="F73" s="16" t="s">
        <v>12</v>
      </c>
      <c r="G73" s="16" t="s">
        <v>10</v>
      </c>
      <c r="H73" s="32"/>
    </row>
    <row r="74" spans="2:8">
      <c r="B74" s="12">
        <v>70</v>
      </c>
      <c r="C74" s="16" t="s">
        <v>12</v>
      </c>
      <c r="D74" s="16" t="s">
        <v>8</v>
      </c>
      <c r="E74" s="16" t="s">
        <v>12</v>
      </c>
      <c r="F74" s="16" t="s">
        <v>8</v>
      </c>
      <c r="G74" s="16" t="s">
        <v>11</v>
      </c>
      <c r="H74" s="32"/>
    </row>
    <row r="75" spans="2:8">
      <c r="B75" s="12">
        <v>71</v>
      </c>
      <c r="C75" s="16" t="s">
        <v>13</v>
      </c>
      <c r="D75" s="16" t="s">
        <v>8</v>
      </c>
      <c r="E75" s="16" t="s">
        <v>9</v>
      </c>
      <c r="F75" s="16" t="s">
        <v>8</v>
      </c>
      <c r="G75" s="16" t="s">
        <v>12</v>
      </c>
      <c r="H75" s="32"/>
    </row>
    <row r="76" spans="2:8">
      <c r="B76" s="12">
        <v>72</v>
      </c>
      <c r="C76" s="16" t="s">
        <v>7</v>
      </c>
      <c r="D76" s="16" t="s">
        <v>12</v>
      </c>
      <c r="E76" s="16" t="s">
        <v>9</v>
      </c>
      <c r="F76" s="16" t="s">
        <v>13</v>
      </c>
      <c r="G76" s="16" t="s">
        <v>5</v>
      </c>
      <c r="H76" s="32"/>
    </row>
    <row r="77" spans="2:8">
      <c r="B77" s="12">
        <v>73</v>
      </c>
      <c r="C77" s="54" t="s">
        <v>7</v>
      </c>
      <c r="D77" s="16" t="s">
        <v>7</v>
      </c>
      <c r="E77" s="16" t="s">
        <v>9</v>
      </c>
      <c r="F77" s="16" t="s">
        <v>8</v>
      </c>
      <c r="G77" s="16" t="s">
        <v>12</v>
      </c>
      <c r="H77" s="32"/>
    </row>
    <row r="78" spans="2:8">
      <c r="B78" s="12">
        <v>74</v>
      </c>
      <c r="C78" s="47" t="s">
        <v>61</v>
      </c>
      <c r="D78" s="16" t="s">
        <v>8</v>
      </c>
      <c r="E78" s="16" t="s">
        <v>12</v>
      </c>
      <c r="F78" s="16" t="s">
        <v>8</v>
      </c>
      <c r="G78" s="16" t="s">
        <v>8</v>
      </c>
      <c r="H78" s="32"/>
    </row>
    <row r="79" spans="2:8">
      <c r="B79" s="12">
        <v>75</v>
      </c>
      <c r="C79" s="16" t="s">
        <v>61</v>
      </c>
      <c r="D79" s="16" t="s">
        <v>11</v>
      </c>
      <c r="E79" s="16" t="s">
        <v>11</v>
      </c>
      <c r="F79" s="16" t="s">
        <v>12</v>
      </c>
      <c r="G79" s="16" t="s">
        <v>8</v>
      </c>
      <c r="H79" s="32"/>
    </row>
    <row r="80" spans="2:8">
      <c r="B80" s="12">
        <v>76</v>
      </c>
      <c r="C80" s="16" t="s">
        <v>5</v>
      </c>
      <c r="D80" s="16" t="s">
        <v>11</v>
      </c>
      <c r="E80" s="16" t="s">
        <v>43</v>
      </c>
      <c r="F80" s="16" t="s">
        <v>13</v>
      </c>
      <c r="G80" s="16" t="s">
        <v>5</v>
      </c>
      <c r="H80" s="32"/>
    </row>
    <row r="81" spans="2:8">
      <c r="B81" s="12">
        <v>77</v>
      </c>
      <c r="C81" s="16" t="s">
        <v>61</v>
      </c>
      <c r="D81" s="16" t="s">
        <v>8</v>
      </c>
      <c r="E81" s="16" t="s">
        <v>43</v>
      </c>
      <c r="F81" s="16" t="s">
        <v>12</v>
      </c>
      <c r="G81" s="16" t="s">
        <v>9</v>
      </c>
      <c r="H81" s="32"/>
    </row>
    <row r="82" spans="2:8">
      <c r="B82" s="12">
        <v>78</v>
      </c>
      <c r="C82" s="16" t="s">
        <v>7</v>
      </c>
      <c r="D82" s="16" t="s">
        <v>8</v>
      </c>
      <c r="E82" s="16" t="s">
        <v>43</v>
      </c>
      <c r="F82" s="16" t="s">
        <v>8</v>
      </c>
      <c r="G82" s="16" t="s">
        <v>12</v>
      </c>
      <c r="H82" s="32"/>
    </row>
    <row r="83" spans="2:8">
      <c r="B83" s="12">
        <v>79</v>
      </c>
      <c r="C83" s="16" t="s">
        <v>14</v>
      </c>
      <c r="D83" s="16" t="s">
        <v>8</v>
      </c>
      <c r="E83" s="16" t="s">
        <v>43</v>
      </c>
      <c r="F83" s="16" t="s">
        <v>8</v>
      </c>
      <c r="G83" s="16" t="s">
        <v>16</v>
      </c>
      <c r="H83" s="32"/>
    </row>
    <row r="84" spans="2:8">
      <c r="B84" s="12">
        <v>80</v>
      </c>
      <c r="C84" s="16" t="s">
        <v>43</v>
      </c>
      <c r="D84" s="16" t="s">
        <v>8</v>
      </c>
      <c r="E84" s="16" t="s">
        <v>43</v>
      </c>
      <c r="F84" s="16" t="s">
        <v>10</v>
      </c>
      <c r="G84" s="16" t="s">
        <v>43</v>
      </c>
      <c r="H84" s="32"/>
    </row>
    <row r="85" spans="2:8">
      <c r="B85" s="12">
        <v>81</v>
      </c>
      <c r="C85" s="16" t="s">
        <v>43</v>
      </c>
      <c r="D85" s="16" t="s">
        <v>14</v>
      </c>
      <c r="E85" s="16" t="s">
        <v>43</v>
      </c>
      <c r="F85" s="16" t="s">
        <v>10</v>
      </c>
      <c r="G85" s="16" t="s">
        <v>43</v>
      </c>
      <c r="H85" s="32"/>
    </row>
    <row r="86" spans="2:8">
      <c r="B86" s="12">
        <v>82</v>
      </c>
      <c r="C86" s="16" t="s">
        <v>43</v>
      </c>
      <c r="D86" s="16" t="s">
        <v>14</v>
      </c>
      <c r="E86" s="16" t="s">
        <v>43</v>
      </c>
      <c r="F86" s="16" t="s">
        <v>10</v>
      </c>
      <c r="G86" s="16" t="s">
        <v>43</v>
      </c>
      <c r="H86" s="32"/>
    </row>
    <row r="87" spans="2:8">
      <c r="B87" s="12">
        <v>83</v>
      </c>
      <c r="C87" s="16" t="s">
        <v>43</v>
      </c>
      <c r="D87" s="16" t="s">
        <v>8</v>
      </c>
      <c r="E87" s="16" t="s">
        <v>43</v>
      </c>
      <c r="F87" s="16" t="s">
        <v>14</v>
      </c>
      <c r="G87" s="16" t="s">
        <v>43</v>
      </c>
      <c r="H87" s="32"/>
    </row>
    <row r="88" spans="2:8">
      <c r="B88" s="12">
        <v>84</v>
      </c>
      <c r="C88" s="16" t="s">
        <v>43</v>
      </c>
      <c r="D88" s="16" t="s">
        <v>5</v>
      </c>
      <c r="E88" s="16" t="s">
        <v>7</v>
      </c>
      <c r="F88" s="16" t="s">
        <v>14</v>
      </c>
      <c r="G88" s="16" t="s">
        <v>43</v>
      </c>
      <c r="H88" s="32"/>
    </row>
    <row r="89" spans="2:8">
      <c r="B89" s="12">
        <v>85</v>
      </c>
      <c r="C89" s="16" t="s">
        <v>43</v>
      </c>
      <c r="D89" s="16" t="s">
        <v>5</v>
      </c>
      <c r="E89" s="16" t="s">
        <v>7</v>
      </c>
      <c r="F89" s="16" t="s">
        <v>61</v>
      </c>
      <c r="G89" s="16" t="s">
        <v>43</v>
      </c>
      <c r="H89" s="32"/>
    </row>
    <row r="90" spans="2:8">
      <c r="B90" s="12">
        <v>86</v>
      </c>
      <c r="C90" s="16" t="s">
        <v>43</v>
      </c>
      <c r="D90" s="16" t="s">
        <v>5</v>
      </c>
      <c r="E90" s="16" t="s">
        <v>16</v>
      </c>
      <c r="F90" s="16" t="s">
        <v>61</v>
      </c>
      <c r="G90" s="16" t="s">
        <v>43</v>
      </c>
      <c r="H90" s="32"/>
    </row>
    <row r="91" spans="2:8">
      <c r="B91" s="12">
        <v>87</v>
      </c>
      <c r="C91" s="16" t="s">
        <v>43</v>
      </c>
      <c r="D91" s="16" t="s">
        <v>8</v>
      </c>
      <c r="E91" s="16" t="s">
        <v>15</v>
      </c>
      <c r="F91" s="16" t="s">
        <v>61</v>
      </c>
      <c r="G91" s="16" t="s">
        <v>43</v>
      </c>
      <c r="H91" s="32"/>
    </row>
    <row r="92" spans="2:8">
      <c r="B92" s="12">
        <v>88</v>
      </c>
      <c r="C92" s="16" t="s">
        <v>61</v>
      </c>
      <c r="D92" s="16" t="s">
        <v>13</v>
      </c>
      <c r="E92" s="16" t="s">
        <v>9</v>
      </c>
      <c r="F92" s="16" t="s">
        <v>15</v>
      </c>
      <c r="G92" s="16" t="s">
        <v>43</v>
      </c>
      <c r="H92" s="32"/>
    </row>
    <row r="93" spans="2:8">
      <c r="B93" s="12">
        <v>89</v>
      </c>
      <c r="C93" s="16" t="s">
        <v>61</v>
      </c>
      <c r="D93" s="16" t="s">
        <v>13</v>
      </c>
      <c r="E93" s="16" t="s">
        <v>15</v>
      </c>
      <c r="F93" s="16" t="s">
        <v>14</v>
      </c>
      <c r="G93" s="16" t="s">
        <v>61</v>
      </c>
      <c r="H93" s="32"/>
    </row>
    <row r="94" spans="2:8">
      <c r="B94" s="12">
        <v>90</v>
      </c>
      <c r="C94" s="16" t="s">
        <v>16</v>
      </c>
      <c r="D94" s="16" t="s">
        <v>10</v>
      </c>
      <c r="E94" s="16" t="s">
        <v>14</v>
      </c>
      <c r="F94" s="16" t="s">
        <v>10</v>
      </c>
      <c r="G94" s="16" t="s">
        <v>16</v>
      </c>
      <c r="H94" s="32"/>
    </row>
    <row r="95" spans="2:8">
      <c r="B95" s="12">
        <v>91</v>
      </c>
      <c r="C95" s="16" t="s">
        <v>8</v>
      </c>
      <c r="D95" s="16" t="s">
        <v>10</v>
      </c>
      <c r="E95" s="16" t="s">
        <v>9</v>
      </c>
      <c r="F95" s="16" t="s">
        <v>10</v>
      </c>
      <c r="G95" s="16" t="s">
        <v>14</v>
      </c>
      <c r="H95" s="32"/>
    </row>
    <row r="96" spans="2:8">
      <c r="B96" s="12">
        <v>92</v>
      </c>
      <c r="C96" s="16" t="s">
        <v>8</v>
      </c>
      <c r="D96" s="16" t="s">
        <v>10</v>
      </c>
      <c r="E96" s="16" t="s">
        <v>9</v>
      </c>
      <c r="F96" s="16" t="s">
        <v>10</v>
      </c>
      <c r="G96" s="16" t="s">
        <v>7</v>
      </c>
      <c r="H96" s="32"/>
    </row>
    <row r="97" spans="2:9">
      <c r="B97" s="12">
        <v>93</v>
      </c>
      <c r="C97" s="16" t="s">
        <v>8</v>
      </c>
      <c r="D97" s="16" t="s">
        <v>10</v>
      </c>
      <c r="E97" s="16" t="s">
        <v>12</v>
      </c>
      <c r="F97" s="16" t="s">
        <v>10</v>
      </c>
      <c r="G97" s="16" t="s">
        <v>14</v>
      </c>
      <c r="H97" s="32"/>
    </row>
    <row r="98" spans="2:9">
      <c r="B98" s="12">
        <v>94</v>
      </c>
      <c r="C98" s="16" t="s">
        <v>8</v>
      </c>
      <c r="D98" s="16" t="s">
        <v>14</v>
      </c>
      <c r="E98" s="16" t="s">
        <v>9</v>
      </c>
      <c r="F98" s="16" t="s">
        <v>14</v>
      </c>
      <c r="G98" s="16" t="s">
        <v>14</v>
      </c>
      <c r="H98" s="32"/>
    </row>
    <row r="99" spans="2:9">
      <c r="B99" s="12">
        <v>95</v>
      </c>
      <c r="C99" s="16" t="s">
        <v>7</v>
      </c>
      <c r="D99" s="16" t="s">
        <v>10</v>
      </c>
      <c r="E99" s="16" t="s">
        <v>9</v>
      </c>
      <c r="F99" s="16" t="s">
        <v>11</v>
      </c>
      <c r="G99" s="16" t="s">
        <v>10</v>
      </c>
      <c r="H99" s="32"/>
    </row>
    <row r="100" spans="2:9">
      <c r="B100" s="12">
        <v>96</v>
      </c>
      <c r="C100" s="16" t="s">
        <v>7</v>
      </c>
      <c r="D100" s="16" t="s">
        <v>12</v>
      </c>
      <c r="E100" s="16" t="s">
        <v>15</v>
      </c>
      <c r="F100" s="16" t="s">
        <v>8</v>
      </c>
      <c r="G100" s="16" t="s">
        <v>14</v>
      </c>
      <c r="H100" s="32"/>
      <c r="I100" s="21">
        <f>I127</f>
        <v>0.92358321345252448</v>
      </c>
    </row>
    <row r="101" spans="2:9">
      <c r="B101" s="12">
        <v>97</v>
      </c>
      <c r="C101" s="16" t="s">
        <v>12</v>
      </c>
      <c r="D101" s="16" t="s">
        <v>12</v>
      </c>
      <c r="E101" s="16" t="s">
        <v>61</v>
      </c>
      <c r="F101" s="16" t="s">
        <v>10</v>
      </c>
      <c r="G101" s="16" t="s">
        <v>10</v>
      </c>
      <c r="H101" s="32"/>
    </row>
    <row r="102" spans="2:9">
      <c r="B102" s="12">
        <v>98</v>
      </c>
      <c r="C102" s="16" t="s">
        <v>8</v>
      </c>
      <c r="D102" s="16" t="s">
        <v>15</v>
      </c>
      <c r="E102" s="16" t="s">
        <v>61</v>
      </c>
      <c r="F102" s="16" t="s">
        <v>8</v>
      </c>
      <c r="G102" s="16" t="s">
        <v>8</v>
      </c>
      <c r="H102" s="32"/>
    </row>
    <row r="103" spans="2:9">
      <c r="B103" s="12">
        <v>99</v>
      </c>
      <c r="C103" s="16" t="s">
        <v>8</v>
      </c>
      <c r="D103" s="16" t="s">
        <v>10</v>
      </c>
      <c r="E103" s="16" t="s">
        <v>15</v>
      </c>
      <c r="F103" s="16" t="s">
        <v>15</v>
      </c>
      <c r="G103" s="16" t="s">
        <v>8</v>
      </c>
      <c r="H103" s="32"/>
    </row>
    <row r="104" spans="2:9">
      <c r="B104" s="12">
        <v>100</v>
      </c>
      <c r="C104" s="16" t="s">
        <v>10</v>
      </c>
      <c r="D104" s="16" t="s">
        <v>12</v>
      </c>
      <c r="E104" s="16" t="s">
        <v>61</v>
      </c>
      <c r="F104" s="16" t="s">
        <v>15</v>
      </c>
      <c r="G104" s="16" t="s">
        <v>15</v>
      </c>
      <c r="H104" s="32"/>
    </row>
    <row r="105" spans="2:9">
      <c r="B105" s="12">
        <v>101</v>
      </c>
      <c r="C105" s="16" t="s">
        <v>10</v>
      </c>
      <c r="D105" s="16" t="s">
        <v>8</v>
      </c>
      <c r="E105" s="16" t="s">
        <v>9</v>
      </c>
      <c r="F105" s="16" t="s">
        <v>14</v>
      </c>
      <c r="G105" s="16" t="s">
        <v>61</v>
      </c>
      <c r="H105" s="32"/>
    </row>
    <row r="106" spans="2:9">
      <c r="B106" s="12">
        <v>102</v>
      </c>
      <c r="C106" s="16" t="s">
        <v>61</v>
      </c>
      <c r="D106" s="16" t="s">
        <v>12</v>
      </c>
      <c r="E106" s="47" t="s">
        <v>9</v>
      </c>
      <c r="F106" s="16" t="s">
        <v>10</v>
      </c>
      <c r="G106" s="16" t="s">
        <v>61</v>
      </c>
      <c r="H106" s="32"/>
    </row>
    <row r="107" spans="2:9">
      <c r="B107" s="12">
        <v>103</v>
      </c>
      <c r="C107" s="16" t="s">
        <v>10</v>
      </c>
      <c r="D107" s="16" t="s">
        <v>8</v>
      </c>
      <c r="E107" s="16" t="s">
        <v>9</v>
      </c>
      <c r="F107" s="16" t="s">
        <v>14</v>
      </c>
      <c r="G107" s="16" t="s">
        <v>61</v>
      </c>
      <c r="H107" s="32"/>
    </row>
    <row r="108" spans="2:9">
      <c r="B108" s="12">
        <v>104</v>
      </c>
      <c r="C108" s="16" t="s">
        <v>10</v>
      </c>
      <c r="D108" s="16" t="s">
        <v>12</v>
      </c>
      <c r="E108" s="16" t="s">
        <v>11</v>
      </c>
      <c r="F108" s="16" t="s">
        <v>10</v>
      </c>
      <c r="G108" s="16" t="s">
        <v>61</v>
      </c>
      <c r="H108" s="32"/>
    </row>
    <row r="109" spans="2:9">
      <c r="B109" s="12">
        <v>105</v>
      </c>
      <c r="C109" s="16" t="s">
        <v>10</v>
      </c>
      <c r="D109" s="16" t="s">
        <v>14</v>
      </c>
      <c r="E109" s="16" t="s">
        <v>11</v>
      </c>
      <c r="F109" s="16" t="s">
        <v>14</v>
      </c>
      <c r="G109" s="16" t="s">
        <v>15</v>
      </c>
      <c r="H109" s="32"/>
    </row>
    <row r="110" spans="2:9">
      <c r="B110" s="12">
        <v>106</v>
      </c>
      <c r="C110" s="16" t="s">
        <v>9</v>
      </c>
      <c r="D110" s="16" t="s">
        <v>8</v>
      </c>
      <c r="E110" s="16" t="s">
        <v>61</v>
      </c>
      <c r="F110" s="16" t="s">
        <v>10</v>
      </c>
      <c r="G110" s="16" t="s">
        <v>61</v>
      </c>
      <c r="H110" s="32"/>
    </row>
    <row r="111" spans="2:9">
      <c r="B111" s="12">
        <v>107</v>
      </c>
      <c r="C111" s="16" t="s">
        <v>13</v>
      </c>
      <c r="D111" s="16" t="s">
        <v>8</v>
      </c>
      <c r="E111" s="16" t="s">
        <v>61</v>
      </c>
      <c r="F111" s="16" t="s">
        <v>10</v>
      </c>
      <c r="G111" s="16" t="s">
        <v>15</v>
      </c>
      <c r="H111" s="32"/>
    </row>
    <row r="112" spans="2:9">
      <c r="B112" s="12">
        <v>108</v>
      </c>
      <c r="C112" s="16" t="s">
        <v>13</v>
      </c>
      <c r="D112" s="16" t="s">
        <v>8</v>
      </c>
      <c r="E112" s="16" t="s">
        <v>61</v>
      </c>
      <c r="F112" s="16" t="s">
        <v>10</v>
      </c>
      <c r="G112" s="16" t="s">
        <v>10</v>
      </c>
      <c r="H112" s="32"/>
    </row>
    <row r="113" spans="2:9">
      <c r="B113" s="12">
        <v>109</v>
      </c>
      <c r="C113" s="16" t="s">
        <v>14</v>
      </c>
      <c r="D113" s="16" t="s">
        <v>14</v>
      </c>
      <c r="E113" s="16" t="s">
        <v>61</v>
      </c>
      <c r="F113" s="16" t="s">
        <v>8</v>
      </c>
      <c r="G113" s="16" t="s">
        <v>14</v>
      </c>
      <c r="H113" s="32"/>
    </row>
    <row r="114" spans="2:9">
      <c r="B114" s="12">
        <v>110</v>
      </c>
      <c r="C114" s="16" t="s">
        <v>61</v>
      </c>
      <c r="D114" s="16" t="s">
        <v>14</v>
      </c>
      <c r="E114" s="16" t="s">
        <v>15</v>
      </c>
      <c r="F114" s="16" t="s">
        <v>8</v>
      </c>
      <c r="G114" s="16" t="s">
        <v>61</v>
      </c>
      <c r="H114" s="32"/>
    </row>
    <row r="115" spans="2:9">
      <c r="B115" s="12">
        <v>111</v>
      </c>
      <c r="C115" s="16" t="s">
        <v>61</v>
      </c>
      <c r="D115" s="16" t="s">
        <v>10</v>
      </c>
      <c r="E115" s="16" t="s">
        <v>61</v>
      </c>
      <c r="F115" s="16" t="s">
        <v>8</v>
      </c>
      <c r="G115" s="16" t="s">
        <v>61</v>
      </c>
      <c r="H115" s="32"/>
    </row>
    <row r="116" spans="2:9">
      <c r="B116" s="12">
        <v>112</v>
      </c>
      <c r="C116" s="16" t="s">
        <v>61</v>
      </c>
      <c r="D116" s="16" t="s">
        <v>43</v>
      </c>
      <c r="E116" s="16" t="s">
        <v>7</v>
      </c>
      <c r="F116" s="16" t="s">
        <v>13</v>
      </c>
      <c r="G116" s="16" t="s">
        <v>61</v>
      </c>
      <c r="H116" s="32"/>
    </row>
    <row r="117" spans="2:9">
      <c r="B117" s="12">
        <v>113</v>
      </c>
      <c r="C117" s="16" t="s">
        <v>9</v>
      </c>
      <c r="D117" s="16" t="s">
        <v>43</v>
      </c>
      <c r="E117" s="16" t="s">
        <v>7</v>
      </c>
      <c r="F117" s="16" t="s">
        <v>43</v>
      </c>
      <c r="G117" s="16" t="s">
        <v>61</v>
      </c>
      <c r="H117" s="32"/>
    </row>
    <row r="118" spans="2:9">
      <c r="B118" s="12">
        <v>114</v>
      </c>
      <c r="C118" s="16" t="s">
        <v>13</v>
      </c>
      <c r="D118" s="16" t="s">
        <v>43</v>
      </c>
      <c r="E118" s="16" t="s">
        <v>7</v>
      </c>
      <c r="F118" s="16" t="s">
        <v>43</v>
      </c>
      <c r="G118" s="16" t="s">
        <v>61</v>
      </c>
      <c r="H118" s="32"/>
    </row>
    <row r="119" spans="2:9">
      <c r="B119" s="12">
        <v>115</v>
      </c>
      <c r="C119" s="16" t="s">
        <v>9</v>
      </c>
      <c r="D119" s="16" t="s">
        <v>43</v>
      </c>
      <c r="E119" s="16" t="s">
        <v>14</v>
      </c>
      <c r="F119" s="16" t="s">
        <v>43</v>
      </c>
      <c r="G119" s="16" t="s">
        <v>8</v>
      </c>
      <c r="H119" s="32"/>
    </row>
    <row r="120" spans="2:9">
      <c r="B120" s="12">
        <v>116</v>
      </c>
      <c r="C120" s="16" t="s">
        <v>12</v>
      </c>
      <c r="D120" s="16" t="s">
        <v>43</v>
      </c>
      <c r="E120" s="16" t="s">
        <v>12</v>
      </c>
      <c r="F120" s="16" t="s">
        <v>43</v>
      </c>
      <c r="G120" s="16" t="s">
        <v>7</v>
      </c>
      <c r="H120" s="32"/>
    </row>
    <row r="121" spans="2:9">
      <c r="B121" s="12">
        <v>117</v>
      </c>
      <c r="C121" s="16" t="s">
        <v>61</v>
      </c>
      <c r="D121" s="16" t="s">
        <v>43</v>
      </c>
      <c r="E121" s="16" t="s">
        <v>13</v>
      </c>
      <c r="F121" s="16" t="s">
        <v>43</v>
      </c>
      <c r="G121" s="16" t="s">
        <v>61</v>
      </c>
      <c r="H121" s="32"/>
    </row>
    <row r="122" spans="2:9">
      <c r="B122" s="12">
        <v>118</v>
      </c>
      <c r="C122" s="16" t="s">
        <v>9</v>
      </c>
      <c r="D122" s="16" t="s">
        <v>43</v>
      </c>
      <c r="E122" s="16" t="s">
        <v>9</v>
      </c>
      <c r="F122" s="16" t="s">
        <v>43</v>
      </c>
      <c r="G122" s="16" t="s">
        <v>9</v>
      </c>
      <c r="H122" s="32"/>
    </row>
    <row r="123" spans="2:9">
      <c r="B123" s="12">
        <v>119</v>
      </c>
      <c r="C123" s="16" t="s">
        <v>61</v>
      </c>
      <c r="D123" s="16" t="s">
        <v>7</v>
      </c>
      <c r="E123" s="16" t="s">
        <v>13</v>
      </c>
      <c r="F123" s="16" t="s">
        <v>43</v>
      </c>
      <c r="G123" s="16" t="s">
        <v>61</v>
      </c>
      <c r="H123" s="32"/>
    </row>
    <row r="124" spans="2:9">
      <c r="B124" s="12">
        <v>120</v>
      </c>
      <c r="C124" s="16" t="s">
        <v>8</v>
      </c>
      <c r="D124" s="16" t="s">
        <v>7</v>
      </c>
      <c r="E124" s="16" t="s">
        <v>7</v>
      </c>
      <c r="F124" s="16" t="s">
        <v>14</v>
      </c>
      <c r="G124" s="16" t="s">
        <v>9</v>
      </c>
      <c r="H124" s="32"/>
    </row>
    <row r="125" spans="2:9">
      <c r="B125" s="12">
        <v>121</v>
      </c>
      <c r="C125" s="16" t="s">
        <v>8</v>
      </c>
      <c r="D125" s="16" t="s">
        <v>7</v>
      </c>
      <c r="E125" s="16" t="s">
        <v>7</v>
      </c>
      <c r="F125" s="16" t="s">
        <v>14</v>
      </c>
      <c r="G125" s="16" t="s">
        <v>9</v>
      </c>
      <c r="H125" s="32"/>
    </row>
    <row r="126" spans="2:9">
      <c r="B126" s="12">
        <v>122</v>
      </c>
      <c r="C126" s="16" t="s">
        <v>8</v>
      </c>
      <c r="D126" s="16" t="s">
        <v>13</v>
      </c>
      <c r="E126" s="16" t="s">
        <v>7</v>
      </c>
      <c r="F126" s="16" t="s">
        <v>14</v>
      </c>
      <c r="G126" s="16" t="s">
        <v>10</v>
      </c>
      <c r="H126" s="32"/>
    </row>
    <row r="127" spans="2:9">
      <c r="B127" s="12">
        <v>123</v>
      </c>
      <c r="C127" s="16" t="s">
        <v>8</v>
      </c>
      <c r="D127" s="16" t="s">
        <v>7</v>
      </c>
      <c r="E127" s="16" t="s">
        <v>7</v>
      </c>
      <c r="F127" s="16" t="s">
        <v>14</v>
      </c>
      <c r="G127" s="16" t="s">
        <v>12</v>
      </c>
      <c r="H127" s="32"/>
      <c r="I127" s="21">
        <f>J147</f>
        <v>0.92358321345252448</v>
      </c>
    </row>
    <row r="128" spans="2:9">
      <c r="B128" s="12">
        <v>124</v>
      </c>
      <c r="C128" s="16" t="s">
        <v>7</v>
      </c>
      <c r="D128" s="16" t="s">
        <v>7</v>
      </c>
      <c r="E128" s="16" t="s">
        <v>11</v>
      </c>
      <c r="F128" s="16" t="s">
        <v>10</v>
      </c>
      <c r="G128" s="16" t="s">
        <v>11</v>
      </c>
      <c r="H128" s="32"/>
    </row>
    <row r="129" spans="2:8">
      <c r="B129" s="12">
        <v>125</v>
      </c>
      <c r="C129" s="16" t="s">
        <v>7</v>
      </c>
      <c r="D129" s="16" t="s">
        <v>7</v>
      </c>
      <c r="E129" s="16" t="s">
        <v>11</v>
      </c>
      <c r="F129" s="16" t="s">
        <v>10</v>
      </c>
      <c r="G129" s="16" t="s">
        <v>7</v>
      </c>
      <c r="H129" s="32"/>
    </row>
    <row r="130" spans="2:8">
      <c r="B130" s="12">
        <v>126</v>
      </c>
      <c r="C130" s="16" t="s">
        <v>7</v>
      </c>
      <c r="D130" s="16" t="s">
        <v>10</v>
      </c>
      <c r="E130" s="16" t="s">
        <v>13</v>
      </c>
      <c r="F130" s="16" t="s">
        <v>10</v>
      </c>
      <c r="G130" s="16" t="s">
        <v>7</v>
      </c>
      <c r="H130" s="32"/>
    </row>
    <row r="131" spans="2:8">
      <c r="B131" s="12">
        <v>127</v>
      </c>
      <c r="C131" s="16" t="s">
        <v>61</v>
      </c>
      <c r="D131" s="16" t="s">
        <v>9</v>
      </c>
      <c r="E131" s="16" t="s">
        <v>9</v>
      </c>
      <c r="F131" s="16" t="s">
        <v>14</v>
      </c>
      <c r="G131" s="16" t="s">
        <v>7</v>
      </c>
      <c r="H131" s="32"/>
    </row>
    <row r="132" spans="2:8">
      <c r="B132" s="12">
        <v>128</v>
      </c>
      <c r="C132" s="16" t="s">
        <v>15</v>
      </c>
      <c r="D132" s="16" t="s">
        <v>9</v>
      </c>
      <c r="E132" s="16" t="s">
        <v>15</v>
      </c>
      <c r="F132" s="16" t="s">
        <v>12</v>
      </c>
      <c r="G132" s="16" t="s">
        <v>8</v>
      </c>
      <c r="H132" s="32"/>
    </row>
    <row r="133" spans="2:8">
      <c r="B133" s="12">
        <v>129</v>
      </c>
      <c r="C133" s="16" t="s">
        <v>10</v>
      </c>
      <c r="D133" s="49" t="s">
        <v>13</v>
      </c>
      <c r="E133" s="16" t="s">
        <v>16</v>
      </c>
      <c r="F133" s="16" t="s">
        <v>12</v>
      </c>
      <c r="G133" s="16" t="s">
        <v>15</v>
      </c>
      <c r="H133" s="32"/>
    </row>
    <row r="134" spans="2:8">
      <c r="B134" s="12">
        <v>130</v>
      </c>
      <c r="C134" s="16" t="s">
        <v>10</v>
      </c>
      <c r="D134" s="49" t="s">
        <v>9</v>
      </c>
      <c r="E134" s="16" t="s">
        <v>9</v>
      </c>
      <c r="F134" s="16" t="s">
        <v>8</v>
      </c>
      <c r="G134" s="16" t="s">
        <v>10</v>
      </c>
      <c r="H134" s="32"/>
    </row>
    <row r="135" spans="2:8">
      <c r="B135" s="12">
        <v>131</v>
      </c>
      <c r="C135" s="16" t="s">
        <v>10</v>
      </c>
      <c r="D135" s="49" t="s">
        <v>13</v>
      </c>
      <c r="E135" s="47" t="s">
        <v>15</v>
      </c>
      <c r="F135" s="16" t="s">
        <v>8</v>
      </c>
      <c r="G135" s="16" t="s">
        <v>9</v>
      </c>
      <c r="H135" s="32"/>
    </row>
    <row r="136" spans="2:8">
      <c r="B136" s="12">
        <v>132</v>
      </c>
      <c r="C136" s="16" t="s">
        <v>15</v>
      </c>
      <c r="D136" s="49" t="s">
        <v>13</v>
      </c>
      <c r="E136" s="49" t="s">
        <v>13</v>
      </c>
      <c r="F136" s="49" t="s">
        <v>12</v>
      </c>
      <c r="G136" s="16" t="s">
        <v>61</v>
      </c>
      <c r="H136" s="32"/>
    </row>
    <row r="137" spans="2:8">
      <c r="B137" s="12">
        <v>133</v>
      </c>
      <c r="C137" s="16" t="s">
        <v>16</v>
      </c>
      <c r="D137" s="49" t="s">
        <v>9</v>
      </c>
      <c r="E137" s="49" t="s">
        <v>14</v>
      </c>
      <c r="F137" s="49"/>
      <c r="G137" s="16" t="s">
        <v>7</v>
      </c>
      <c r="H137" s="32"/>
    </row>
    <row r="138" spans="2:8">
      <c r="B138" s="12">
        <v>134</v>
      </c>
      <c r="C138" s="16" t="s">
        <v>7</v>
      </c>
      <c r="D138" s="49" t="s">
        <v>9</v>
      </c>
      <c r="E138" s="49" t="s">
        <v>7</v>
      </c>
      <c r="F138" s="49"/>
      <c r="G138" s="16" t="s">
        <v>9</v>
      </c>
      <c r="H138" s="32"/>
    </row>
    <row r="139" spans="2:8">
      <c r="B139" s="12">
        <v>135</v>
      </c>
      <c r="C139" s="47" t="s">
        <v>11</v>
      </c>
      <c r="D139" s="49"/>
      <c r="E139" s="49" t="s">
        <v>11</v>
      </c>
      <c r="F139" s="49"/>
      <c r="G139" s="47" t="s">
        <v>15</v>
      </c>
      <c r="H139" s="46"/>
    </row>
    <row r="140" spans="2:8">
      <c r="B140" s="12">
        <v>136</v>
      </c>
      <c r="C140" s="16" t="s">
        <v>11</v>
      </c>
      <c r="D140" s="49"/>
      <c r="E140" s="49" t="s">
        <v>13</v>
      </c>
      <c r="F140" s="49"/>
      <c r="G140" s="29"/>
      <c r="H140" s="46"/>
    </row>
    <row r="141" spans="2:8">
      <c r="B141" s="12">
        <v>137</v>
      </c>
      <c r="C141" s="16" t="s">
        <v>13</v>
      </c>
      <c r="D141" s="49"/>
      <c r="E141" s="49" t="s">
        <v>14</v>
      </c>
      <c r="F141" s="17"/>
      <c r="G141" s="29"/>
      <c r="H141" s="46"/>
    </row>
    <row r="142" spans="2:8" ht="15" thickBot="1">
      <c r="B142" s="12">
        <v>138</v>
      </c>
      <c r="C142" s="16" t="s">
        <v>13</v>
      </c>
      <c r="D142" s="17"/>
      <c r="E142" s="17"/>
      <c r="F142" s="17"/>
      <c r="G142" s="29"/>
      <c r="H142" s="33"/>
    </row>
    <row r="143" spans="2:8">
      <c r="C143" s="50"/>
      <c r="D143" s="50"/>
      <c r="E143" s="50"/>
      <c r="F143" s="50"/>
      <c r="G143" s="50"/>
      <c r="H143" s="50"/>
    </row>
    <row r="145" spans="2:13">
      <c r="B145" s="75" t="s">
        <v>42</v>
      </c>
      <c r="C145" s="75"/>
      <c r="D145" s="75"/>
      <c r="E145" s="75"/>
      <c r="F145" s="75"/>
      <c r="G145" s="75"/>
      <c r="H145" s="75"/>
    </row>
    <row r="146" spans="2:13">
      <c r="B146" s="19" t="s">
        <v>6</v>
      </c>
      <c r="C146" s="19" t="s">
        <v>35</v>
      </c>
      <c r="D146" s="19" t="s">
        <v>36</v>
      </c>
      <c r="E146" s="19" t="s">
        <v>37</v>
      </c>
      <c r="F146" s="19" t="s">
        <v>38</v>
      </c>
      <c r="G146" s="19" t="s">
        <v>39</v>
      </c>
      <c r="H146" s="27" t="s">
        <v>44</v>
      </c>
    </row>
    <row r="147" spans="2:13">
      <c r="B147" s="18" t="s">
        <v>5</v>
      </c>
      <c r="C147" s="18">
        <f>COUNTIF(C$4:C$142,$B147)</f>
        <v>3</v>
      </c>
      <c r="D147" s="18">
        <f t="shared" ref="D147:H158" si="0">COUNTIF(D$4:D$142,$B147)</f>
        <v>4</v>
      </c>
      <c r="E147" s="18">
        <f t="shared" si="0"/>
        <v>3</v>
      </c>
      <c r="F147" s="18">
        <f t="shared" si="0"/>
        <v>5</v>
      </c>
      <c r="G147" s="18">
        <f t="shared" si="0"/>
        <v>5</v>
      </c>
      <c r="H147" s="18">
        <f t="shared" si="0"/>
        <v>0</v>
      </c>
      <c r="I147" s="13" t="s">
        <v>60</v>
      </c>
      <c r="J147" s="13">
        <f>Q181</f>
        <v>0.92358321345252448</v>
      </c>
    </row>
    <row r="148" spans="2:13">
      <c r="B148" s="18" t="s">
        <v>7</v>
      </c>
      <c r="C148" s="53">
        <f t="shared" ref="C148:G160" si="1">COUNTIF(C$4:C$142,$B148)</f>
        <v>15</v>
      </c>
      <c r="D148" s="51">
        <f t="shared" si="1"/>
        <v>10</v>
      </c>
      <c r="E148" s="53">
        <f t="shared" si="1"/>
        <v>18</v>
      </c>
      <c r="F148" s="51">
        <f t="shared" si="1"/>
        <v>8</v>
      </c>
      <c r="G148" s="18">
        <f t="shared" si="0"/>
        <v>12</v>
      </c>
      <c r="H148" s="18">
        <f t="shared" si="0"/>
        <v>2</v>
      </c>
      <c r="I148" s="27"/>
      <c r="L148" s="13" t="s">
        <v>59</v>
      </c>
      <c r="M148" s="13">
        <f>1/(C180*E180*G180*64)</f>
        <v>141.53385416666666</v>
      </c>
    </row>
    <row r="149" spans="2:13">
      <c r="B149" s="18" t="s">
        <v>8</v>
      </c>
      <c r="C149" s="51">
        <f t="shared" si="1"/>
        <v>14</v>
      </c>
      <c r="D149" s="53">
        <f t="shared" si="1"/>
        <v>27</v>
      </c>
      <c r="E149" s="51">
        <f t="shared" si="1"/>
        <v>6</v>
      </c>
      <c r="F149" s="53">
        <f t="shared" si="1"/>
        <v>27</v>
      </c>
      <c r="G149" s="18">
        <f t="shared" si="0"/>
        <v>13</v>
      </c>
      <c r="H149" s="18">
        <f t="shared" si="0"/>
        <v>2</v>
      </c>
      <c r="I149" s="27"/>
    </row>
    <row r="150" spans="2:13">
      <c r="B150" s="18" t="s">
        <v>9</v>
      </c>
      <c r="C150" s="53">
        <f t="shared" si="1"/>
        <v>18</v>
      </c>
      <c r="D150" s="51">
        <f t="shared" si="1"/>
        <v>11</v>
      </c>
      <c r="E150" s="53">
        <f t="shared" si="1"/>
        <v>22</v>
      </c>
      <c r="F150" s="51">
        <f t="shared" si="1"/>
        <v>6</v>
      </c>
      <c r="G150" s="18">
        <f t="shared" si="0"/>
        <v>16</v>
      </c>
      <c r="H150" s="18">
        <f t="shared" si="0"/>
        <v>2</v>
      </c>
      <c r="I150" s="27"/>
    </row>
    <row r="151" spans="2:13">
      <c r="B151" s="18" t="s">
        <v>10</v>
      </c>
      <c r="C151" s="51">
        <f t="shared" si="1"/>
        <v>15</v>
      </c>
      <c r="D151" s="53">
        <f t="shared" si="1"/>
        <v>25</v>
      </c>
      <c r="E151" s="51">
        <f t="shared" si="1"/>
        <v>5</v>
      </c>
      <c r="F151" s="53">
        <f t="shared" si="1"/>
        <v>27</v>
      </c>
      <c r="G151" s="18">
        <f t="shared" si="0"/>
        <v>16</v>
      </c>
      <c r="H151" s="18">
        <f t="shared" si="0"/>
        <v>3</v>
      </c>
      <c r="I151" s="27"/>
    </row>
    <row r="152" spans="2:13">
      <c r="B152" s="18" t="s">
        <v>61</v>
      </c>
      <c r="C152" s="53">
        <f t="shared" si="1"/>
        <v>24</v>
      </c>
      <c r="D152" s="51">
        <f t="shared" si="1"/>
        <v>3</v>
      </c>
      <c r="E152" s="53">
        <f t="shared" si="1"/>
        <v>24</v>
      </c>
      <c r="F152" s="51">
        <f t="shared" si="1"/>
        <v>6</v>
      </c>
      <c r="G152" s="18">
        <f t="shared" si="0"/>
        <v>23</v>
      </c>
      <c r="H152" s="18">
        <f>COUNTIF(H$4:H$142,$B152)</f>
        <v>3</v>
      </c>
      <c r="I152" s="27"/>
    </row>
    <row r="153" spans="2:13">
      <c r="B153" s="18" t="s">
        <v>11</v>
      </c>
      <c r="C153" s="53">
        <f t="shared" si="1"/>
        <v>6</v>
      </c>
      <c r="D153" s="51">
        <f t="shared" si="1"/>
        <v>6</v>
      </c>
      <c r="E153" s="53">
        <f t="shared" si="1"/>
        <v>10</v>
      </c>
      <c r="F153" s="51">
        <f t="shared" si="1"/>
        <v>4</v>
      </c>
      <c r="G153" s="18">
        <f t="shared" si="0"/>
        <v>7</v>
      </c>
      <c r="H153" s="18">
        <f t="shared" si="0"/>
        <v>1</v>
      </c>
      <c r="I153" s="27"/>
    </row>
    <row r="154" spans="2:13">
      <c r="B154" s="18" t="s">
        <v>12</v>
      </c>
      <c r="C154" s="51">
        <f t="shared" si="1"/>
        <v>6</v>
      </c>
      <c r="D154" s="53">
        <f t="shared" si="1"/>
        <v>12</v>
      </c>
      <c r="E154" s="51">
        <f t="shared" si="1"/>
        <v>7</v>
      </c>
      <c r="F154" s="53">
        <f t="shared" si="1"/>
        <v>15</v>
      </c>
      <c r="G154" s="18">
        <f t="shared" si="0"/>
        <v>9</v>
      </c>
      <c r="H154" s="18">
        <f t="shared" si="0"/>
        <v>1</v>
      </c>
      <c r="I154" s="27"/>
    </row>
    <row r="155" spans="2:13">
      <c r="B155" s="18" t="s">
        <v>13</v>
      </c>
      <c r="C155" s="53">
        <f t="shared" si="1"/>
        <v>12</v>
      </c>
      <c r="D155" s="51">
        <f t="shared" si="1"/>
        <v>9</v>
      </c>
      <c r="E155" s="53">
        <f t="shared" si="1"/>
        <v>10</v>
      </c>
      <c r="F155" s="51">
        <f t="shared" si="1"/>
        <v>5</v>
      </c>
      <c r="G155" s="18">
        <f t="shared" si="0"/>
        <v>4</v>
      </c>
      <c r="H155" s="18">
        <f t="shared" si="0"/>
        <v>1</v>
      </c>
      <c r="I155" s="27"/>
    </row>
    <row r="156" spans="2:13">
      <c r="B156" s="18" t="s">
        <v>14</v>
      </c>
      <c r="C156" s="51">
        <f t="shared" si="1"/>
        <v>4</v>
      </c>
      <c r="D156" s="53">
        <f t="shared" si="1"/>
        <v>13</v>
      </c>
      <c r="E156" s="51">
        <f t="shared" si="1"/>
        <v>8</v>
      </c>
      <c r="F156" s="53">
        <f t="shared" si="1"/>
        <v>17</v>
      </c>
      <c r="G156" s="18">
        <f t="shared" si="0"/>
        <v>8</v>
      </c>
      <c r="H156" s="18">
        <f t="shared" si="0"/>
        <v>1</v>
      </c>
      <c r="I156" s="27"/>
    </row>
    <row r="157" spans="2:13">
      <c r="B157" s="18" t="s">
        <v>15</v>
      </c>
      <c r="C157" s="53">
        <f t="shared" si="1"/>
        <v>6</v>
      </c>
      <c r="D157" s="51">
        <f t="shared" si="1"/>
        <v>8</v>
      </c>
      <c r="E157" s="53">
        <f t="shared" si="1"/>
        <v>11</v>
      </c>
      <c r="F157" s="51">
        <f t="shared" si="1"/>
        <v>6</v>
      </c>
      <c r="G157" s="18">
        <f t="shared" si="0"/>
        <v>8</v>
      </c>
      <c r="H157" s="18">
        <f t="shared" si="0"/>
        <v>1</v>
      </c>
      <c r="I157" s="27"/>
    </row>
    <row r="158" spans="2:13">
      <c r="B158" s="18" t="s">
        <v>48</v>
      </c>
      <c r="C158" s="53">
        <f t="shared" si="1"/>
        <v>0</v>
      </c>
      <c r="D158" s="53">
        <f t="shared" si="1"/>
        <v>0</v>
      </c>
      <c r="E158" s="53">
        <f t="shared" si="1"/>
        <v>0</v>
      </c>
      <c r="F158" s="18">
        <f t="shared" si="1"/>
        <v>0</v>
      </c>
      <c r="G158" s="18">
        <f t="shared" si="0"/>
        <v>0</v>
      </c>
      <c r="H158" s="18">
        <f t="shared" si="0"/>
        <v>0</v>
      </c>
    </row>
    <row r="159" spans="2:13">
      <c r="B159" s="22" t="s">
        <v>43</v>
      </c>
      <c r="C159" s="18">
        <f t="shared" si="1"/>
        <v>8</v>
      </c>
      <c r="D159" s="18">
        <f t="shared" si="1"/>
        <v>7</v>
      </c>
      <c r="E159" s="18">
        <f t="shared" si="1"/>
        <v>8</v>
      </c>
      <c r="F159" s="18">
        <f t="shared" si="1"/>
        <v>7</v>
      </c>
      <c r="G159" s="18">
        <f t="shared" si="1"/>
        <v>9</v>
      </c>
      <c r="H159" s="18">
        <v>0</v>
      </c>
    </row>
    <row r="160" spans="2:13" ht="15" thickBot="1">
      <c r="B160" s="23" t="s">
        <v>16</v>
      </c>
      <c r="C160" s="18">
        <f t="shared" si="1"/>
        <v>8</v>
      </c>
      <c r="D160" s="18">
        <f t="shared" si="1"/>
        <v>0</v>
      </c>
      <c r="E160" s="18">
        <f t="shared" si="1"/>
        <v>6</v>
      </c>
      <c r="F160" s="18">
        <f t="shared" si="1"/>
        <v>0</v>
      </c>
      <c r="G160" s="18">
        <f t="shared" si="1"/>
        <v>6</v>
      </c>
      <c r="H160" s="23">
        <v>0</v>
      </c>
    </row>
    <row r="161" spans="2:26" ht="15" thickBot="1">
      <c r="B161" s="24" t="s">
        <v>41</v>
      </c>
      <c r="C161" s="25">
        <f>SUM(C147:C160)</f>
        <v>139</v>
      </c>
      <c r="D161" s="25">
        <f t="shared" ref="D161:G161" si="2">SUM(D147:D160)</f>
        <v>135</v>
      </c>
      <c r="E161" s="25">
        <f t="shared" si="2"/>
        <v>138</v>
      </c>
      <c r="F161" s="25">
        <f t="shared" si="2"/>
        <v>133</v>
      </c>
      <c r="G161" s="25">
        <f t="shared" si="2"/>
        <v>136</v>
      </c>
      <c r="H161" s="25">
        <f>SUM(H147:H160)</f>
        <v>17</v>
      </c>
    </row>
    <row r="165" spans="2:26">
      <c r="B165" s="71" t="s">
        <v>45</v>
      </c>
      <c r="C165" s="71"/>
      <c r="D165" s="71"/>
      <c r="E165" s="71"/>
      <c r="F165" s="71"/>
      <c r="G165" s="71"/>
      <c r="H165" s="71"/>
      <c r="K165" s="71" t="s">
        <v>47</v>
      </c>
      <c r="L165" s="71"/>
      <c r="M165" s="71"/>
      <c r="N165" s="71"/>
      <c r="O165" s="71"/>
      <c r="P165" s="71"/>
      <c r="Q165" s="71"/>
      <c r="T165" s="71" t="s">
        <v>50</v>
      </c>
      <c r="U165" s="71"/>
      <c r="V165" s="71"/>
      <c r="W165" s="71"/>
      <c r="X165" s="71"/>
      <c r="Y165" s="71"/>
      <c r="Z165" s="71"/>
    </row>
    <row r="166" spans="2:26">
      <c r="B166" s="18" t="s">
        <v>6</v>
      </c>
      <c r="C166" s="18" t="s">
        <v>35</v>
      </c>
      <c r="D166" s="18" t="s">
        <v>36</v>
      </c>
      <c r="E166" s="18" t="s">
        <v>37</v>
      </c>
      <c r="F166" s="18" t="s">
        <v>38</v>
      </c>
      <c r="G166" s="18" t="s">
        <v>39</v>
      </c>
      <c r="H166" s="18" t="s">
        <v>44</v>
      </c>
      <c r="K166" s="18" t="s">
        <v>6</v>
      </c>
      <c r="L166" s="18">
        <v>1</v>
      </c>
      <c r="M166" s="18">
        <v>2</v>
      </c>
      <c r="N166" s="18">
        <v>3</v>
      </c>
      <c r="O166" s="18">
        <v>4</v>
      </c>
      <c r="P166" s="18">
        <v>5</v>
      </c>
      <c r="Q166" s="18" t="s">
        <v>44</v>
      </c>
      <c r="T166" s="18" t="s">
        <v>6</v>
      </c>
      <c r="U166" s="18">
        <v>1</v>
      </c>
      <c r="V166" s="18">
        <v>2</v>
      </c>
      <c r="W166" s="18">
        <v>3</v>
      </c>
      <c r="X166" s="18">
        <v>4</v>
      </c>
      <c r="Y166" s="18">
        <v>5</v>
      </c>
      <c r="Z166" s="18" t="s">
        <v>44</v>
      </c>
    </row>
    <row r="167" spans="2:26">
      <c r="B167" s="18" t="s">
        <v>5</v>
      </c>
      <c r="C167" s="18">
        <f>C147/C$161</f>
        <v>2.1582733812949641E-2</v>
      </c>
      <c r="D167" s="18">
        <f t="shared" ref="D167:H180" si="3">D147/D$161</f>
        <v>2.9629629629629631E-2</v>
      </c>
      <c r="E167" s="18">
        <f t="shared" si="3"/>
        <v>2.1739130434782608E-2</v>
      </c>
      <c r="F167" s="18">
        <f t="shared" si="3"/>
        <v>3.7593984962406013E-2</v>
      </c>
      <c r="G167" s="18">
        <f t="shared" si="3"/>
        <v>3.6764705882352942E-2</v>
      </c>
      <c r="H167" s="18">
        <f t="shared" si="3"/>
        <v>0</v>
      </c>
      <c r="K167" s="18" t="s">
        <v>5</v>
      </c>
      <c r="L167" s="18">
        <v>0</v>
      </c>
      <c r="M167" s="18">
        <f>(C167*D167*(E180+E178))*D186</f>
        <v>0</v>
      </c>
      <c r="N167" s="18">
        <f>C167*D167*E167*(F173+F174+F175+F176+F177)*E186</f>
        <v>3.6845319429320878E-4</v>
      </c>
      <c r="O167" s="18">
        <f>C167*D167*E167*F167*(G178+G180+SUM(G173:G177)+G179*SUM(H173:H177))*F186</f>
        <v>5.1471687857716535E-5</v>
      </c>
      <c r="P167" s="18">
        <f>C167*D167*E167*F167*G167*G186</f>
        <v>2.8821432594900562E-5</v>
      </c>
      <c r="Q167" s="18"/>
      <c r="T167" s="18" t="s">
        <v>5</v>
      </c>
      <c r="U167" s="18"/>
      <c r="V167" s="18"/>
      <c r="W167" s="18"/>
      <c r="X167" s="18"/>
      <c r="Y167" s="18"/>
      <c r="Z167" s="18"/>
    </row>
    <row r="168" spans="2:26">
      <c r="B168" s="18" t="s">
        <v>7</v>
      </c>
      <c r="C168" s="18">
        <f t="shared" ref="C168:C180" si="4">C148/C$161</f>
        <v>0.1079136690647482</v>
      </c>
      <c r="D168" s="18">
        <f t="shared" si="3"/>
        <v>7.407407407407407E-2</v>
      </c>
      <c r="E168" s="18">
        <f t="shared" si="3"/>
        <v>0.13043478260869565</v>
      </c>
      <c r="F168" s="18">
        <f t="shared" si="3"/>
        <v>6.0150375939849621E-2</v>
      </c>
      <c r="G168" s="18">
        <f t="shared" si="3"/>
        <v>8.8235294117647065E-2</v>
      </c>
      <c r="H168" s="18">
        <f t="shared" si="3"/>
        <v>0.11764705882352941</v>
      </c>
      <c r="I168" s="27"/>
      <c r="K168" s="18" t="s">
        <v>7</v>
      </c>
      <c r="L168" s="18">
        <v>0</v>
      </c>
      <c r="M168" s="18">
        <v>0</v>
      </c>
      <c r="N168" s="18">
        <f>((1-$H168)*($C168+C$167)*($D168+D$167)*($E168+E$167)*(1-F$167-$F168)+H168*($C168+C$167+C$179)*($D168+D$167+D$179)*($E168+E$167+E$179)*(1-F$167-$F168-F$179))*$E187-(1-F$167-F168-$H168*F$179)*$E187*PRODUCT(C$167:E$167)</f>
        <v>0.16692282387385476</v>
      </c>
      <c r="O168" s="18">
        <f>((1-$H168)*($C168+C$167)*($D168+D$167)*($E168+E$167)*(F$167+$F168)*(1-G$167-G168)+H168*($C168+C$167+C$179)*($D168+D$167+D$179)*($E168+E$167+E$179)*(F$167+$F168+F$179)*(1-G$167-G168-G$179))*F187-(1-G$167-G168-$H168*G$179)*$F187*PRODUCT(C$167:F$167)</f>
        <v>7.2377421364392208E-2</v>
      </c>
      <c r="P168" s="18">
        <f>((1-$H168)*($C168+C$167)*($D168+D$167)*($E168+E$167)*(F$167+$F168)*(G$167+G168)+H168*($C168+C$167+C$179)*($D168+D$167+D$179)*($E168+E$167+E$179)*(F$167+$F168+F$179)*(+G$167+G168+G$179))*G187-PRODUCT(C$167:G$167)*G187</f>
        <v>6.403828456999662E-2</v>
      </c>
      <c r="Q168" s="18"/>
      <c r="T168" s="18" t="s">
        <v>7</v>
      </c>
      <c r="U168" s="18"/>
      <c r="V168" s="18" t="s">
        <v>51</v>
      </c>
      <c r="W168" s="18"/>
      <c r="X168" s="18"/>
      <c r="Y168" s="18"/>
      <c r="Z168" s="18"/>
    </row>
    <row r="169" spans="2:26">
      <c r="B169" s="18" t="s">
        <v>8</v>
      </c>
      <c r="C169" s="18">
        <f t="shared" si="4"/>
        <v>0.10071942446043165</v>
      </c>
      <c r="D169" s="18">
        <f t="shared" si="3"/>
        <v>0.2</v>
      </c>
      <c r="E169" s="18">
        <f t="shared" si="3"/>
        <v>4.3478260869565216E-2</v>
      </c>
      <c r="F169" s="18">
        <f t="shared" si="3"/>
        <v>0.20300751879699247</v>
      </c>
      <c r="G169" s="18">
        <f t="shared" si="3"/>
        <v>9.5588235294117641E-2</v>
      </c>
      <c r="H169" s="18">
        <f t="shared" si="3"/>
        <v>0.11764705882352941</v>
      </c>
      <c r="K169" s="18" t="s">
        <v>8</v>
      </c>
      <c r="L169" s="18">
        <v>0</v>
      </c>
      <c r="M169" s="18">
        <v>0</v>
      </c>
      <c r="N169" s="18">
        <f t="shared" ref="N169:N177" si="5">((1-$H169)*($C169+C$167)*($D169+D$167)*($E169+E$167)*(1-F$167-$F169)+H169*($C169+C$167+C$179)*($D169+D$167+D$179)*($E169+E$167+E$179)*(1-F$167-$F169-F$179))*$E188-(1-F$167-F169-$H169*F$179)*$E188*PRODUCT(C$167:E$167)</f>
        <v>4.3383886262739729E-2</v>
      </c>
      <c r="O169" s="18">
        <f t="shared" ref="O169:O177" si="6">((1-$H169)*($C169+C$167)*($D169+D$167)*($E169+E$167)*(F$167+$F169)*(1-G$167-G169)+H169*($C169+C$167+C$179)*($D169+D$167+D$179)*($E169+E$167+E$179)*(F$167+$F169+F$179)*(1-G$167-G169-G$179))*F188-(1-G$167-G169-$H169*G$179)*$F188*PRODUCT(C$167:F$167)</f>
        <v>6.112298423024759E-2</v>
      </c>
      <c r="P169" s="18">
        <f t="shared" ref="P169:P177" si="7">((1-$H169)*($C169+C$167)*($D169+D$167)*($E169+E$167)*(F$167+$F169)*(G$167+G169)+H169*($C169+C$167+C$179)*($D169+D$167+D$179)*($E169+E$167+E$179)*(F$167+$F169+F$179)*(+G$167+G169+G$179))*G188-PRODUCT(C$167:G$167)*G188</f>
        <v>4.2370964486415211E-2</v>
      </c>
      <c r="Q169" s="18"/>
      <c r="T169" s="18" t="s">
        <v>8</v>
      </c>
      <c r="U169" s="18"/>
      <c r="V169" s="18"/>
      <c r="W169" s="18"/>
      <c r="X169" s="18"/>
      <c r="Y169" s="18"/>
      <c r="Z169" s="18"/>
    </row>
    <row r="170" spans="2:26">
      <c r="B170" s="18" t="s">
        <v>9</v>
      </c>
      <c r="C170" s="18">
        <f t="shared" si="4"/>
        <v>0.12949640287769784</v>
      </c>
      <c r="D170" s="18">
        <f t="shared" si="3"/>
        <v>8.1481481481481488E-2</v>
      </c>
      <c r="E170" s="18">
        <f t="shared" si="3"/>
        <v>0.15942028985507245</v>
      </c>
      <c r="F170" s="18">
        <f t="shared" si="3"/>
        <v>4.5112781954887216E-2</v>
      </c>
      <c r="G170" s="18">
        <f t="shared" si="3"/>
        <v>0.11764705882352941</v>
      </c>
      <c r="H170" s="18">
        <f t="shared" si="3"/>
        <v>0.11764705882352941</v>
      </c>
      <c r="K170" s="18" t="s">
        <v>9</v>
      </c>
      <c r="L170" s="18">
        <v>0</v>
      </c>
      <c r="M170" s="18">
        <v>0</v>
      </c>
      <c r="N170" s="18">
        <f t="shared" si="5"/>
        <v>8.1893474765662402E-2</v>
      </c>
      <c r="O170" s="18">
        <f t="shared" si="6"/>
        <v>3.4573893510549153E-2</v>
      </c>
      <c r="P170" s="18">
        <f t="shared" si="7"/>
        <v>2.8261898388638327E-2</v>
      </c>
      <c r="Q170" s="18"/>
      <c r="T170" s="18" t="s">
        <v>9</v>
      </c>
      <c r="U170" s="18"/>
      <c r="V170" s="18"/>
      <c r="W170" s="18"/>
      <c r="X170" s="18"/>
      <c r="Y170" s="18"/>
      <c r="Z170" s="18"/>
    </row>
    <row r="171" spans="2:26">
      <c r="B171" s="18" t="s">
        <v>10</v>
      </c>
      <c r="C171" s="18">
        <f t="shared" si="4"/>
        <v>0.1079136690647482</v>
      </c>
      <c r="D171" s="18">
        <f t="shared" si="3"/>
        <v>0.18518518518518517</v>
      </c>
      <c r="E171" s="18">
        <f t="shared" si="3"/>
        <v>3.6231884057971016E-2</v>
      </c>
      <c r="F171" s="18">
        <f t="shared" si="3"/>
        <v>0.20300751879699247</v>
      </c>
      <c r="G171" s="18">
        <f t="shared" si="3"/>
        <v>0.11764705882352941</v>
      </c>
      <c r="H171" s="18">
        <f t="shared" si="3"/>
        <v>0.17647058823529413</v>
      </c>
      <c r="K171" s="18" t="s">
        <v>10</v>
      </c>
      <c r="L171" s="18">
        <v>0</v>
      </c>
      <c r="M171" s="18">
        <v>0</v>
      </c>
      <c r="N171" s="18">
        <f t="shared" si="5"/>
        <v>4.2984668857802631E-2</v>
      </c>
      <c r="O171" s="18">
        <f t="shared" si="6"/>
        <v>6.0360418402784999E-2</v>
      </c>
      <c r="P171" s="18">
        <f t="shared" si="7"/>
        <v>5.1900204917537517E-2</v>
      </c>
      <c r="Q171" s="18"/>
      <c r="T171" s="18" t="s">
        <v>10</v>
      </c>
      <c r="U171" s="18"/>
      <c r="V171" s="18"/>
      <c r="W171" s="18"/>
      <c r="X171" s="18"/>
      <c r="Y171" s="18"/>
      <c r="Z171" s="18"/>
    </row>
    <row r="172" spans="2:26">
      <c r="B172" s="18" t="s">
        <v>61</v>
      </c>
      <c r="C172" s="18">
        <f t="shared" si="4"/>
        <v>0.17266187050359713</v>
      </c>
      <c r="D172" s="18">
        <f t="shared" si="3"/>
        <v>2.2222222222222223E-2</v>
      </c>
      <c r="E172" s="18">
        <f t="shared" si="3"/>
        <v>0.17391304347826086</v>
      </c>
      <c r="F172" s="18">
        <f>F152/F$161</f>
        <v>4.5112781954887216E-2</v>
      </c>
      <c r="G172" s="18">
        <f t="shared" si="3"/>
        <v>0.16911764705882354</v>
      </c>
      <c r="H172" s="18">
        <f t="shared" si="3"/>
        <v>0.17647058823529413</v>
      </c>
      <c r="K172" s="18" t="s">
        <v>61</v>
      </c>
      <c r="L172" s="18">
        <v>0</v>
      </c>
      <c r="M172" s="18">
        <v>0</v>
      </c>
      <c r="N172" s="18">
        <f t="shared" si="5"/>
        <v>6.2163628582804449E-2</v>
      </c>
      <c r="O172" s="18">
        <f t="shared" si="6"/>
        <v>2.6558121435244844E-2</v>
      </c>
      <c r="P172" s="18">
        <f t="shared" si="7"/>
        <v>3.179090818590994E-2</v>
      </c>
      <c r="Q172" s="18"/>
      <c r="T172" s="18" t="s">
        <v>61</v>
      </c>
      <c r="U172" s="18"/>
      <c r="V172" s="18"/>
      <c r="W172" s="18"/>
      <c r="X172" s="18"/>
      <c r="Y172" s="18"/>
      <c r="Z172" s="18"/>
    </row>
    <row r="173" spans="2:26">
      <c r="B173" s="18" t="s">
        <v>11</v>
      </c>
      <c r="C173" s="18">
        <f t="shared" si="4"/>
        <v>4.3165467625899283E-2</v>
      </c>
      <c r="D173" s="18">
        <f t="shared" si="3"/>
        <v>4.4444444444444446E-2</v>
      </c>
      <c r="E173" s="18">
        <f t="shared" si="3"/>
        <v>7.2463768115942032E-2</v>
      </c>
      <c r="F173" s="18">
        <f t="shared" si="3"/>
        <v>3.007518796992481E-2</v>
      </c>
      <c r="G173" s="18">
        <f t="shared" si="3"/>
        <v>5.1470588235294115E-2</v>
      </c>
      <c r="H173" s="18">
        <f t="shared" si="3"/>
        <v>5.8823529411764705E-2</v>
      </c>
      <c r="K173" s="18" t="s">
        <v>11</v>
      </c>
      <c r="L173" s="18">
        <v>0</v>
      </c>
      <c r="M173" s="18">
        <v>0</v>
      </c>
      <c r="N173" s="18">
        <f t="shared" si="5"/>
        <v>2.524088838077088E-3</v>
      </c>
      <c r="O173" s="18">
        <f t="shared" si="6"/>
        <v>1.5914283342082134E-3</v>
      </c>
      <c r="P173" s="18">
        <f t="shared" si="7"/>
        <v>4.5725982685868185E-4</v>
      </c>
      <c r="Q173" s="18"/>
      <c r="T173" s="18" t="s">
        <v>11</v>
      </c>
      <c r="U173" s="18"/>
      <c r="V173" s="18"/>
      <c r="W173" s="18"/>
      <c r="X173" s="18"/>
      <c r="Y173" s="18"/>
      <c r="Z173" s="18"/>
    </row>
    <row r="174" spans="2:26">
      <c r="B174" s="18" t="s">
        <v>12</v>
      </c>
      <c r="C174" s="18">
        <f t="shared" si="4"/>
        <v>4.3165467625899283E-2</v>
      </c>
      <c r="D174" s="18">
        <f t="shared" si="3"/>
        <v>8.8888888888888892E-2</v>
      </c>
      <c r="E174" s="18">
        <f t="shared" si="3"/>
        <v>5.0724637681159424E-2</v>
      </c>
      <c r="F174" s="18">
        <f t="shared" si="3"/>
        <v>0.11278195488721804</v>
      </c>
      <c r="G174" s="18">
        <f t="shared" si="3"/>
        <v>6.6176470588235295E-2</v>
      </c>
      <c r="H174" s="18">
        <f t="shared" si="3"/>
        <v>5.8823529411764705E-2</v>
      </c>
      <c r="K174" s="18" t="s">
        <v>12</v>
      </c>
      <c r="L174" s="18">
        <v>0</v>
      </c>
      <c r="M174" s="18">
        <v>0</v>
      </c>
      <c r="N174" s="18">
        <f t="shared" si="5"/>
        <v>2.8015662196700731E-3</v>
      </c>
      <c r="O174" s="18">
        <f t="shared" si="6"/>
        <v>3.8839907237177103E-3</v>
      </c>
      <c r="P174" s="18">
        <f t="shared" si="7"/>
        <v>1.2214068772310892E-3</v>
      </c>
      <c r="Q174" s="18"/>
      <c r="T174" s="18" t="s">
        <v>12</v>
      </c>
      <c r="U174" s="18"/>
      <c r="V174" s="18"/>
      <c r="W174" s="18"/>
      <c r="X174" s="18"/>
      <c r="Y174" s="18"/>
      <c r="Z174" s="18"/>
    </row>
    <row r="175" spans="2:26">
      <c r="B175" s="18" t="s">
        <v>13</v>
      </c>
      <c r="C175" s="18">
        <f t="shared" si="4"/>
        <v>8.6330935251798566E-2</v>
      </c>
      <c r="D175" s="18">
        <f t="shared" si="3"/>
        <v>6.6666666666666666E-2</v>
      </c>
      <c r="E175" s="18">
        <f t="shared" si="3"/>
        <v>7.2463768115942032E-2</v>
      </c>
      <c r="F175" s="18">
        <f t="shared" si="3"/>
        <v>3.7593984962406013E-2</v>
      </c>
      <c r="G175" s="18">
        <f t="shared" si="3"/>
        <v>2.9411764705882353E-2</v>
      </c>
      <c r="H175" s="18">
        <f t="shared" si="3"/>
        <v>5.8823529411764705E-2</v>
      </c>
      <c r="K175" s="18" t="s">
        <v>13</v>
      </c>
      <c r="L175" s="18">
        <v>0</v>
      </c>
      <c r="M175" s="18">
        <v>0</v>
      </c>
      <c r="N175" s="18">
        <f t="shared" si="5"/>
        <v>5.1532004146248728E-3</v>
      </c>
      <c r="O175" s="18">
        <f t="shared" si="6"/>
        <v>2.213478488273306E-3</v>
      </c>
      <c r="P175" s="18">
        <f t="shared" si="7"/>
        <v>4.9663736344822309E-4</v>
      </c>
      <c r="Q175" s="18"/>
      <c r="T175" s="18" t="s">
        <v>13</v>
      </c>
      <c r="U175" s="18"/>
      <c r="V175" s="18"/>
      <c r="W175" s="18"/>
      <c r="X175" s="18"/>
      <c r="Y175" s="18"/>
      <c r="Z175" s="18"/>
    </row>
    <row r="176" spans="2:26">
      <c r="B176" s="18" t="s">
        <v>14</v>
      </c>
      <c r="C176" s="18">
        <f t="shared" si="4"/>
        <v>2.8776978417266189E-2</v>
      </c>
      <c r="D176" s="18">
        <f>D156/D$161</f>
        <v>9.6296296296296297E-2</v>
      </c>
      <c r="E176" s="18">
        <f t="shared" si="3"/>
        <v>5.7971014492753624E-2</v>
      </c>
      <c r="F176" s="18">
        <f t="shared" si="3"/>
        <v>0.12781954887218044</v>
      </c>
      <c r="G176" s="18">
        <f t="shared" si="3"/>
        <v>5.8823529411764705E-2</v>
      </c>
      <c r="H176" s="18">
        <f t="shared" si="3"/>
        <v>5.8823529411764705E-2</v>
      </c>
      <c r="K176" s="18" t="s">
        <v>14</v>
      </c>
      <c r="L176" s="18">
        <v>0</v>
      </c>
      <c r="M176" s="18">
        <v>0</v>
      </c>
      <c r="N176" s="18">
        <f t="shared" si="5"/>
        <v>2.5349743729300416E-3</v>
      </c>
      <c r="O176" s="18">
        <f t="shared" si="6"/>
        <v>2.4775363094495031E-3</v>
      </c>
      <c r="P176" s="18">
        <f t="shared" si="7"/>
        <v>7.7901536813429896E-4</v>
      </c>
      <c r="Q176" s="18"/>
      <c r="T176" s="18" t="s">
        <v>14</v>
      </c>
      <c r="U176" s="18"/>
      <c r="V176" s="18"/>
      <c r="W176" s="18"/>
      <c r="X176" s="18"/>
      <c r="Y176" s="18"/>
      <c r="Z176" s="18"/>
    </row>
    <row r="177" spans="2:26">
      <c r="B177" s="18" t="s">
        <v>15</v>
      </c>
      <c r="C177" s="18">
        <f t="shared" si="4"/>
        <v>4.3165467625899283E-2</v>
      </c>
      <c r="D177" s="18">
        <f>D157/D$161</f>
        <v>5.9259259259259262E-2</v>
      </c>
      <c r="E177" s="18">
        <f t="shared" si="3"/>
        <v>7.9710144927536225E-2</v>
      </c>
      <c r="F177" s="18">
        <f t="shared" si="3"/>
        <v>4.5112781954887216E-2</v>
      </c>
      <c r="G177" s="18">
        <f t="shared" si="3"/>
        <v>5.8823529411764705E-2</v>
      </c>
      <c r="H177" s="18">
        <f t="shared" si="3"/>
        <v>5.8823529411764705E-2</v>
      </c>
      <c r="K177" s="18" t="s">
        <v>15</v>
      </c>
      <c r="L177" s="18">
        <v>0</v>
      </c>
      <c r="M177" s="18">
        <v>0</v>
      </c>
      <c r="N177" s="18">
        <f t="shared" si="5"/>
        <v>3.1547316721465732E-3</v>
      </c>
      <c r="O177" s="18">
        <f t="shared" si="6"/>
        <v>1.4736771469018002E-3</v>
      </c>
      <c r="P177" s="18">
        <f t="shared" si="7"/>
        <v>4.7155118851762145E-4</v>
      </c>
      <c r="Q177" s="18"/>
      <c r="T177" s="18" t="s">
        <v>15</v>
      </c>
      <c r="U177" s="18"/>
      <c r="V177" s="18"/>
      <c r="W177" s="18"/>
      <c r="X177" s="18"/>
      <c r="Y177" s="18"/>
      <c r="Z177" s="18"/>
    </row>
    <row r="178" spans="2:26">
      <c r="B178" s="18" t="s">
        <v>48</v>
      </c>
      <c r="C178" s="18">
        <f t="shared" si="4"/>
        <v>0</v>
      </c>
      <c r="D178" s="18">
        <f>D158/D$161</f>
        <v>0</v>
      </c>
      <c r="E178" s="18">
        <f t="shared" si="3"/>
        <v>0</v>
      </c>
      <c r="F178" s="18">
        <f t="shared" si="3"/>
        <v>0</v>
      </c>
      <c r="G178" s="18">
        <f t="shared" si="3"/>
        <v>0</v>
      </c>
      <c r="H178" s="18">
        <f t="shared" si="3"/>
        <v>0</v>
      </c>
      <c r="K178" s="18" t="s">
        <v>48</v>
      </c>
      <c r="L178" s="18">
        <v>0</v>
      </c>
      <c r="M178" s="18">
        <v>0</v>
      </c>
      <c r="N178" s="18"/>
      <c r="O178" s="18"/>
      <c r="P178" s="18"/>
      <c r="Q178" s="18"/>
      <c r="T178" s="18" t="s">
        <v>48</v>
      </c>
      <c r="U178" s="18"/>
      <c r="V178" s="18"/>
      <c r="W178" s="18"/>
      <c r="X178" s="18"/>
      <c r="Y178" s="18"/>
      <c r="Z178" s="18"/>
    </row>
    <row r="179" spans="2:26">
      <c r="B179" s="18" t="s">
        <v>43</v>
      </c>
      <c r="C179" s="18">
        <f t="shared" si="4"/>
        <v>5.7553956834532377E-2</v>
      </c>
      <c r="D179" s="18">
        <f t="shared" si="3"/>
        <v>5.185185185185185E-2</v>
      </c>
      <c r="E179" s="18">
        <f t="shared" si="3"/>
        <v>5.7971014492753624E-2</v>
      </c>
      <c r="F179" s="18">
        <f t="shared" si="3"/>
        <v>5.2631578947368418E-2</v>
      </c>
      <c r="G179" s="18">
        <f t="shared" si="3"/>
        <v>6.6176470588235295E-2</v>
      </c>
      <c r="H179" s="18">
        <f t="shared" si="3"/>
        <v>0</v>
      </c>
      <c r="K179" s="18" t="s">
        <v>43</v>
      </c>
      <c r="L179" s="18">
        <v>0</v>
      </c>
      <c r="M179" s="18">
        <v>0</v>
      </c>
      <c r="N179" s="18"/>
      <c r="O179" s="18"/>
      <c r="P179" s="18"/>
      <c r="Q179" s="18"/>
      <c r="T179" s="18" t="s">
        <v>43</v>
      </c>
      <c r="U179" s="18"/>
      <c r="V179" s="18"/>
      <c r="W179" s="18"/>
      <c r="X179" s="18"/>
      <c r="Y179" s="18"/>
      <c r="Z179" s="18"/>
    </row>
    <row r="180" spans="2:26" ht="15" thickBot="1">
      <c r="B180" s="23" t="s">
        <v>16</v>
      </c>
      <c r="C180" s="18">
        <f t="shared" si="4"/>
        <v>5.7553956834532377E-2</v>
      </c>
      <c r="D180" s="18">
        <f t="shared" si="3"/>
        <v>0</v>
      </c>
      <c r="E180" s="18">
        <f t="shared" si="3"/>
        <v>4.3478260869565216E-2</v>
      </c>
      <c r="F180" s="18">
        <f t="shared" si="3"/>
        <v>0</v>
      </c>
      <c r="G180" s="18">
        <f t="shared" si="3"/>
        <v>4.4117647058823532E-2</v>
      </c>
      <c r="H180" s="23">
        <f t="shared" ref="H180" si="8">H159/H$161</f>
        <v>0</v>
      </c>
      <c r="K180" s="23" t="s">
        <v>16</v>
      </c>
      <c r="L180" s="23">
        <v>0</v>
      </c>
      <c r="M180" s="23">
        <v>0</v>
      </c>
      <c r="N180" s="23">
        <f>64*C180*E180*G180*E198</f>
        <v>2.1196342159009368E-2</v>
      </c>
      <c r="O180" s="23"/>
      <c r="P180" s="23"/>
      <c r="Q180" s="23"/>
      <c r="T180" s="23" t="s">
        <v>16</v>
      </c>
      <c r="U180" s="23"/>
      <c r="V180" s="23"/>
      <c r="W180" s="23"/>
      <c r="X180" s="23"/>
      <c r="Y180" s="23"/>
      <c r="Z180" s="23"/>
    </row>
    <row r="181" spans="2:26" ht="15" thickBot="1">
      <c r="B181" s="24" t="s">
        <v>41</v>
      </c>
      <c r="C181" s="25">
        <f t="shared" ref="C181:H181" si="9">SUM(C167:C180)</f>
        <v>0.99999999999999989</v>
      </c>
      <c r="D181" s="25">
        <f t="shared" si="9"/>
        <v>1</v>
      </c>
      <c r="E181" s="25">
        <f t="shared" si="9"/>
        <v>1.0000000000000002</v>
      </c>
      <c r="F181" s="25">
        <f t="shared" si="9"/>
        <v>1.0000000000000002</v>
      </c>
      <c r="G181" s="26">
        <f t="shared" si="9"/>
        <v>1</v>
      </c>
      <c r="H181" s="26">
        <f t="shared" si="9"/>
        <v>1</v>
      </c>
      <c r="K181" s="24" t="s">
        <v>41</v>
      </c>
      <c r="L181" s="25"/>
      <c r="M181" s="25"/>
      <c r="N181" s="25"/>
      <c r="O181" s="25"/>
      <c r="P181" s="26"/>
      <c r="Q181" s="26">
        <f>SUM(L167:P180)</f>
        <v>0.92358321345252448</v>
      </c>
      <c r="T181" s="24" t="s">
        <v>41</v>
      </c>
      <c r="U181" s="25"/>
      <c r="V181" s="25"/>
      <c r="W181" s="25"/>
      <c r="X181" s="25"/>
      <c r="Y181" s="26"/>
      <c r="Z181" s="26"/>
    </row>
    <row r="183" spans="2:26" ht="15" thickBot="1">
      <c r="X183" s="41"/>
    </row>
    <row r="184" spans="2:26">
      <c r="B184" s="72" t="s">
        <v>46</v>
      </c>
      <c r="C184" s="73"/>
      <c r="D184" s="73"/>
      <c r="E184" s="73"/>
      <c r="F184" s="73"/>
      <c r="G184" s="74"/>
      <c r="K184" s="20" t="s">
        <v>5</v>
      </c>
      <c r="L184" s="13" t="s">
        <v>5</v>
      </c>
      <c r="M184" s="13" t="s">
        <v>7</v>
      </c>
      <c r="N184" s="13" t="s">
        <v>52</v>
      </c>
      <c r="O184" s="13" t="s">
        <v>52</v>
      </c>
      <c r="P184" s="13" t="s">
        <v>52</v>
      </c>
      <c r="R184" s="13">
        <f>((1-H$168)*IF(K184="Wild",C$167,C$168)*IF(L184="Wild",D$167,D$168)*IF(M184="Wild",E$167,E$168)*(1-F$167-F$168)+H$168*IF(K184="Wild",C$167,C$168+C$179)*IF(L184="Wild",D$167,D$168+D$179)*IF(M184="Wild",E$167,E$168+E$179)*(1-F$167-F$168-F$179))*E$187</f>
        <v>5.8835688213462085E-3</v>
      </c>
      <c r="X184" s="41"/>
    </row>
    <row r="185" spans="2:26">
      <c r="B185" s="37" t="s">
        <v>6</v>
      </c>
      <c r="C185" s="38">
        <v>1</v>
      </c>
      <c r="D185" s="38">
        <v>2</v>
      </c>
      <c r="E185" s="38">
        <v>3</v>
      </c>
      <c r="F185" s="38">
        <v>4</v>
      </c>
      <c r="G185" s="39">
        <v>5</v>
      </c>
      <c r="K185" s="20" t="s">
        <v>5</v>
      </c>
      <c r="L185" s="13" t="s">
        <v>7</v>
      </c>
      <c r="M185" s="13" t="s">
        <v>5</v>
      </c>
      <c r="N185" s="13" t="s">
        <v>52</v>
      </c>
      <c r="O185" s="13" t="s">
        <v>52</v>
      </c>
      <c r="P185" s="13" t="s">
        <v>52</v>
      </c>
      <c r="R185" s="13">
        <f t="shared" ref="R185:R191" si="10">((1-H$168)*IF(K185="Wild",C$167,C$168)*IF(L185="Wild",D$167,D$168)*IF(M185="Wild",E$167,E$168)*(1-F$167-F$168)+H$168*IF(K185="Wild",C$167,C$168+C$179)*IF(L185="Wild",D$167,D$168+D$179)*IF(M185="Wild",E$167,E$168+E$179)*(1-F$167-F$168-F$179))*E$187</f>
        <v>2.5180709229512717E-3</v>
      </c>
    </row>
    <row r="186" spans="2:26">
      <c r="B186" s="34" t="s">
        <v>5</v>
      </c>
      <c r="C186" s="35">
        <f>Paytable!C4</f>
        <v>0</v>
      </c>
      <c r="D186" s="35">
        <f>Paytable!D4</f>
        <v>0</v>
      </c>
      <c r="E186" s="35">
        <f>Paytable!E4</f>
        <v>75</v>
      </c>
      <c r="F186" s="35">
        <f>Paytable!F4</f>
        <v>300</v>
      </c>
      <c r="G186" s="35">
        <f>Paytable!G4</f>
        <v>1500</v>
      </c>
      <c r="K186" s="20" t="s">
        <v>7</v>
      </c>
      <c r="L186" s="13" t="s">
        <v>5</v>
      </c>
      <c r="M186" s="13" t="s">
        <v>5</v>
      </c>
      <c r="N186" s="13" t="s">
        <v>52</v>
      </c>
      <c r="O186" s="13" t="s">
        <v>52</v>
      </c>
      <c r="P186" s="13" t="s">
        <v>52</v>
      </c>
      <c r="R186" s="13">
        <f t="shared" si="10"/>
        <v>4.9492932623499105E-3</v>
      </c>
    </row>
    <row r="187" spans="2:26">
      <c r="B187" s="34" t="s">
        <v>7</v>
      </c>
      <c r="C187" s="35">
        <f>Paytable!C5</f>
        <v>0</v>
      </c>
      <c r="D187" s="35">
        <f>Paytable!D5</f>
        <v>0</v>
      </c>
      <c r="E187" s="35">
        <f>Paytable!E5</f>
        <v>75</v>
      </c>
      <c r="F187" s="35">
        <f>Paytable!F5</f>
        <v>300</v>
      </c>
      <c r="G187" s="35">
        <f>Paytable!G5</f>
        <v>1500</v>
      </c>
      <c r="K187" s="20" t="s">
        <v>7</v>
      </c>
      <c r="L187" s="13" t="s">
        <v>7</v>
      </c>
      <c r="M187" s="13" t="s">
        <v>5</v>
      </c>
      <c r="N187" s="13" t="s">
        <v>52</v>
      </c>
      <c r="O187" s="13" t="s">
        <v>52</v>
      </c>
      <c r="P187" s="13" t="s">
        <v>52</v>
      </c>
      <c r="R187" s="13">
        <f t="shared" si="10"/>
        <v>1.3771495351072178E-2</v>
      </c>
    </row>
    <row r="188" spans="2:26">
      <c r="B188" s="34" t="s">
        <v>8</v>
      </c>
      <c r="C188" s="35">
        <f>Paytable!C6</f>
        <v>0</v>
      </c>
      <c r="D188" s="35">
        <f>Paytable!D6</f>
        <v>0</v>
      </c>
      <c r="E188" s="35">
        <f>Paytable!E6</f>
        <v>25</v>
      </c>
      <c r="F188" s="35">
        <f>Paytable!F6</f>
        <v>120</v>
      </c>
      <c r="G188" s="35">
        <f>Paytable!G6</f>
        <v>450</v>
      </c>
      <c r="K188" s="20" t="s">
        <v>7</v>
      </c>
      <c r="L188" s="13" t="s">
        <v>5</v>
      </c>
      <c r="M188" s="13" t="s">
        <v>7</v>
      </c>
      <c r="N188" s="13" t="s">
        <v>52</v>
      </c>
      <c r="O188" s="13" t="s">
        <v>52</v>
      </c>
      <c r="P188" s="13" t="s">
        <v>52</v>
      </c>
      <c r="R188" s="13">
        <f t="shared" si="10"/>
        <v>3.1826444823924077E-2</v>
      </c>
    </row>
    <row r="189" spans="2:26">
      <c r="B189" s="34" t="s">
        <v>9</v>
      </c>
      <c r="C189" s="35">
        <f>Paytable!C7</f>
        <v>0</v>
      </c>
      <c r="D189" s="35">
        <f>Paytable!D7</f>
        <v>0</v>
      </c>
      <c r="E189" s="35">
        <f>Paytable!E7</f>
        <v>25</v>
      </c>
      <c r="F189" s="35">
        <f>Paytable!F7</f>
        <v>120</v>
      </c>
      <c r="G189" s="35">
        <f>Paytable!G7</f>
        <v>450</v>
      </c>
      <c r="K189" s="20" t="s">
        <v>5</v>
      </c>
      <c r="L189" s="13" t="s">
        <v>7</v>
      </c>
      <c r="M189" s="13" t="s">
        <v>7</v>
      </c>
      <c r="N189" s="13" t="s">
        <v>52</v>
      </c>
      <c r="O189" s="13" t="s">
        <v>52</v>
      </c>
      <c r="P189" s="13" t="s">
        <v>52</v>
      </c>
      <c r="R189" s="13">
        <f t="shared" si="10"/>
        <v>1.6289566274023452E-2</v>
      </c>
    </row>
    <row r="190" spans="2:26">
      <c r="B190" s="34" t="s">
        <v>10</v>
      </c>
      <c r="C190" s="35">
        <f>Paytable!C8</f>
        <v>0</v>
      </c>
      <c r="D190" s="35">
        <f>Paytable!D8</f>
        <v>0</v>
      </c>
      <c r="E190" s="35">
        <f>Paytable!E8</f>
        <v>25</v>
      </c>
      <c r="F190" s="35">
        <f>Paytable!F8</f>
        <v>120</v>
      </c>
      <c r="G190" s="35">
        <f>Paytable!G8</f>
        <v>450</v>
      </c>
      <c r="K190" s="20" t="s">
        <v>7</v>
      </c>
      <c r="L190" s="13" t="s">
        <v>7</v>
      </c>
      <c r="M190" s="13" t="s">
        <v>7</v>
      </c>
      <c r="N190" s="13" t="s">
        <v>52</v>
      </c>
      <c r="O190" s="13" t="s">
        <v>52</v>
      </c>
      <c r="P190" s="13" t="s">
        <v>52</v>
      </c>
      <c r="R190" s="13">
        <f t="shared" si="10"/>
        <v>9.1684384418187673E-2</v>
      </c>
      <c r="S190" s="13">
        <f>SUM(R184:R190)</f>
        <v>0.16692282387385476</v>
      </c>
    </row>
    <row r="191" spans="2:26">
      <c r="B191" s="34" t="s">
        <v>61</v>
      </c>
      <c r="C191" s="35">
        <f>Paytable!C9</f>
        <v>0</v>
      </c>
      <c r="D191" s="35">
        <f>Paytable!D9</f>
        <v>0</v>
      </c>
      <c r="E191" s="35">
        <f>Paytable!E9</f>
        <v>25</v>
      </c>
      <c r="F191" s="35">
        <f>Paytable!F9</f>
        <v>120</v>
      </c>
      <c r="G191" s="35">
        <f>Paytable!G9</f>
        <v>450</v>
      </c>
      <c r="K191" s="20" t="s">
        <v>5</v>
      </c>
      <c r="L191" s="13" t="s">
        <v>5</v>
      </c>
      <c r="M191" s="13" t="s">
        <v>5</v>
      </c>
      <c r="R191" s="13">
        <f t="shared" si="10"/>
        <v>9.3427555899629666E-4</v>
      </c>
    </row>
    <row r="192" spans="2:26">
      <c r="B192" s="34" t="s">
        <v>11</v>
      </c>
      <c r="C192" s="35">
        <f>Paytable!C10</f>
        <v>0</v>
      </c>
      <c r="D192" s="35">
        <f>Paytable!D10</f>
        <v>0</v>
      </c>
      <c r="E192" s="35">
        <f>Paytable!E10</f>
        <v>5</v>
      </c>
      <c r="F192" s="35">
        <f>Paytable!F10</f>
        <v>40</v>
      </c>
      <c r="G192" s="35">
        <f>Paytable!G10</f>
        <v>90</v>
      </c>
      <c r="R192" s="13">
        <f>(1-F167-F168-F179*0.1)*50*C167*D167*E167</f>
        <v>6.2349597275432355E-4</v>
      </c>
    </row>
    <row r="193" spans="2:7">
      <c r="B193" s="34" t="s">
        <v>12</v>
      </c>
      <c r="C193" s="35">
        <f>Paytable!C11</f>
        <v>0</v>
      </c>
      <c r="D193" s="35">
        <f>Paytable!D11</f>
        <v>0</v>
      </c>
      <c r="E193" s="35">
        <f>Paytable!E11</f>
        <v>5</v>
      </c>
      <c r="F193" s="35">
        <f>Paytable!F11</f>
        <v>40</v>
      </c>
      <c r="G193" s="35">
        <f>Paytable!G11</f>
        <v>90</v>
      </c>
    </row>
    <row r="194" spans="2:7">
      <c r="B194" s="34" t="s">
        <v>13</v>
      </c>
      <c r="C194" s="35">
        <f>Paytable!C12</f>
        <v>0</v>
      </c>
      <c r="D194" s="35">
        <f>Paytable!D12</f>
        <v>0</v>
      </c>
      <c r="E194" s="35">
        <f>Paytable!E12</f>
        <v>5</v>
      </c>
      <c r="F194" s="35">
        <f>Paytable!F12</f>
        <v>25</v>
      </c>
      <c r="G194" s="35">
        <f>Paytable!G12</f>
        <v>60</v>
      </c>
    </row>
    <row r="195" spans="2:7">
      <c r="B195" s="34" t="s">
        <v>14</v>
      </c>
      <c r="C195" s="35">
        <f>Paytable!C13</f>
        <v>0</v>
      </c>
      <c r="D195" s="35">
        <f>Paytable!D13</f>
        <v>0</v>
      </c>
      <c r="E195" s="35">
        <f>Paytable!E13</f>
        <v>5</v>
      </c>
      <c r="F195" s="35">
        <f>Paytable!F13</f>
        <v>25</v>
      </c>
      <c r="G195" s="35">
        <f>Paytable!G13</f>
        <v>60</v>
      </c>
    </row>
    <row r="196" spans="2:7">
      <c r="B196" s="34" t="s">
        <v>15</v>
      </c>
      <c r="C196" s="35">
        <f>Paytable!C14</f>
        <v>0</v>
      </c>
      <c r="D196" s="35">
        <f>Paytable!D14</f>
        <v>0</v>
      </c>
      <c r="E196" s="35">
        <f>Paytable!E14</f>
        <v>5</v>
      </c>
      <c r="F196" s="35">
        <f>Paytable!F14</f>
        <v>25</v>
      </c>
      <c r="G196" s="35">
        <f>Paytable!G14</f>
        <v>60</v>
      </c>
    </row>
    <row r="197" spans="2:7">
      <c r="B197" s="34" t="s">
        <v>48</v>
      </c>
      <c r="C197" s="35">
        <v>0</v>
      </c>
      <c r="D197" s="35">
        <v>0</v>
      </c>
      <c r="E197" s="35">
        <v>0</v>
      </c>
      <c r="F197" s="43">
        <v>0</v>
      </c>
      <c r="G197" s="36">
        <v>0</v>
      </c>
    </row>
    <row r="198" spans="2:7">
      <c r="B198" s="9" t="s">
        <v>16</v>
      </c>
      <c r="C198" s="10"/>
      <c r="D198" s="10"/>
      <c r="E198" s="10">
        <v>3</v>
      </c>
      <c r="F198" s="10"/>
      <c r="G198" s="11"/>
    </row>
  </sheetData>
  <mergeCells count="6">
    <mergeCell ref="T165:Z165"/>
    <mergeCell ref="B184:G184"/>
    <mergeCell ref="C2:H2"/>
    <mergeCell ref="B145:H145"/>
    <mergeCell ref="B165:H165"/>
    <mergeCell ref="K165:Q165"/>
  </mergeCells>
  <conditionalFormatting sqref="A1:Z1048576">
    <cfRule type="containsText" dxfId="215" priority="1" operator="containsText" text="Inner">
      <formula>NOT(ISERROR(SEARCH("Inner",A1)))</formula>
    </cfRule>
    <cfRule type="containsText" dxfId="214" priority="11" operator="containsText" text="King">
      <formula>NOT(ISERROR(SEARCH("King",A1)))</formula>
    </cfRule>
    <cfRule type="containsText" dxfId="213" priority="12" operator="containsText" text="Ace">
      <formula>NOT(ISERROR(SEARCH("Ace",A1)))</formula>
    </cfRule>
    <cfRule type="containsText" dxfId="212" priority="13" operator="containsText" text="Elephant">
      <formula>NOT(ISERROR(SEARCH("Elephant",A1)))</formula>
    </cfRule>
    <cfRule type="containsText" dxfId="211" priority="14" operator="containsText" text="Lion">
      <formula>NOT(ISERROR(SEARCH("Lion",A1)))</formula>
    </cfRule>
  </conditionalFormatting>
  <conditionalFormatting sqref="A1:XFD1048576">
    <cfRule type="containsText" dxfId="210" priority="10" operator="containsText" text="Rhino">
      <formula>NOT(ISERROR(SEARCH("Rhino",A1)))</formula>
    </cfRule>
  </conditionalFormatting>
  <conditionalFormatting sqref="A1:U1048576">
    <cfRule type="containsText" dxfId="209" priority="2" operator="containsText" text="Scatter">
      <formula>NOT(ISERROR(SEARCH("Scatter",A1)))</formula>
    </cfRule>
    <cfRule type="containsText" dxfId="208" priority="3" operator="containsText" text="Collector">
      <formula>NOT(ISERROR(SEARCH("Collector",A1)))</formula>
    </cfRule>
    <cfRule type="containsText" dxfId="207" priority="4" operator="containsText" text="Ten">
      <formula>NOT(ISERROR(SEARCH("Ten",A1)))</formula>
    </cfRule>
    <cfRule type="containsText" dxfId="206" priority="5" operator="containsText" text="WaterBuffalo">
      <formula>NOT(ISERROR(SEARCH("WaterBuffalo",A1)))</formula>
    </cfRule>
    <cfRule type="containsText" dxfId="205" priority="6" operator="containsText" text="Jack">
      <formula>NOT(ISERROR(SEARCH("Jack",A1)))</formula>
    </cfRule>
    <cfRule type="containsText" dxfId="204" priority="7" operator="containsText" text="Queen">
      <formula>NOT(ISERROR(SEARCH("Queen",A1)))</formula>
    </cfRule>
    <cfRule type="containsText" dxfId="203" priority="8" operator="containsText" text="Leopard">
      <formula>NOT(ISERROR(SEARCH("Leopard",A1)))</formula>
    </cfRule>
    <cfRule type="containsText" dxfId="202" priority="9" operator="containsText" text="Wild">
      <formula>NOT(ISERROR(SEARCH("Wild",A1)))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22</vt:i4>
      </vt:variant>
    </vt:vector>
  </HeadingPairs>
  <TitlesOfParts>
    <vt:vector size="22" baseType="lpstr">
      <vt:lpstr>Summary</vt:lpstr>
      <vt:lpstr>Paylines</vt:lpstr>
      <vt:lpstr>Paytable</vt:lpstr>
      <vt:lpstr>Collect Feature Paytable</vt:lpstr>
      <vt:lpstr>Formula of Animal Wheel Weights</vt:lpstr>
      <vt:lpstr>Base Game Reel Weights</vt:lpstr>
      <vt:lpstr>Base Game Reels 1</vt:lpstr>
      <vt:lpstr>Base Game Reels 2</vt:lpstr>
      <vt:lpstr>Base Game Reels 3</vt:lpstr>
      <vt:lpstr>Outer Reels Weights</vt:lpstr>
      <vt:lpstr>Outer Collector Reels</vt:lpstr>
      <vt:lpstr>Lion Feature Info</vt:lpstr>
      <vt:lpstr>Lion Feature Reels</vt:lpstr>
      <vt:lpstr>Elephant Feature Info</vt:lpstr>
      <vt:lpstr>Elephant Feature Reels</vt:lpstr>
      <vt:lpstr>Leopard Feature Weights</vt:lpstr>
      <vt:lpstr>Rhino Feature Info</vt:lpstr>
      <vt:lpstr>Rhino Feature Reels</vt:lpstr>
      <vt:lpstr>Buffalo Feature Info</vt:lpstr>
      <vt:lpstr>Buffalo Feature Reel Set1</vt:lpstr>
      <vt:lpstr>Buffalo Feature Reel Set2</vt:lpstr>
      <vt:lpstr>Buffalo Feature Reel Set3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Дятлов Константин</cp:lastModifiedBy>
  <dcterms:created xsi:type="dcterms:W3CDTF">2023-08-11T00:54:14Z</dcterms:created>
  <dcterms:modified xsi:type="dcterms:W3CDTF">2024-03-13T14:03:43Z</dcterms:modified>
</cp:coreProperties>
</file>