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7F0E6BDD-4993-467F-AD08-0004AC5DF93E}" xr6:coauthVersionLast="47" xr6:coauthVersionMax="47" xr10:uidLastSave="{00000000-0000-0000-0000-000000000000}"/>
  <bookViews>
    <workbookView xWindow="22932" yWindow="2244" windowWidth="23256" windowHeight="12456" firstSheet="10" activeTab="14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Base Game Reels 3" sheetId="30" r:id="rId9"/>
    <sheet name="Outer Reels Weights" sheetId="17" r:id="rId10"/>
    <sheet name="Outer Collector Reels" sheetId="15" r:id="rId11"/>
    <sheet name="Lion Feature Info" sheetId="22" r:id="rId12"/>
    <sheet name="Lion Feature Reels" sheetId="7" r:id="rId13"/>
    <sheet name="Elephant Feature Info" sheetId="28" r:id="rId14"/>
    <sheet name="Elephant Feature Reels" sheetId="8" r:id="rId15"/>
    <sheet name="Leopard Feature Weights" sheetId="9" r:id="rId16"/>
    <sheet name="Rhino Feature Info" sheetId="27" r:id="rId17"/>
    <sheet name="Rhino Feature Reels" sheetId="10" r:id="rId18"/>
    <sheet name="Buffalo Feature Info" sheetId="26" r:id="rId19"/>
    <sheet name="Buffalo Feature Reel Set1" sheetId="11" r:id="rId20"/>
    <sheet name="Buffalo Feature Reel Set2" sheetId="23" r:id="rId21"/>
    <sheet name="Buffalo Feature Reel Set3" sheetId="24" r:id="rId2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2" l="1"/>
  <c r="H147" i="15"/>
  <c r="H148" i="15"/>
  <c r="H149" i="15"/>
  <c r="H150" i="15"/>
  <c r="H151" i="15"/>
  <c r="H152" i="15"/>
  <c r="D147" i="15"/>
  <c r="E147" i="15"/>
  <c r="F147" i="15"/>
  <c r="G147" i="15"/>
  <c r="D148" i="15"/>
  <c r="E148" i="15"/>
  <c r="F148" i="15"/>
  <c r="G148" i="15"/>
  <c r="D149" i="15"/>
  <c r="E149" i="15"/>
  <c r="F149" i="15"/>
  <c r="G149" i="15"/>
  <c r="D150" i="15"/>
  <c r="E150" i="15"/>
  <c r="F150" i="15"/>
  <c r="G150" i="15"/>
  <c r="D151" i="15"/>
  <c r="E151" i="15"/>
  <c r="F151" i="15"/>
  <c r="G151" i="15"/>
  <c r="D152" i="15"/>
  <c r="E152" i="15"/>
  <c r="F152" i="15"/>
  <c r="G152" i="15"/>
  <c r="C147" i="15"/>
  <c r="C148" i="15"/>
  <c r="C149" i="15"/>
  <c r="C150" i="15"/>
  <c r="C151" i="15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G160" i="20"/>
  <c r="F160" i="20"/>
  <c r="E160" i="20"/>
  <c r="D160" i="20"/>
  <c r="C160" i="20"/>
  <c r="G159" i="20"/>
  <c r="F159" i="20"/>
  <c r="E159" i="20"/>
  <c r="D159" i="20"/>
  <c r="C159" i="20"/>
  <c r="H158" i="20"/>
  <c r="G158" i="20"/>
  <c r="F158" i="20"/>
  <c r="E158" i="20"/>
  <c r="D158" i="20"/>
  <c r="C158" i="20"/>
  <c r="H157" i="20"/>
  <c r="G157" i="20"/>
  <c r="F157" i="20"/>
  <c r="E157" i="20"/>
  <c r="D157" i="20"/>
  <c r="C157" i="20"/>
  <c r="H156" i="20"/>
  <c r="G156" i="20"/>
  <c r="F156" i="20"/>
  <c r="E156" i="20"/>
  <c r="D156" i="20"/>
  <c r="C156" i="20"/>
  <c r="H155" i="20"/>
  <c r="G155" i="20"/>
  <c r="F155" i="20"/>
  <c r="E155" i="20"/>
  <c r="D155" i="20"/>
  <c r="C155" i="20"/>
  <c r="H154" i="20"/>
  <c r="G154" i="20"/>
  <c r="F154" i="20"/>
  <c r="E154" i="20"/>
  <c r="D154" i="20"/>
  <c r="C154" i="20"/>
  <c r="H153" i="20"/>
  <c r="G153" i="20"/>
  <c r="F153" i="20"/>
  <c r="E153" i="20"/>
  <c r="D153" i="20"/>
  <c r="C153" i="20"/>
  <c r="H152" i="20"/>
  <c r="G152" i="20"/>
  <c r="F152" i="20"/>
  <c r="E152" i="20"/>
  <c r="D152" i="20"/>
  <c r="C152" i="20"/>
  <c r="H151" i="20"/>
  <c r="G151" i="20"/>
  <c r="F151" i="20"/>
  <c r="E151" i="20"/>
  <c r="D151" i="20"/>
  <c r="C151" i="20"/>
  <c r="H150" i="20"/>
  <c r="H161" i="20" s="1"/>
  <c r="G150" i="20"/>
  <c r="F150" i="20"/>
  <c r="E150" i="20"/>
  <c r="D150" i="20"/>
  <c r="C150" i="20"/>
  <c r="H149" i="20"/>
  <c r="G149" i="20"/>
  <c r="F149" i="20"/>
  <c r="E149" i="20"/>
  <c r="D149" i="20"/>
  <c r="C149" i="20"/>
  <c r="H148" i="20"/>
  <c r="G148" i="20"/>
  <c r="F148" i="20"/>
  <c r="E148" i="20"/>
  <c r="D148" i="20"/>
  <c r="C148" i="20"/>
  <c r="H147" i="20"/>
  <c r="G147" i="20"/>
  <c r="F147" i="20"/>
  <c r="E147" i="20"/>
  <c r="D147" i="20"/>
  <c r="C147" i="20"/>
  <c r="G196" i="30"/>
  <c r="F196" i="30"/>
  <c r="E196" i="30"/>
  <c r="D196" i="30"/>
  <c r="C196" i="30"/>
  <c r="G195" i="30"/>
  <c r="F195" i="30"/>
  <c r="E195" i="30"/>
  <c r="D195" i="30"/>
  <c r="C195" i="30"/>
  <c r="G194" i="30"/>
  <c r="F194" i="30"/>
  <c r="E194" i="30"/>
  <c r="D194" i="30"/>
  <c r="C194" i="30"/>
  <c r="G193" i="30"/>
  <c r="F193" i="30"/>
  <c r="E193" i="30"/>
  <c r="D193" i="30"/>
  <c r="C193" i="30"/>
  <c r="G192" i="30"/>
  <c r="F192" i="30"/>
  <c r="E192" i="30"/>
  <c r="D192" i="30"/>
  <c r="C192" i="30"/>
  <c r="G191" i="30"/>
  <c r="F191" i="30"/>
  <c r="E191" i="30"/>
  <c r="D191" i="30"/>
  <c r="C191" i="30"/>
  <c r="G190" i="30"/>
  <c r="F190" i="30"/>
  <c r="E190" i="30"/>
  <c r="D190" i="30"/>
  <c r="C190" i="30"/>
  <c r="G189" i="30"/>
  <c r="F189" i="30"/>
  <c r="E189" i="30"/>
  <c r="D189" i="30"/>
  <c r="C189" i="30"/>
  <c r="G188" i="30"/>
  <c r="F188" i="30"/>
  <c r="E188" i="30"/>
  <c r="D188" i="30"/>
  <c r="C188" i="30"/>
  <c r="G187" i="30"/>
  <c r="F187" i="30"/>
  <c r="E187" i="30"/>
  <c r="D187" i="30"/>
  <c r="C187" i="30"/>
  <c r="G186" i="30"/>
  <c r="F186" i="30"/>
  <c r="E186" i="30"/>
  <c r="D186" i="30"/>
  <c r="C186" i="30"/>
  <c r="G160" i="30"/>
  <c r="F160" i="30"/>
  <c r="E160" i="30"/>
  <c r="D160" i="30"/>
  <c r="C160" i="30"/>
  <c r="G159" i="30"/>
  <c r="F159" i="30"/>
  <c r="E159" i="30"/>
  <c r="D159" i="30"/>
  <c r="C159" i="30"/>
  <c r="H158" i="30"/>
  <c r="G158" i="30"/>
  <c r="F158" i="30"/>
  <c r="E158" i="30"/>
  <c r="D158" i="30"/>
  <c r="C158" i="30"/>
  <c r="H157" i="30"/>
  <c r="G157" i="30"/>
  <c r="F157" i="30"/>
  <c r="E157" i="30"/>
  <c r="D157" i="30"/>
  <c r="C157" i="30"/>
  <c r="H156" i="30"/>
  <c r="G156" i="30"/>
  <c r="F156" i="30"/>
  <c r="E156" i="30"/>
  <c r="D156" i="30"/>
  <c r="C156" i="30"/>
  <c r="H155" i="30"/>
  <c r="G155" i="30"/>
  <c r="F155" i="30"/>
  <c r="E155" i="30"/>
  <c r="D155" i="30"/>
  <c r="C155" i="30"/>
  <c r="H154" i="30"/>
  <c r="G154" i="30"/>
  <c r="F154" i="30"/>
  <c r="E154" i="30"/>
  <c r="D154" i="30"/>
  <c r="C154" i="30"/>
  <c r="H153" i="30"/>
  <c r="G153" i="30"/>
  <c r="F153" i="30"/>
  <c r="E153" i="30"/>
  <c r="D153" i="30"/>
  <c r="C153" i="30"/>
  <c r="H152" i="30"/>
  <c r="G152" i="30"/>
  <c r="F152" i="30"/>
  <c r="E152" i="30"/>
  <c r="D152" i="30"/>
  <c r="C152" i="30"/>
  <c r="H151" i="30"/>
  <c r="G151" i="30"/>
  <c r="F151" i="30"/>
  <c r="E151" i="30"/>
  <c r="D151" i="30"/>
  <c r="C151" i="30"/>
  <c r="H150" i="30"/>
  <c r="G150" i="30"/>
  <c r="F150" i="30"/>
  <c r="E150" i="30"/>
  <c r="D150" i="30"/>
  <c r="C150" i="30"/>
  <c r="H149" i="30"/>
  <c r="G149" i="30"/>
  <c r="F149" i="30"/>
  <c r="E149" i="30"/>
  <c r="D149" i="30"/>
  <c r="C149" i="30"/>
  <c r="H148" i="30"/>
  <c r="G148" i="30"/>
  <c r="F148" i="30"/>
  <c r="E148" i="30"/>
  <c r="D148" i="30"/>
  <c r="C148" i="30"/>
  <c r="H147" i="30"/>
  <c r="G147" i="30"/>
  <c r="F147" i="30"/>
  <c r="E147" i="30"/>
  <c r="D147" i="30"/>
  <c r="C147" i="30"/>
  <c r="C5" i="18"/>
  <c r="G196" i="8"/>
  <c r="F196" i="8"/>
  <c r="E196" i="8"/>
  <c r="D196" i="8"/>
  <c r="C196" i="8"/>
  <c r="G195" i="8"/>
  <c r="F195" i="8"/>
  <c r="E195" i="8"/>
  <c r="D195" i="8"/>
  <c r="C195" i="8"/>
  <c r="G194" i="8"/>
  <c r="F194" i="8"/>
  <c r="E194" i="8"/>
  <c r="D194" i="8"/>
  <c r="C194" i="8"/>
  <c r="G193" i="8"/>
  <c r="F193" i="8"/>
  <c r="E193" i="8"/>
  <c r="D193" i="8"/>
  <c r="C193" i="8"/>
  <c r="G192" i="8"/>
  <c r="F192" i="8"/>
  <c r="E192" i="8"/>
  <c r="D192" i="8"/>
  <c r="C192" i="8"/>
  <c r="G191" i="8"/>
  <c r="F191" i="8"/>
  <c r="E191" i="8"/>
  <c r="D191" i="8"/>
  <c r="C191" i="8"/>
  <c r="G190" i="8"/>
  <c r="F190" i="8"/>
  <c r="E190" i="8"/>
  <c r="D190" i="8"/>
  <c r="C190" i="8"/>
  <c r="G189" i="8"/>
  <c r="F189" i="8"/>
  <c r="E189" i="8"/>
  <c r="D189" i="8"/>
  <c r="C189" i="8"/>
  <c r="G188" i="8"/>
  <c r="F188" i="8"/>
  <c r="E188" i="8"/>
  <c r="D188" i="8"/>
  <c r="C188" i="8"/>
  <c r="G187" i="8"/>
  <c r="F187" i="8"/>
  <c r="E187" i="8"/>
  <c r="D187" i="8"/>
  <c r="C187" i="8"/>
  <c r="G186" i="8"/>
  <c r="F186" i="8"/>
  <c r="E186" i="8"/>
  <c r="D186" i="8"/>
  <c r="C186" i="8"/>
  <c r="G160" i="8"/>
  <c r="G180" i="8" s="1"/>
  <c r="F160" i="8"/>
  <c r="F180" i="8" s="1"/>
  <c r="E160" i="8"/>
  <c r="E180" i="8" s="1"/>
  <c r="D160" i="8"/>
  <c r="C160" i="8"/>
  <c r="G159" i="8"/>
  <c r="F159" i="8"/>
  <c r="E159" i="8"/>
  <c r="D159" i="8"/>
  <c r="C159" i="8"/>
  <c r="H158" i="8"/>
  <c r="G158" i="8"/>
  <c r="F158" i="8"/>
  <c r="E158" i="8"/>
  <c r="D158" i="8"/>
  <c r="C158" i="8"/>
  <c r="H157" i="8"/>
  <c r="G157" i="8"/>
  <c r="G177" i="8" s="1"/>
  <c r="F157" i="8"/>
  <c r="F177" i="8" s="1"/>
  <c r="E157" i="8"/>
  <c r="D157" i="8"/>
  <c r="C157" i="8"/>
  <c r="H156" i="8"/>
  <c r="G156" i="8"/>
  <c r="F156" i="8"/>
  <c r="E156" i="8"/>
  <c r="E176" i="8" s="1"/>
  <c r="D156" i="8"/>
  <c r="C156" i="8"/>
  <c r="H155" i="8"/>
  <c r="G155" i="8"/>
  <c r="F155" i="8"/>
  <c r="E155" i="8"/>
  <c r="D155" i="8"/>
  <c r="C155" i="8"/>
  <c r="H154" i="8"/>
  <c r="G154" i="8"/>
  <c r="F154" i="8"/>
  <c r="E154" i="8"/>
  <c r="D154" i="8"/>
  <c r="C154" i="8"/>
  <c r="H153" i="8"/>
  <c r="G153" i="8"/>
  <c r="G173" i="8" s="1"/>
  <c r="F153" i="8"/>
  <c r="F173" i="8" s="1"/>
  <c r="E153" i="8"/>
  <c r="D153" i="8"/>
  <c r="C153" i="8"/>
  <c r="H152" i="8"/>
  <c r="G152" i="8"/>
  <c r="F152" i="8"/>
  <c r="E152" i="8"/>
  <c r="E172" i="8" s="1"/>
  <c r="D152" i="8"/>
  <c r="C152" i="8"/>
  <c r="H151" i="8"/>
  <c r="G151" i="8"/>
  <c r="F151" i="8"/>
  <c r="E151" i="8"/>
  <c r="D151" i="8"/>
  <c r="C151" i="8"/>
  <c r="H150" i="8"/>
  <c r="G150" i="8"/>
  <c r="F150" i="8"/>
  <c r="E150" i="8"/>
  <c r="D150" i="8"/>
  <c r="C150" i="8"/>
  <c r="H149" i="8"/>
  <c r="G149" i="8"/>
  <c r="G169" i="8" s="1"/>
  <c r="F149" i="8"/>
  <c r="F169" i="8" s="1"/>
  <c r="E149" i="8"/>
  <c r="D149" i="8"/>
  <c r="C149" i="8"/>
  <c r="H148" i="8"/>
  <c r="G148" i="8"/>
  <c r="F148" i="8"/>
  <c r="E148" i="8"/>
  <c r="E168" i="8" s="1"/>
  <c r="D148" i="8"/>
  <c r="C148" i="8"/>
  <c r="H147" i="8"/>
  <c r="G147" i="8"/>
  <c r="G161" i="8" s="1"/>
  <c r="F147" i="8"/>
  <c r="F161" i="8" s="1"/>
  <c r="E147" i="8"/>
  <c r="E161" i="8" s="1"/>
  <c r="D147" i="8"/>
  <c r="C147" i="8"/>
  <c r="D12" i="28"/>
  <c r="C14" i="12"/>
  <c r="C15" i="12"/>
  <c r="C16" i="12"/>
  <c r="C17" i="12"/>
  <c r="C18" i="12"/>
  <c r="C19" i="12"/>
  <c r="C20" i="12"/>
  <c r="C21" i="12"/>
  <c r="C22" i="12"/>
  <c r="C23" i="12"/>
  <c r="F5" i="27"/>
  <c r="G196" i="10"/>
  <c r="F196" i="10"/>
  <c r="E196" i="10"/>
  <c r="D196" i="10"/>
  <c r="C196" i="10"/>
  <c r="G195" i="10"/>
  <c r="F195" i="10"/>
  <c r="E195" i="10"/>
  <c r="D195" i="10"/>
  <c r="C195" i="10"/>
  <c r="G194" i="10"/>
  <c r="F194" i="10"/>
  <c r="E194" i="10"/>
  <c r="D194" i="10"/>
  <c r="C194" i="10"/>
  <c r="G193" i="10"/>
  <c r="F193" i="10"/>
  <c r="E193" i="10"/>
  <c r="D193" i="10"/>
  <c r="C193" i="10"/>
  <c r="G192" i="10"/>
  <c r="F192" i="10"/>
  <c r="E192" i="10"/>
  <c r="D192" i="10"/>
  <c r="C192" i="10"/>
  <c r="G191" i="10"/>
  <c r="F191" i="10"/>
  <c r="E191" i="10"/>
  <c r="D191" i="10"/>
  <c r="C191" i="10"/>
  <c r="G190" i="10"/>
  <c r="F190" i="10"/>
  <c r="E190" i="10"/>
  <c r="D190" i="10"/>
  <c r="C190" i="10"/>
  <c r="G189" i="10"/>
  <c r="F189" i="10"/>
  <c r="E189" i="10"/>
  <c r="D189" i="10"/>
  <c r="C189" i="10"/>
  <c r="G188" i="10"/>
  <c r="F188" i="10"/>
  <c r="E188" i="10"/>
  <c r="D188" i="10"/>
  <c r="C188" i="10"/>
  <c r="G187" i="10"/>
  <c r="F187" i="10"/>
  <c r="E187" i="10"/>
  <c r="D187" i="10"/>
  <c r="C187" i="10"/>
  <c r="G186" i="10"/>
  <c r="F186" i="10"/>
  <c r="E186" i="10"/>
  <c r="D186" i="10"/>
  <c r="C186" i="10"/>
  <c r="G160" i="10"/>
  <c r="F160" i="10"/>
  <c r="E160" i="10"/>
  <c r="D160" i="10"/>
  <c r="C160" i="10"/>
  <c r="G159" i="10"/>
  <c r="F159" i="10"/>
  <c r="E159" i="10"/>
  <c r="D159" i="10"/>
  <c r="C159" i="10"/>
  <c r="H158" i="10"/>
  <c r="G158" i="10"/>
  <c r="F158" i="10"/>
  <c r="E158" i="10"/>
  <c r="D158" i="10"/>
  <c r="C158" i="10"/>
  <c r="H157" i="10"/>
  <c r="G157" i="10"/>
  <c r="F157" i="10"/>
  <c r="E157" i="10"/>
  <c r="D157" i="10"/>
  <c r="C157" i="10"/>
  <c r="H156" i="10"/>
  <c r="G156" i="10"/>
  <c r="F156" i="10"/>
  <c r="E156" i="10"/>
  <c r="D156" i="10"/>
  <c r="C156" i="10"/>
  <c r="H155" i="10"/>
  <c r="G155" i="10"/>
  <c r="F155" i="10"/>
  <c r="E155" i="10"/>
  <c r="D155" i="10"/>
  <c r="C155" i="10"/>
  <c r="H154" i="10"/>
  <c r="G154" i="10"/>
  <c r="F154" i="10"/>
  <c r="E154" i="10"/>
  <c r="D154" i="10"/>
  <c r="C154" i="10"/>
  <c r="H153" i="10"/>
  <c r="G153" i="10"/>
  <c r="F153" i="10"/>
  <c r="E153" i="10"/>
  <c r="D153" i="10"/>
  <c r="C153" i="10"/>
  <c r="H152" i="10"/>
  <c r="G152" i="10"/>
  <c r="F152" i="10"/>
  <c r="E152" i="10"/>
  <c r="D152" i="10"/>
  <c r="C152" i="10"/>
  <c r="H151" i="10"/>
  <c r="G151" i="10"/>
  <c r="F151" i="10"/>
  <c r="E151" i="10"/>
  <c r="D151" i="10"/>
  <c r="C151" i="10"/>
  <c r="H150" i="10"/>
  <c r="G150" i="10"/>
  <c r="F150" i="10"/>
  <c r="E150" i="10"/>
  <c r="D150" i="10"/>
  <c r="C150" i="10"/>
  <c r="H149" i="10"/>
  <c r="G149" i="10"/>
  <c r="F149" i="10"/>
  <c r="E149" i="10"/>
  <c r="D149" i="10"/>
  <c r="C149" i="10"/>
  <c r="H148" i="10"/>
  <c r="G148" i="10"/>
  <c r="F148" i="10"/>
  <c r="E148" i="10"/>
  <c r="D148" i="10"/>
  <c r="C148" i="10"/>
  <c r="H147" i="10"/>
  <c r="G147" i="10"/>
  <c r="F147" i="10"/>
  <c r="E147" i="10"/>
  <c r="D147" i="10"/>
  <c r="C147" i="10"/>
  <c r="G261" i="24"/>
  <c r="F261" i="24"/>
  <c r="E261" i="24"/>
  <c r="D261" i="24"/>
  <c r="C261" i="24"/>
  <c r="G260" i="24"/>
  <c r="F260" i="24"/>
  <c r="E260" i="24"/>
  <c r="D260" i="24"/>
  <c r="C260" i="24"/>
  <c r="G259" i="24"/>
  <c r="F259" i="24"/>
  <c r="E259" i="24"/>
  <c r="D259" i="24"/>
  <c r="C259" i="24"/>
  <c r="G258" i="24"/>
  <c r="F258" i="24"/>
  <c r="E258" i="24"/>
  <c r="D258" i="24"/>
  <c r="C258" i="24"/>
  <c r="G257" i="24"/>
  <c r="F257" i="24"/>
  <c r="E257" i="24"/>
  <c r="D257" i="24"/>
  <c r="C257" i="24"/>
  <c r="G256" i="24"/>
  <c r="F256" i="24"/>
  <c r="E256" i="24"/>
  <c r="D256" i="24"/>
  <c r="C256" i="24"/>
  <c r="G255" i="24"/>
  <c r="F255" i="24"/>
  <c r="E255" i="24"/>
  <c r="D255" i="24"/>
  <c r="C255" i="24"/>
  <c r="G254" i="24"/>
  <c r="F254" i="24"/>
  <c r="E254" i="24"/>
  <c r="D254" i="24"/>
  <c r="C254" i="24"/>
  <c r="G253" i="24"/>
  <c r="F253" i="24"/>
  <c r="E253" i="24"/>
  <c r="D253" i="24"/>
  <c r="C253" i="24"/>
  <c r="G252" i="24"/>
  <c r="F252" i="24"/>
  <c r="E252" i="24"/>
  <c r="D252" i="24"/>
  <c r="C252" i="24"/>
  <c r="G251" i="24"/>
  <c r="F251" i="24"/>
  <c r="E251" i="24"/>
  <c r="D251" i="24"/>
  <c r="C251" i="24"/>
  <c r="H245" i="24"/>
  <c r="H239" i="24"/>
  <c r="H235" i="24"/>
  <c r="H232" i="24"/>
  <c r="H226" i="24"/>
  <c r="H240" i="24" s="1"/>
  <c r="G225" i="24"/>
  <c r="F225" i="24"/>
  <c r="E225" i="24"/>
  <c r="D225" i="24"/>
  <c r="C225" i="24"/>
  <c r="G224" i="24"/>
  <c r="F224" i="24"/>
  <c r="E224" i="24"/>
  <c r="D224" i="24"/>
  <c r="C224" i="24"/>
  <c r="G223" i="24"/>
  <c r="F223" i="24"/>
  <c r="E223" i="24"/>
  <c r="D223" i="24"/>
  <c r="C223" i="24"/>
  <c r="G222" i="24"/>
  <c r="F222" i="24"/>
  <c r="E222" i="24"/>
  <c r="D222" i="24"/>
  <c r="C222" i="24"/>
  <c r="G221" i="24"/>
  <c r="F221" i="24"/>
  <c r="E221" i="24"/>
  <c r="D221" i="24"/>
  <c r="C221" i="24"/>
  <c r="G220" i="24"/>
  <c r="F220" i="24"/>
  <c r="E220" i="24"/>
  <c r="D220" i="24"/>
  <c r="C220" i="24"/>
  <c r="G219" i="24"/>
  <c r="F219" i="24"/>
  <c r="E219" i="24"/>
  <c r="D219" i="24"/>
  <c r="C219" i="24"/>
  <c r="G218" i="24"/>
  <c r="F218" i="24"/>
  <c r="E218" i="24"/>
  <c r="D218" i="24"/>
  <c r="C218" i="24"/>
  <c r="G217" i="24"/>
  <c r="F217" i="24"/>
  <c r="E217" i="24"/>
  <c r="D217" i="24"/>
  <c r="C217" i="24"/>
  <c r="G216" i="24"/>
  <c r="F216" i="24"/>
  <c r="E216" i="24"/>
  <c r="D216" i="24"/>
  <c r="C216" i="24"/>
  <c r="G215" i="24"/>
  <c r="F215" i="24"/>
  <c r="E215" i="24"/>
  <c r="D215" i="24"/>
  <c r="C215" i="24"/>
  <c r="G214" i="24"/>
  <c r="F214" i="24"/>
  <c r="E214" i="24"/>
  <c r="D214" i="24"/>
  <c r="C214" i="24"/>
  <c r="G213" i="24"/>
  <c r="F213" i="24"/>
  <c r="E213" i="24"/>
  <c r="D213" i="24"/>
  <c r="C213" i="24"/>
  <c r="G212" i="24"/>
  <c r="F212" i="24"/>
  <c r="E212" i="24"/>
  <c r="D212" i="24"/>
  <c r="C212" i="24"/>
  <c r="G261" i="23"/>
  <c r="F261" i="23"/>
  <c r="E261" i="23"/>
  <c r="D261" i="23"/>
  <c r="C261" i="23"/>
  <c r="G260" i="23"/>
  <c r="F260" i="23"/>
  <c r="E260" i="23"/>
  <c r="D260" i="23"/>
  <c r="C260" i="23"/>
  <c r="G259" i="23"/>
  <c r="F259" i="23"/>
  <c r="E259" i="23"/>
  <c r="D259" i="23"/>
  <c r="C259" i="23"/>
  <c r="G258" i="23"/>
  <c r="F258" i="23"/>
  <c r="E258" i="23"/>
  <c r="D258" i="23"/>
  <c r="C258" i="23"/>
  <c r="G257" i="23"/>
  <c r="F257" i="23"/>
  <c r="E257" i="23"/>
  <c r="D257" i="23"/>
  <c r="C257" i="23"/>
  <c r="G256" i="23"/>
  <c r="F256" i="23"/>
  <c r="E256" i="23"/>
  <c r="D256" i="23"/>
  <c r="C256" i="23"/>
  <c r="G255" i="23"/>
  <c r="F255" i="23"/>
  <c r="E255" i="23"/>
  <c r="D255" i="23"/>
  <c r="C255" i="23"/>
  <c r="G254" i="23"/>
  <c r="F254" i="23"/>
  <c r="E254" i="23"/>
  <c r="D254" i="23"/>
  <c r="C254" i="23"/>
  <c r="G253" i="23"/>
  <c r="F253" i="23"/>
  <c r="E253" i="23"/>
  <c r="D253" i="23"/>
  <c r="C253" i="23"/>
  <c r="G252" i="23"/>
  <c r="F252" i="23"/>
  <c r="E252" i="23"/>
  <c r="D252" i="23"/>
  <c r="C252" i="23"/>
  <c r="G251" i="23"/>
  <c r="F251" i="23"/>
  <c r="E251" i="23"/>
  <c r="D251" i="23"/>
  <c r="C251" i="23"/>
  <c r="H235" i="23"/>
  <c r="H226" i="23"/>
  <c r="H240" i="23" s="1"/>
  <c r="G225" i="23"/>
  <c r="F225" i="23"/>
  <c r="E225" i="23"/>
  <c r="D225" i="23"/>
  <c r="C225" i="23"/>
  <c r="G224" i="23"/>
  <c r="F224" i="23"/>
  <c r="E224" i="23"/>
  <c r="D224" i="23"/>
  <c r="C224" i="23"/>
  <c r="G223" i="23"/>
  <c r="F223" i="23"/>
  <c r="E223" i="23"/>
  <c r="D223" i="23"/>
  <c r="C223" i="23"/>
  <c r="G222" i="23"/>
  <c r="F222" i="23"/>
  <c r="E222" i="23"/>
  <c r="D222" i="23"/>
  <c r="C222" i="23"/>
  <c r="G221" i="23"/>
  <c r="F221" i="23"/>
  <c r="E221" i="23"/>
  <c r="D221" i="23"/>
  <c r="C221" i="23"/>
  <c r="G220" i="23"/>
  <c r="F220" i="23"/>
  <c r="E220" i="23"/>
  <c r="D220" i="23"/>
  <c r="C220" i="23"/>
  <c r="G219" i="23"/>
  <c r="F219" i="23"/>
  <c r="E219" i="23"/>
  <c r="D219" i="23"/>
  <c r="C219" i="23"/>
  <c r="G218" i="23"/>
  <c r="F218" i="23"/>
  <c r="E218" i="23"/>
  <c r="D218" i="23"/>
  <c r="C218" i="23"/>
  <c r="G217" i="23"/>
  <c r="F217" i="23"/>
  <c r="E217" i="23"/>
  <c r="D217" i="23"/>
  <c r="C217" i="23"/>
  <c r="G216" i="23"/>
  <c r="F216" i="23"/>
  <c r="E216" i="23"/>
  <c r="D216" i="23"/>
  <c r="C216" i="23"/>
  <c r="G215" i="23"/>
  <c r="F215" i="23"/>
  <c r="E215" i="23"/>
  <c r="D215" i="23"/>
  <c r="C215" i="23"/>
  <c r="G214" i="23"/>
  <c r="F214" i="23"/>
  <c r="E214" i="23"/>
  <c r="D214" i="23"/>
  <c r="C214" i="23"/>
  <c r="G213" i="23"/>
  <c r="F213" i="23"/>
  <c r="E213" i="23"/>
  <c r="D213" i="23"/>
  <c r="C213" i="23"/>
  <c r="G212" i="23"/>
  <c r="F212" i="23"/>
  <c r="E212" i="23"/>
  <c r="D212" i="23"/>
  <c r="C212" i="23"/>
  <c r="D212" i="11"/>
  <c r="E212" i="11"/>
  <c r="F212" i="11"/>
  <c r="G212" i="11"/>
  <c r="D213" i="11"/>
  <c r="E213" i="11"/>
  <c r="F213" i="11"/>
  <c r="G213" i="11"/>
  <c r="D214" i="11"/>
  <c r="E214" i="11"/>
  <c r="F214" i="11"/>
  <c r="G214" i="11"/>
  <c r="D215" i="11"/>
  <c r="E215" i="11"/>
  <c r="F215" i="11"/>
  <c r="G215" i="11"/>
  <c r="D216" i="11"/>
  <c r="E216" i="11"/>
  <c r="F216" i="11"/>
  <c r="G216" i="11"/>
  <c r="D217" i="11"/>
  <c r="E217" i="11"/>
  <c r="F217" i="11"/>
  <c r="G217" i="11"/>
  <c r="D218" i="11"/>
  <c r="E218" i="11"/>
  <c r="F218" i="11"/>
  <c r="G218" i="11"/>
  <c r="D219" i="11"/>
  <c r="E219" i="11"/>
  <c r="F219" i="11"/>
  <c r="G219" i="11"/>
  <c r="D220" i="11"/>
  <c r="E220" i="11"/>
  <c r="F220" i="11"/>
  <c r="G220" i="11"/>
  <c r="D221" i="11"/>
  <c r="E221" i="11"/>
  <c r="F221" i="11"/>
  <c r="G221" i="11"/>
  <c r="D222" i="11"/>
  <c r="E222" i="11"/>
  <c r="F222" i="11"/>
  <c r="G222" i="11"/>
  <c r="D223" i="11"/>
  <c r="E223" i="11"/>
  <c r="F223" i="11"/>
  <c r="G223" i="11"/>
  <c r="D224" i="11"/>
  <c r="E224" i="11"/>
  <c r="F224" i="11"/>
  <c r="G224" i="11"/>
  <c r="D225" i="11"/>
  <c r="E225" i="11"/>
  <c r="F225" i="11"/>
  <c r="G225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12" i="11"/>
  <c r="G261" i="11"/>
  <c r="F261" i="11"/>
  <c r="E261" i="11"/>
  <c r="D261" i="11"/>
  <c r="C261" i="11"/>
  <c r="G260" i="11"/>
  <c r="F260" i="11"/>
  <c r="E260" i="11"/>
  <c r="D260" i="11"/>
  <c r="C260" i="11"/>
  <c r="G259" i="11"/>
  <c r="F259" i="11"/>
  <c r="E259" i="11"/>
  <c r="D259" i="11"/>
  <c r="C259" i="11"/>
  <c r="G258" i="11"/>
  <c r="F258" i="11"/>
  <c r="E258" i="11"/>
  <c r="D258" i="11"/>
  <c r="C258" i="11"/>
  <c r="G257" i="11"/>
  <c r="F257" i="11"/>
  <c r="E257" i="11"/>
  <c r="D257" i="11"/>
  <c r="C257" i="11"/>
  <c r="G256" i="11"/>
  <c r="F256" i="11"/>
  <c r="E256" i="11"/>
  <c r="D256" i="11"/>
  <c r="C256" i="11"/>
  <c r="G255" i="11"/>
  <c r="F255" i="11"/>
  <c r="E255" i="11"/>
  <c r="D255" i="11"/>
  <c r="C255" i="11"/>
  <c r="G254" i="11"/>
  <c r="F254" i="11"/>
  <c r="E254" i="11"/>
  <c r="D254" i="11"/>
  <c r="C254" i="11"/>
  <c r="G253" i="11"/>
  <c r="F253" i="11"/>
  <c r="E253" i="11"/>
  <c r="D253" i="11"/>
  <c r="C253" i="11"/>
  <c r="G252" i="11"/>
  <c r="F252" i="11"/>
  <c r="E252" i="11"/>
  <c r="D252" i="11"/>
  <c r="C252" i="11"/>
  <c r="G251" i="11"/>
  <c r="F251" i="11"/>
  <c r="E251" i="11"/>
  <c r="D251" i="11"/>
  <c r="C251" i="11"/>
  <c r="H226" i="11"/>
  <c r="H240" i="11" s="1"/>
  <c r="I41" i="9"/>
  <c r="G31" i="9"/>
  <c r="D29" i="9"/>
  <c r="E50" i="9"/>
  <c r="C48" i="9"/>
  <c r="D48" i="9" s="1"/>
  <c r="C14" i="9"/>
  <c r="D14" i="9" s="1"/>
  <c r="C16" i="9"/>
  <c r="D16" i="9" s="1"/>
  <c r="C17" i="9"/>
  <c r="C20" i="9"/>
  <c r="C23" i="9"/>
  <c r="C15" i="9"/>
  <c r="D15" i="9" s="1"/>
  <c r="C18" i="9"/>
  <c r="C24" i="9"/>
  <c r="D24" i="9" s="1"/>
  <c r="C27" i="9"/>
  <c r="D27" i="9" s="1"/>
  <c r="C30" i="9"/>
  <c r="D30" i="9" s="1"/>
  <c r="C34" i="9"/>
  <c r="C19" i="9"/>
  <c r="D19" i="9" s="1"/>
  <c r="C22" i="9"/>
  <c r="D22" i="9" s="1"/>
  <c r="C28" i="9"/>
  <c r="D28" i="9" s="1"/>
  <c r="C33" i="9"/>
  <c r="D33" i="9" s="1"/>
  <c r="C35" i="9"/>
  <c r="D35" i="9" s="1"/>
  <c r="C40" i="9"/>
  <c r="D40" i="9" s="1"/>
  <c r="C21" i="9"/>
  <c r="D21" i="9" s="1"/>
  <c r="C26" i="9"/>
  <c r="C32" i="9"/>
  <c r="D32" i="9" s="1"/>
  <c r="C38" i="9"/>
  <c r="C39" i="9"/>
  <c r="D39" i="9" s="1"/>
  <c r="C44" i="9"/>
  <c r="D44" i="9" s="1"/>
  <c r="C25" i="9"/>
  <c r="D25" i="9" s="1"/>
  <c r="C29" i="9"/>
  <c r="C36" i="9"/>
  <c r="D36" i="9" s="1"/>
  <c r="C41" i="9"/>
  <c r="D41" i="9" s="1"/>
  <c r="C42" i="9"/>
  <c r="D42" i="9" s="1"/>
  <c r="I42" i="9" s="1"/>
  <c r="C45" i="9"/>
  <c r="D45" i="9" s="1"/>
  <c r="C31" i="9"/>
  <c r="D31" i="9" s="1"/>
  <c r="C37" i="9"/>
  <c r="D37" i="9" s="1"/>
  <c r="C43" i="9"/>
  <c r="D43" i="9" s="1"/>
  <c r="I43" i="9" s="1"/>
  <c r="C46" i="9"/>
  <c r="D46" i="9" s="1"/>
  <c r="C47" i="9"/>
  <c r="D47" i="9" s="1"/>
  <c r="C13" i="9"/>
  <c r="D13" i="9" s="1"/>
  <c r="D17" i="9"/>
  <c r="D20" i="9"/>
  <c r="D23" i="9"/>
  <c r="D18" i="9"/>
  <c r="D34" i="9"/>
  <c r="D26" i="9"/>
  <c r="D38" i="9"/>
  <c r="G10" i="9"/>
  <c r="K4" i="9" s="1"/>
  <c r="D10" i="9"/>
  <c r="J6" i="9" s="1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5" i="12"/>
  <c r="C6" i="12"/>
  <c r="C7" i="12"/>
  <c r="C8" i="12"/>
  <c r="C9" i="12"/>
  <c r="C10" i="12"/>
  <c r="C11" i="12"/>
  <c r="C12" i="12"/>
  <c r="C13" i="12"/>
  <c r="C4" i="12"/>
  <c r="C8" i="21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C161" i="8" l="1"/>
  <c r="C177" i="8" s="1"/>
  <c r="D161" i="8"/>
  <c r="D173" i="8" s="1"/>
  <c r="F29" i="9"/>
  <c r="G27" i="9"/>
  <c r="G14" i="9"/>
  <c r="G47" i="9"/>
  <c r="G43" i="9"/>
  <c r="G33" i="9"/>
  <c r="G32" i="9"/>
  <c r="D161" i="20"/>
  <c r="D173" i="20" s="1"/>
  <c r="C161" i="20"/>
  <c r="C173" i="20" s="1"/>
  <c r="E161" i="20"/>
  <c r="E171" i="20" s="1"/>
  <c r="F161" i="20"/>
  <c r="F168" i="20" s="1"/>
  <c r="F172" i="20"/>
  <c r="G161" i="20"/>
  <c r="G168" i="20" s="1"/>
  <c r="H169" i="20"/>
  <c r="H173" i="20"/>
  <c r="H177" i="20"/>
  <c r="F171" i="20"/>
  <c r="H172" i="20"/>
  <c r="G171" i="20"/>
  <c r="H167" i="20"/>
  <c r="H171" i="20"/>
  <c r="H175" i="20"/>
  <c r="G178" i="20"/>
  <c r="H180" i="20"/>
  <c r="H179" i="20"/>
  <c r="H176" i="20"/>
  <c r="H168" i="20"/>
  <c r="H174" i="20"/>
  <c r="H178" i="20"/>
  <c r="H170" i="20"/>
  <c r="F167" i="20"/>
  <c r="F161" i="30"/>
  <c r="F172" i="30" s="1"/>
  <c r="E161" i="30"/>
  <c r="E172" i="30" s="1"/>
  <c r="D161" i="30"/>
  <c r="D173" i="30" s="1"/>
  <c r="H173" i="30"/>
  <c r="H171" i="30"/>
  <c r="H172" i="30"/>
  <c r="H176" i="30"/>
  <c r="H174" i="30"/>
  <c r="H178" i="30"/>
  <c r="G161" i="30"/>
  <c r="G174" i="30" s="1"/>
  <c r="H161" i="30"/>
  <c r="C161" i="30"/>
  <c r="C179" i="30" s="1"/>
  <c r="E226" i="24"/>
  <c r="E233" i="24" s="1"/>
  <c r="G226" i="24"/>
  <c r="G242" i="24" s="1"/>
  <c r="C226" i="24"/>
  <c r="C236" i="24" s="1"/>
  <c r="F226" i="23"/>
  <c r="F237" i="23" s="1"/>
  <c r="G226" i="23"/>
  <c r="G244" i="23" s="1"/>
  <c r="C226" i="23"/>
  <c r="C239" i="23" s="1"/>
  <c r="G161" i="10"/>
  <c r="G180" i="10" s="1"/>
  <c r="F168" i="8"/>
  <c r="F172" i="8"/>
  <c r="H173" i="8"/>
  <c r="D175" i="8"/>
  <c r="F176" i="8"/>
  <c r="D179" i="8"/>
  <c r="G168" i="8"/>
  <c r="E171" i="8"/>
  <c r="G172" i="8"/>
  <c r="E175" i="8"/>
  <c r="G176" i="8"/>
  <c r="E179" i="8"/>
  <c r="F179" i="8"/>
  <c r="F171" i="8"/>
  <c r="H168" i="8"/>
  <c r="F175" i="8"/>
  <c r="D178" i="8"/>
  <c r="G178" i="8"/>
  <c r="G170" i="8"/>
  <c r="E170" i="8"/>
  <c r="G171" i="8"/>
  <c r="E174" i="8"/>
  <c r="G175" i="8"/>
  <c r="E178" i="8"/>
  <c r="G179" i="8"/>
  <c r="D169" i="8"/>
  <c r="F170" i="8"/>
  <c r="F174" i="8"/>
  <c r="H175" i="8"/>
  <c r="D177" i="8"/>
  <c r="F178" i="8"/>
  <c r="E169" i="8"/>
  <c r="E173" i="8"/>
  <c r="G174" i="8"/>
  <c r="E177" i="8"/>
  <c r="H161" i="8"/>
  <c r="H174" i="8" s="1"/>
  <c r="D167" i="8"/>
  <c r="E167" i="8"/>
  <c r="E181" i="8" s="1"/>
  <c r="F167" i="8"/>
  <c r="G167" i="8"/>
  <c r="D226" i="24"/>
  <c r="D233" i="24" s="1"/>
  <c r="D226" i="23"/>
  <c r="D238" i="23" s="1"/>
  <c r="E161" i="10"/>
  <c r="E171" i="10" s="1"/>
  <c r="F161" i="10"/>
  <c r="F168" i="10" s="1"/>
  <c r="H161" i="10"/>
  <c r="H171" i="10" s="1"/>
  <c r="D161" i="10"/>
  <c r="D177" i="10" s="1"/>
  <c r="C161" i="10"/>
  <c r="C169" i="10" s="1"/>
  <c r="H167" i="10"/>
  <c r="H175" i="10"/>
  <c r="H180" i="10"/>
  <c r="H177" i="10"/>
  <c r="H179" i="10"/>
  <c r="H178" i="10"/>
  <c r="H170" i="10"/>
  <c r="F167" i="10"/>
  <c r="F226" i="24"/>
  <c r="F241" i="24" s="1"/>
  <c r="C241" i="24"/>
  <c r="H233" i="24"/>
  <c r="H244" i="24"/>
  <c r="H242" i="24"/>
  <c r="H237" i="24"/>
  <c r="H241" i="24"/>
  <c r="H234" i="24"/>
  <c r="H243" i="24"/>
  <c r="H236" i="24"/>
  <c r="H238" i="24"/>
  <c r="E226" i="23"/>
  <c r="E238" i="23" s="1"/>
  <c r="C245" i="23"/>
  <c r="C243" i="23"/>
  <c r="G236" i="23"/>
  <c r="C237" i="23"/>
  <c r="G240" i="23"/>
  <c r="C244" i="23"/>
  <c r="C241" i="23"/>
  <c r="G234" i="23"/>
  <c r="C238" i="23"/>
  <c r="H233" i="23"/>
  <c r="H244" i="23"/>
  <c r="H242" i="23"/>
  <c r="H237" i="23"/>
  <c r="G232" i="23"/>
  <c r="H232" i="23"/>
  <c r="H239" i="23"/>
  <c r="H245" i="23"/>
  <c r="H241" i="23"/>
  <c r="H234" i="23"/>
  <c r="H243" i="23"/>
  <c r="H236" i="23"/>
  <c r="H238" i="23"/>
  <c r="D226" i="11"/>
  <c r="D232" i="11" s="1"/>
  <c r="E226" i="11"/>
  <c r="E244" i="11" s="1"/>
  <c r="F226" i="11"/>
  <c r="F235" i="11" s="1"/>
  <c r="G226" i="11"/>
  <c r="G236" i="11" s="1"/>
  <c r="C226" i="11"/>
  <c r="C233" i="11" s="1"/>
  <c r="F239" i="11"/>
  <c r="F236" i="11"/>
  <c r="H242" i="11"/>
  <c r="F232" i="11"/>
  <c r="H237" i="11"/>
  <c r="H232" i="11"/>
  <c r="H239" i="11"/>
  <c r="H245" i="11"/>
  <c r="H235" i="11"/>
  <c r="H241" i="11"/>
  <c r="H234" i="11"/>
  <c r="H243" i="11"/>
  <c r="H244" i="11"/>
  <c r="H236" i="11"/>
  <c r="H238" i="11"/>
  <c r="H233" i="11"/>
  <c r="I37" i="9"/>
  <c r="I27" i="9"/>
  <c r="I25" i="9"/>
  <c r="I21" i="9"/>
  <c r="G13" i="9"/>
  <c r="G15" i="9"/>
  <c r="I26" i="9"/>
  <c r="G46" i="9"/>
  <c r="G30" i="9"/>
  <c r="I40" i="9"/>
  <c r="I24" i="9"/>
  <c r="G45" i="9"/>
  <c r="G29" i="9"/>
  <c r="I39" i="9"/>
  <c r="I23" i="9"/>
  <c r="G44" i="9"/>
  <c r="G28" i="9"/>
  <c r="I38" i="9"/>
  <c r="I22" i="9"/>
  <c r="G24" i="9"/>
  <c r="G42" i="9"/>
  <c r="G26" i="9"/>
  <c r="I36" i="9"/>
  <c r="I20" i="9"/>
  <c r="G23" i="9"/>
  <c r="G41" i="9"/>
  <c r="G25" i="9"/>
  <c r="I35" i="9"/>
  <c r="I19" i="9"/>
  <c r="G22" i="9"/>
  <c r="G40" i="9"/>
  <c r="G48" i="9"/>
  <c r="I34" i="9"/>
  <c r="I18" i="9"/>
  <c r="G21" i="9"/>
  <c r="G39" i="9"/>
  <c r="I13" i="9"/>
  <c r="I33" i="9"/>
  <c r="I17" i="9"/>
  <c r="G20" i="9"/>
  <c r="G38" i="9"/>
  <c r="I48" i="9"/>
  <c r="I32" i="9"/>
  <c r="I16" i="9"/>
  <c r="G19" i="9"/>
  <c r="G37" i="9"/>
  <c r="I47" i="9"/>
  <c r="I31" i="9"/>
  <c r="I15" i="9"/>
  <c r="G18" i="9"/>
  <c r="G36" i="9"/>
  <c r="I46" i="9"/>
  <c r="I30" i="9"/>
  <c r="I14" i="9"/>
  <c r="G17" i="9"/>
  <c r="G35" i="9"/>
  <c r="I45" i="9"/>
  <c r="I29" i="9"/>
  <c r="G16" i="9"/>
  <c r="G34" i="9"/>
  <c r="I44" i="9"/>
  <c r="I28" i="9"/>
  <c r="F34" i="9"/>
  <c r="F41" i="9"/>
  <c r="F40" i="9"/>
  <c r="F39" i="9"/>
  <c r="F38" i="9"/>
  <c r="F37" i="9"/>
  <c r="F36" i="9"/>
  <c r="F35" i="9"/>
  <c r="F28" i="9"/>
  <c r="F27" i="9"/>
  <c r="F26" i="9"/>
  <c r="F25" i="9"/>
  <c r="F24" i="9"/>
  <c r="F44" i="9"/>
  <c r="F23" i="9"/>
  <c r="F43" i="9"/>
  <c r="F22" i="9"/>
  <c r="F42" i="9"/>
  <c r="F21" i="9"/>
  <c r="F20" i="9"/>
  <c r="F19" i="9"/>
  <c r="F18" i="9"/>
  <c r="F33" i="9"/>
  <c r="F17" i="9"/>
  <c r="F48" i="9"/>
  <c r="F32" i="9"/>
  <c r="F16" i="9"/>
  <c r="F47" i="9"/>
  <c r="F31" i="9"/>
  <c r="F15" i="9"/>
  <c r="F46" i="9"/>
  <c r="F30" i="9"/>
  <c r="F14" i="9"/>
  <c r="F45" i="9"/>
  <c r="F13" i="9"/>
  <c r="J3" i="9"/>
  <c r="K7" i="9"/>
  <c r="K5" i="9"/>
  <c r="K3" i="9"/>
  <c r="K8" i="9"/>
  <c r="K6" i="9"/>
  <c r="J5" i="9"/>
  <c r="J4" i="9"/>
  <c r="J8" i="9"/>
  <c r="J7" i="9"/>
  <c r="G161" i="7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L170" i="15"/>
  <c r="M170" i="15"/>
  <c r="L174" i="15"/>
  <c r="M174" i="15"/>
  <c r="K170" i="15"/>
  <c r="K174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8" i="15"/>
  <c r="C158" i="15"/>
  <c r="H154" i="15"/>
  <c r="G153" i="15"/>
  <c r="G154" i="15" s="1"/>
  <c r="F153" i="15"/>
  <c r="F154" i="15" s="1"/>
  <c r="E153" i="15"/>
  <c r="E154" i="15" s="1"/>
  <c r="D153" i="15"/>
  <c r="D154" i="15" s="1"/>
  <c r="C153" i="15"/>
  <c r="C152" i="15"/>
  <c r="C154" i="15" s="1"/>
  <c r="C175" i="8" l="1"/>
  <c r="C170" i="8"/>
  <c r="C173" i="8"/>
  <c r="C176" i="8"/>
  <c r="C172" i="8"/>
  <c r="C169" i="8"/>
  <c r="C168" i="8"/>
  <c r="C174" i="8"/>
  <c r="C180" i="8"/>
  <c r="C179" i="8"/>
  <c r="P173" i="8" s="1"/>
  <c r="C167" i="8"/>
  <c r="C178" i="8"/>
  <c r="C171" i="8"/>
  <c r="D174" i="8"/>
  <c r="D170" i="8"/>
  <c r="D171" i="8"/>
  <c r="D180" i="8"/>
  <c r="D172" i="8"/>
  <c r="D176" i="8"/>
  <c r="D168" i="8"/>
  <c r="G171" i="10"/>
  <c r="E180" i="20"/>
  <c r="F175" i="30"/>
  <c r="F171" i="30"/>
  <c r="F168" i="30"/>
  <c r="F169" i="30"/>
  <c r="F167" i="30"/>
  <c r="F176" i="30"/>
  <c r="C176" i="20"/>
  <c r="C177" i="20"/>
  <c r="D171" i="20"/>
  <c r="D180" i="20"/>
  <c r="D176" i="20"/>
  <c r="D170" i="20"/>
  <c r="D179" i="20"/>
  <c r="D169" i="20"/>
  <c r="C172" i="20"/>
  <c r="C168" i="20"/>
  <c r="C167" i="20"/>
  <c r="C170" i="20"/>
  <c r="C178" i="20"/>
  <c r="C175" i="20"/>
  <c r="D172" i="20"/>
  <c r="D168" i="20"/>
  <c r="D174" i="20"/>
  <c r="D175" i="20"/>
  <c r="D167" i="20"/>
  <c r="D177" i="20"/>
  <c r="D178" i="20"/>
  <c r="E167" i="20"/>
  <c r="E170" i="20"/>
  <c r="E175" i="20"/>
  <c r="E177" i="20"/>
  <c r="C169" i="20"/>
  <c r="C174" i="20"/>
  <c r="E168" i="20"/>
  <c r="C179" i="20"/>
  <c r="E169" i="20"/>
  <c r="G167" i="20"/>
  <c r="C171" i="20"/>
  <c r="C180" i="20"/>
  <c r="G175" i="20"/>
  <c r="G170" i="20"/>
  <c r="G169" i="20"/>
  <c r="G176" i="20"/>
  <c r="G177" i="20"/>
  <c r="G179" i="20"/>
  <c r="G172" i="20"/>
  <c r="G173" i="20"/>
  <c r="F176" i="20"/>
  <c r="E178" i="20"/>
  <c r="F170" i="20"/>
  <c r="F180" i="20"/>
  <c r="F169" i="20"/>
  <c r="G180" i="20"/>
  <c r="G174" i="20"/>
  <c r="F179" i="20"/>
  <c r="E176" i="20"/>
  <c r="F177" i="20"/>
  <c r="F178" i="20"/>
  <c r="F173" i="20"/>
  <c r="E173" i="20"/>
  <c r="F174" i="20"/>
  <c r="F175" i="20"/>
  <c r="E179" i="20"/>
  <c r="E174" i="20"/>
  <c r="E172" i="20"/>
  <c r="H181" i="20"/>
  <c r="G168" i="30"/>
  <c r="G170" i="30"/>
  <c r="G171" i="30"/>
  <c r="G180" i="30"/>
  <c r="G173" i="30"/>
  <c r="G169" i="30"/>
  <c r="F179" i="30"/>
  <c r="F180" i="30"/>
  <c r="F174" i="30"/>
  <c r="F178" i="30"/>
  <c r="F170" i="30"/>
  <c r="F173" i="30"/>
  <c r="F177" i="30"/>
  <c r="E167" i="30"/>
  <c r="E169" i="30"/>
  <c r="E179" i="30"/>
  <c r="E171" i="30"/>
  <c r="E176" i="30"/>
  <c r="E170" i="30"/>
  <c r="E168" i="30"/>
  <c r="E178" i="30"/>
  <c r="E177" i="30"/>
  <c r="E173" i="30"/>
  <c r="E174" i="30"/>
  <c r="E180" i="30"/>
  <c r="E175" i="30"/>
  <c r="C167" i="30"/>
  <c r="C172" i="30"/>
  <c r="C176" i="30"/>
  <c r="C170" i="30"/>
  <c r="C171" i="30"/>
  <c r="D169" i="30"/>
  <c r="D171" i="30"/>
  <c r="D178" i="30"/>
  <c r="D167" i="30"/>
  <c r="D172" i="30"/>
  <c r="D175" i="30"/>
  <c r="D176" i="30"/>
  <c r="D168" i="30"/>
  <c r="D174" i="30"/>
  <c r="D180" i="30"/>
  <c r="D170" i="30"/>
  <c r="D179" i="30"/>
  <c r="D177" i="30"/>
  <c r="C173" i="30"/>
  <c r="C168" i="30"/>
  <c r="H180" i="30"/>
  <c r="H177" i="30"/>
  <c r="H169" i="30"/>
  <c r="H179" i="30"/>
  <c r="H175" i="30"/>
  <c r="G179" i="30"/>
  <c r="G176" i="30"/>
  <c r="G167" i="30"/>
  <c r="H168" i="30"/>
  <c r="H167" i="30"/>
  <c r="C174" i="30"/>
  <c r="C180" i="30"/>
  <c r="C169" i="30"/>
  <c r="H170" i="30"/>
  <c r="C177" i="30"/>
  <c r="C178" i="30"/>
  <c r="C175" i="30"/>
  <c r="G178" i="30"/>
  <c r="G172" i="30"/>
  <c r="G175" i="30"/>
  <c r="G177" i="30"/>
  <c r="C240" i="24"/>
  <c r="C238" i="24"/>
  <c r="C233" i="24"/>
  <c r="C232" i="24"/>
  <c r="C242" i="24"/>
  <c r="C244" i="24"/>
  <c r="C245" i="24"/>
  <c r="C235" i="24"/>
  <c r="C237" i="24"/>
  <c r="F243" i="24"/>
  <c r="F242" i="24"/>
  <c r="G243" i="24"/>
  <c r="E234" i="24"/>
  <c r="E239" i="23"/>
  <c r="E244" i="23"/>
  <c r="E235" i="23"/>
  <c r="E238" i="24"/>
  <c r="E236" i="24"/>
  <c r="E240" i="24"/>
  <c r="E235" i="24"/>
  <c r="E239" i="24"/>
  <c r="G232" i="24"/>
  <c r="G233" i="24"/>
  <c r="G234" i="24"/>
  <c r="G245" i="24"/>
  <c r="G236" i="24"/>
  <c r="G239" i="24"/>
  <c r="G237" i="24"/>
  <c r="G241" i="24"/>
  <c r="G240" i="24"/>
  <c r="G244" i="24"/>
  <c r="E241" i="24"/>
  <c r="E237" i="24"/>
  <c r="E244" i="24"/>
  <c r="E242" i="24"/>
  <c r="E245" i="24"/>
  <c r="E243" i="24"/>
  <c r="E232" i="24"/>
  <c r="G238" i="24"/>
  <c r="G237" i="23"/>
  <c r="G239" i="23"/>
  <c r="G242" i="23"/>
  <c r="G243" i="23"/>
  <c r="G245" i="23"/>
  <c r="G238" i="23"/>
  <c r="G241" i="23"/>
  <c r="F232" i="24"/>
  <c r="F233" i="24"/>
  <c r="C239" i="24"/>
  <c r="F235" i="24"/>
  <c r="C243" i="24"/>
  <c r="G235" i="24"/>
  <c r="F244" i="24"/>
  <c r="F236" i="24"/>
  <c r="C234" i="24"/>
  <c r="F239" i="24"/>
  <c r="F243" i="23"/>
  <c r="F241" i="23"/>
  <c r="E234" i="23"/>
  <c r="E240" i="23"/>
  <c r="F236" i="23"/>
  <c r="C233" i="23"/>
  <c r="F242" i="23"/>
  <c r="F232" i="23"/>
  <c r="C242" i="23"/>
  <c r="C234" i="23"/>
  <c r="E233" i="23"/>
  <c r="F245" i="23"/>
  <c r="F244" i="23"/>
  <c r="F235" i="23"/>
  <c r="E242" i="23"/>
  <c r="F240" i="23"/>
  <c r="C232" i="23"/>
  <c r="E237" i="23"/>
  <c r="C240" i="23"/>
  <c r="C236" i="23"/>
  <c r="C235" i="23"/>
  <c r="F238" i="23"/>
  <c r="F234" i="23"/>
  <c r="E232" i="23"/>
  <c r="F239" i="23"/>
  <c r="G233" i="23"/>
  <c r="G246" i="23" s="1"/>
  <c r="E243" i="23"/>
  <c r="E245" i="23"/>
  <c r="F233" i="23"/>
  <c r="E236" i="23"/>
  <c r="E241" i="23"/>
  <c r="G235" i="23"/>
  <c r="G239" i="11"/>
  <c r="G242" i="11"/>
  <c r="G178" i="10"/>
  <c r="G175" i="10"/>
  <c r="G170" i="10"/>
  <c r="G172" i="10"/>
  <c r="D168" i="10"/>
  <c r="G174" i="10"/>
  <c r="G173" i="10"/>
  <c r="G179" i="10"/>
  <c r="G167" i="10"/>
  <c r="G176" i="10"/>
  <c r="G169" i="10"/>
  <c r="G168" i="10"/>
  <c r="G177" i="10"/>
  <c r="C179" i="10"/>
  <c r="C180" i="10"/>
  <c r="C176" i="10"/>
  <c r="C171" i="10"/>
  <c r="C168" i="10"/>
  <c r="C175" i="10"/>
  <c r="C174" i="10"/>
  <c r="C173" i="10"/>
  <c r="C167" i="10"/>
  <c r="R184" i="8"/>
  <c r="R186" i="8"/>
  <c r="R191" i="8"/>
  <c r="N180" i="8"/>
  <c r="M148" i="8"/>
  <c r="G181" i="8"/>
  <c r="H170" i="8"/>
  <c r="H167" i="8"/>
  <c r="M167" i="8"/>
  <c r="P167" i="8"/>
  <c r="N167" i="8"/>
  <c r="R192" i="8"/>
  <c r="F181" i="8"/>
  <c r="H172" i="8"/>
  <c r="H171" i="8"/>
  <c r="O173" i="8"/>
  <c r="N173" i="8"/>
  <c r="H180" i="8"/>
  <c r="H177" i="8"/>
  <c r="H169" i="8"/>
  <c r="H179" i="8"/>
  <c r="H176" i="8"/>
  <c r="H178" i="8"/>
  <c r="D241" i="23"/>
  <c r="D245" i="23"/>
  <c r="D244" i="23"/>
  <c r="D245" i="24"/>
  <c r="D243" i="24"/>
  <c r="D239" i="24"/>
  <c r="D232" i="24"/>
  <c r="D236" i="24"/>
  <c r="D242" i="24"/>
  <c r="D235" i="24"/>
  <c r="D238" i="24"/>
  <c r="D241" i="24"/>
  <c r="D244" i="24"/>
  <c r="D237" i="24"/>
  <c r="D234" i="24"/>
  <c r="D240" i="24"/>
  <c r="D233" i="23"/>
  <c r="D240" i="23"/>
  <c r="D243" i="23"/>
  <c r="D237" i="23"/>
  <c r="D242" i="23"/>
  <c r="D239" i="23"/>
  <c r="D236" i="23"/>
  <c r="D234" i="23"/>
  <c r="D232" i="23"/>
  <c r="D235" i="23"/>
  <c r="E169" i="10"/>
  <c r="E172" i="10"/>
  <c r="E180" i="10"/>
  <c r="E167" i="10"/>
  <c r="E177" i="10"/>
  <c r="E173" i="10"/>
  <c r="E174" i="10"/>
  <c r="E176" i="10"/>
  <c r="E178" i="10"/>
  <c r="E168" i="10"/>
  <c r="D170" i="10"/>
  <c r="D173" i="10"/>
  <c r="D174" i="10"/>
  <c r="D180" i="10"/>
  <c r="D176" i="10"/>
  <c r="D169" i="10"/>
  <c r="D178" i="10"/>
  <c r="D172" i="10"/>
  <c r="E170" i="10"/>
  <c r="E175" i="10"/>
  <c r="E179" i="10"/>
  <c r="F175" i="10"/>
  <c r="F172" i="10"/>
  <c r="F177" i="10"/>
  <c r="F170" i="10"/>
  <c r="F169" i="10"/>
  <c r="F178" i="10"/>
  <c r="F174" i="10"/>
  <c r="F173" i="10"/>
  <c r="F180" i="10"/>
  <c r="F179" i="10"/>
  <c r="F171" i="10"/>
  <c r="F176" i="10"/>
  <c r="D179" i="10"/>
  <c r="D175" i="10"/>
  <c r="D171" i="10"/>
  <c r="D167" i="10"/>
  <c r="H173" i="10"/>
  <c r="H172" i="10"/>
  <c r="H169" i="10"/>
  <c r="H176" i="10"/>
  <c r="H174" i="10"/>
  <c r="H168" i="10"/>
  <c r="C178" i="10"/>
  <c r="C170" i="10"/>
  <c r="C172" i="10"/>
  <c r="C177" i="10"/>
  <c r="H181" i="10"/>
  <c r="F234" i="24"/>
  <c r="F245" i="24"/>
  <c r="F238" i="24"/>
  <c r="F240" i="24"/>
  <c r="F237" i="24"/>
  <c r="H246" i="24"/>
  <c r="F246" i="23"/>
  <c r="H246" i="23"/>
  <c r="E237" i="11"/>
  <c r="E234" i="11"/>
  <c r="E236" i="11"/>
  <c r="E242" i="11"/>
  <c r="E245" i="11"/>
  <c r="E233" i="11"/>
  <c r="E239" i="11"/>
  <c r="E238" i="11"/>
  <c r="G232" i="11"/>
  <c r="G240" i="11"/>
  <c r="D233" i="11"/>
  <c r="D237" i="11"/>
  <c r="F245" i="11"/>
  <c r="D239" i="11"/>
  <c r="D244" i="11"/>
  <c r="F237" i="11"/>
  <c r="D245" i="11"/>
  <c r="D242" i="11"/>
  <c r="D243" i="11"/>
  <c r="F240" i="11"/>
  <c r="D234" i="11"/>
  <c r="D241" i="11"/>
  <c r="D238" i="11"/>
  <c r="D240" i="11"/>
  <c r="G233" i="11"/>
  <c r="C238" i="11"/>
  <c r="C236" i="11"/>
  <c r="C243" i="11"/>
  <c r="G235" i="11"/>
  <c r="G244" i="11"/>
  <c r="F241" i="11"/>
  <c r="C237" i="11"/>
  <c r="G243" i="11"/>
  <c r="C242" i="11"/>
  <c r="C244" i="11"/>
  <c r="G238" i="11"/>
  <c r="C232" i="11"/>
  <c r="E232" i="11"/>
  <c r="G241" i="11"/>
  <c r="C241" i="11"/>
  <c r="C240" i="11"/>
  <c r="C239" i="11"/>
  <c r="F238" i="11"/>
  <c r="G237" i="11"/>
  <c r="F243" i="11"/>
  <c r="C245" i="11"/>
  <c r="C235" i="11"/>
  <c r="E235" i="11"/>
  <c r="F234" i="11"/>
  <c r="E240" i="11"/>
  <c r="G245" i="11"/>
  <c r="C234" i="11"/>
  <c r="F242" i="11"/>
  <c r="G234" i="11"/>
  <c r="F244" i="11"/>
  <c r="F233" i="11"/>
  <c r="D236" i="11"/>
  <c r="D235" i="11"/>
  <c r="E241" i="11"/>
  <c r="E243" i="11"/>
  <c r="H246" i="11"/>
  <c r="J13" i="9"/>
  <c r="F50" i="9"/>
  <c r="H51" i="9" s="1"/>
  <c r="J9" i="9"/>
  <c r="K9" i="9"/>
  <c r="F172" i="7"/>
  <c r="G178" i="7"/>
  <c r="G167" i="7"/>
  <c r="G175" i="7"/>
  <c r="G180" i="7"/>
  <c r="G170" i="7"/>
  <c r="G173" i="7"/>
  <c r="G174" i="7"/>
  <c r="G169" i="7"/>
  <c r="G177" i="7"/>
  <c r="G172" i="7"/>
  <c r="G171" i="7"/>
  <c r="G168" i="7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N170" i="15"/>
  <c r="N174" i="15"/>
  <c r="D158" i="15"/>
  <c r="O174" i="8" l="1"/>
  <c r="P174" i="8"/>
  <c r="N174" i="8"/>
  <c r="R188" i="8"/>
  <c r="C181" i="8"/>
  <c r="R190" i="8"/>
  <c r="N175" i="8"/>
  <c r="P175" i="8"/>
  <c r="O175" i="8"/>
  <c r="P168" i="8"/>
  <c r="N168" i="8"/>
  <c r="D181" i="8"/>
  <c r="R185" i="8"/>
  <c r="R189" i="8"/>
  <c r="O168" i="8"/>
  <c r="R187" i="8"/>
  <c r="S190" i="8" s="1"/>
  <c r="N180" i="20"/>
  <c r="R184" i="20"/>
  <c r="M167" i="20"/>
  <c r="N169" i="20"/>
  <c r="N175" i="20"/>
  <c r="D181" i="20"/>
  <c r="R187" i="20"/>
  <c r="M148" i="20"/>
  <c r="R186" i="20"/>
  <c r="O169" i="20"/>
  <c r="O172" i="20"/>
  <c r="C181" i="20"/>
  <c r="P172" i="20"/>
  <c r="N171" i="20"/>
  <c r="P167" i="20"/>
  <c r="P175" i="20"/>
  <c r="P173" i="20"/>
  <c r="N168" i="20"/>
  <c r="R192" i="20"/>
  <c r="R190" i="20"/>
  <c r="O175" i="20"/>
  <c r="P169" i="20"/>
  <c r="O171" i="20"/>
  <c r="O168" i="20"/>
  <c r="G181" i="20"/>
  <c r="R188" i="20"/>
  <c r="O167" i="20"/>
  <c r="N173" i="20"/>
  <c r="P168" i="20"/>
  <c r="P170" i="20"/>
  <c r="N177" i="20"/>
  <c r="R191" i="20"/>
  <c r="E181" i="20"/>
  <c r="P177" i="20"/>
  <c r="N172" i="20"/>
  <c r="O177" i="20"/>
  <c r="R185" i="20"/>
  <c r="N174" i="20"/>
  <c r="P176" i="20"/>
  <c r="O173" i="20"/>
  <c r="N176" i="20"/>
  <c r="N170" i="20"/>
  <c r="P174" i="20"/>
  <c r="P171" i="20"/>
  <c r="O176" i="20"/>
  <c r="R189" i="20"/>
  <c r="F181" i="20"/>
  <c r="O170" i="20"/>
  <c r="O174" i="20"/>
  <c r="N167" i="20"/>
  <c r="L155" i="7"/>
  <c r="G181" i="7"/>
  <c r="G181" i="30"/>
  <c r="F181" i="30"/>
  <c r="O167" i="30"/>
  <c r="N173" i="30"/>
  <c r="E181" i="30"/>
  <c r="N167" i="30"/>
  <c r="N171" i="30"/>
  <c r="C181" i="30"/>
  <c r="N172" i="30"/>
  <c r="O174" i="30"/>
  <c r="M167" i="30"/>
  <c r="D181" i="30"/>
  <c r="N176" i="30"/>
  <c r="R192" i="30"/>
  <c r="P170" i="30"/>
  <c r="O170" i="30"/>
  <c r="N170" i="30"/>
  <c r="O175" i="30"/>
  <c r="P175" i="30"/>
  <c r="N175" i="30"/>
  <c r="P167" i="30"/>
  <c r="M148" i="30"/>
  <c r="N180" i="30"/>
  <c r="P169" i="30"/>
  <c r="O169" i="30"/>
  <c r="N169" i="30"/>
  <c r="H181" i="30"/>
  <c r="P177" i="30"/>
  <c r="O177" i="30"/>
  <c r="N177" i="30"/>
  <c r="N174" i="30"/>
  <c r="O171" i="30"/>
  <c r="P173" i="30"/>
  <c r="P171" i="30"/>
  <c r="O176" i="30"/>
  <c r="P172" i="30"/>
  <c r="P176" i="30"/>
  <c r="O172" i="30"/>
  <c r="R190" i="30"/>
  <c r="R186" i="30"/>
  <c r="R191" i="30"/>
  <c r="R187" i="30"/>
  <c r="P168" i="30"/>
  <c r="N168" i="30"/>
  <c r="R188" i="30"/>
  <c r="O168" i="30"/>
  <c r="R189" i="30"/>
  <c r="R185" i="30"/>
  <c r="R184" i="30"/>
  <c r="O173" i="30"/>
  <c r="P174" i="30"/>
  <c r="C246" i="24"/>
  <c r="R255" i="23"/>
  <c r="N245" i="23"/>
  <c r="P232" i="23"/>
  <c r="P232" i="24"/>
  <c r="R253" i="24"/>
  <c r="P236" i="24"/>
  <c r="G246" i="24"/>
  <c r="P237" i="23"/>
  <c r="R253" i="23"/>
  <c r="R250" i="23"/>
  <c r="O240" i="23"/>
  <c r="O237" i="23"/>
  <c r="N233" i="24"/>
  <c r="R257" i="24"/>
  <c r="M232" i="24"/>
  <c r="O232" i="24"/>
  <c r="E246" i="24"/>
  <c r="N245" i="24"/>
  <c r="L220" i="24"/>
  <c r="O232" i="23"/>
  <c r="L220" i="23"/>
  <c r="P236" i="23"/>
  <c r="R252" i="23"/>
  <c r="P233" i="23"/>
  <c r="N242" i="23"/>
  <c r="R251" i="23"/>
  <c r="C246" i="23"/>
  <c r="N240" i="23"/>
  <c r="N233" i="23"/>
  <c r="R254" i="23"/>
  <c r="O239" i="23"/>
  <c r="E246" i="23"/>
  <c r="N237" i="23"/>
  <c r="R256" i="24"/>
  <c r="P235" i="24"/>
  <c r="R249" i="24"/>
  <c r="P242" i="24"/>
  <c r="R251" i="24"/>
  <c r="N235" i="23"/>
  <c r="N239" i="23"/>
  <c r="R256" i="23"/>
  <c r="P242" i="23"/>
  <c r="L220" i="11"/>
  <c r="R192" i="10"/>
  <c r="N180" i="10"/>
  <c r="L158" i="10"/>
  <c r="R187" i="10"/>
  <c r="R190" i="10"/>
  <c r="G181" i="10"/>
  <c r="C181" i="10"/>
  <c r="N176" i="8"/>
  <c r="P176" i="8"/>
  <c r="O176" i="8"/>
  <c r="P170" i="8"/>
  <c r="O170" i="8"/>
  <c r="N170" i="8"/>
  <c r="P169" i="8"/>
  <c r="O169" i="8"/>
  <c r="N169" i="8"/>
  <c r="P177" i="8"/>
  <c r="O177" i="8"/>
  <c r="N177" i="8"/>
  <c r="O167" i="8"/>
  <c r="P171" i="8"/>
  <c r="O171" i="8"/>
  <c r="N171" i="8"/>
  <c r="P172" i="8"/>
  <c r="O172" i="8"/>
  <c r="N172" i="8"/>
  <c r="H181" i="8"/>
  <c r="O242" i="23"/>
  <c r="D246" i="23"/>
  <c r="O235" i="23"/>
  <c r="P239" i="23"/>
  <c r="O233" i="23"/>
  <c r="R257" i="23"/>
  <c r="P235" i="23"/>
  <c r="R249" i="23"/>
  <c r="N241" i="23"/>
  <c r="P238" i="23"/>
  <c r="O241" i="23"/>
  <c r="N238" i="23"/>
  <c r="P241" i="23"/>
  <c r="O238" i="23"/>
  <c r="P234" i="23"/>
  <c r="P240" i="23"/>
  <c r="N236" i="23"/>
  <c r="O233" i="24"/>
  <c r="P233" i="24"/>
  <c r="R254" i="24"/>
  <c r="N235" i="24"/>
  <c r="O239" i="24"/>
  <c r="O235" i="24"/>
  <c r="D246" i="24"/>
  <c r="N241" i="24"/>
  <c r="R252" i="24"/>
  <c r="O241" i="24"/>
  <c r="P241" i="24"/>
  <c r="R255" i="24"/>
  <c r="P239" i="24"/>
  <c r="O237" i="24"/>
  <c r="N236" i="24"/>
  <c r="P240" i="24"/>
  <c r="N239" i="24"/>
  <c r="O236" i="24"/>
  <c r="N242" i="24"/>
  <c r="R250" i="24"/>
  <c r="N234" i="24"/>
  <c r="O242" i="24"/>
  <c r="N234" i="23"/>
  <c r="O234" i="23"/>
  <c r="O236" i="23"/>
  <c r="M232" i="23"/>
  <c r="N232" i="23"/>
  <c r="P167" i="10"/>
  <c r="P177" i="10"/>
  <c r="R186" i="10"/>
  <c r="M167" i="10"/>
  <c r="D181" i="10"/>
  <c r="N171" i="10"/>
  <c r="N170" i="10"/>
  <c r="N175" i="10"/>
  <c r="P170" i="10"/>
  <c r="P172" i="10"/>
  <c r="P173" i="10"/>
  <c r="E181" i="10"/>
  <c r="O169" i="10"/>
  <c r="O174" i="10"/>
  <c r="O170" i="10"/>
  <c r="F181" i="10"/>
  <c r="N167" i="10"/>
  <c r="R185" i="10"/>
  <c r="R184" i="10"/>
  <c r="O171" i="10"/>
  <c r="N169" i="10"/>
  <c r="P171" i="10"/>
  <c r="N174" i="10"/>
  <c r="O173" i="10"/>
  <c r="N173" i="10"/>
  <c r="P174" i="10"/>
  <c r="O172" i="10"/>
  <c r="P169" i="10"/>
  <c r="N172" i="10"/>
  <c r="P175" i="10"/>
  <c r="O175" i="10"/>
  <c r="O167" i="10"/>
  <c r="P168" i="10"/>
  <c r="N168" i="10"/>
  <c r="O168" i="10"/>
  <c r="R191" i="10"/>
  <c r="R189" i="10"/>
  <c r="R188" i="10"/>
  <c r="O176" i="10"/>
  <c r="P176" i="10"/>
  <c r="N176" i="10"/>
  <c r="N177" i="10"/>
  <c r="O177" i="10"/>
  <c r="N237" i="24"/>
  <c r="P237" i="24"/>
  <c r="N232" i="24"/>
  <c r="F246" i="24"/>
  <c r="O240" i="24"/>
  <c r="O234" i="24"/>
  <c r="P234" i="24"/>
  <c r="P238" i="24"/>
  <c r="N240" i="24"/>
  <c r="N238" i="24"/>
  <c r="O238" i="24"/>
  <c r="C246" i="11"/>
  <c r="N241" i="11"/>
  <c r="F246" i="11"/>
  <c r="G246" i="11"/>
  <c r="E246" i="11"/>
  <c r="D246" i="11"/>
  <c r="O239" i="11"/>
  <c r="P236" i="11"/>
  <c r="P234" i="11"/>
  <c r="N233" i="11"/>
  <c r="O242" i="11"/>
  <c r="P235" i="11"/>
  <c r="N235" i="11"/>
  <c r="P237" i="11"/>
  <c r="R257" i="11"/>
  <c r="O235" i="11"/>
  <c r="N239" i="11"/>
  <c r="P239" i="11"/>
  <c r="R256" i="11"/>
  <c r="O238" i="11"/>
  <c r="N237" i="11"/>
  <c r="R254" i="11"/>
  <c r="O237" i="11"/>
  <c r="R251" i="11"/>
  <c r="P240" i="11"/>
  <c r="R252" i="11"/>
  <c r="M232" i="11"/>
  <c r="P233" i="11"/>
  <c r="N232" i="11"/>
  <c r="R249" i="11"/>
  <c r="P232" i="11"/>
  <c r="O241" i="11"/>
  <c r="P238" i="11"/>
  <c r="N240" i="11"/>
  <c r="O232" i="11"/>
  <c r="N245" i="11"/>
  <c r="O240" i="11"/>
  <c r="P241" i="11"/>
  <c r="N238" i="11"/>
  <c r="R250" i="11"/>
  <c r="N236" i="11"/>
  <c r="P242" i="11"/>
  <c r="N234" i="11"/>
  <c r="O236" i="11"/>
  <c r="N242" i="11"/>
  <c r="O233" i="11"/>
  <c r="R255" i="11"/>
  <c r="O234" i="11"/>
  <c r="R253" i="11"/>
  <c r="L9" i="9"/>
  <c r="F181" i="7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58" i="15"/>
  <c r="I162" i="15" s="1"/>
  <c r="F158" i="15"/>
  <c r="J162" i="15" s="1"/>
  <c r="H162" i="15"/>
  <c r="H164" i="15" s="1"/>
  <c r="Q181" i="20" l="1"/>
  <c r="J147" i="20" s="1"/>
  <c r="I127" i="20" s="1"/>
  <c r="I100" i="20" s="1"/>
  <c r="S190" i="20"/>
  <c r="S190" i="30"/>
  <c r="Q181" i="30"/>
  <c r="J147" i="30" s="1"/>
  <c r="I127" i="30" s="1"/>
  <c r="I100" i="30" s="1"/>
  <c r="S255" i="23"/>
  <c r="Q181" i="8"/>
  <c r="J147" i="8" s="1"/>
  <c r="I127" i="8" s="1"/>
  <c r="I100" i="8" s="1"/>
  <c r="Q246" i="23"/>
  <c r="J212" i="23" s="1"/>
  <c r="I127" i="23" s="1"/>
  <c r="I100" i="23" s="1"/>
  <c r="Q246" i="24"/>
  <c r="J212" i="24" s="1"/>
  <c r="I127" i="24" s="1"/>
  <c r="I62" i="24" s="1"/>
  <c r="I19" i="24" s="1"/>
  <c r="S255" i="24"/>
  <c r="S190" i="10"/>
  <c r="Q181" i="10"/>
  <c r="J147" i="10" s="1"/>
  <c r="I127" i="10" s="1"/>
  <c r="I100" i="10" s="1"/>
  <c r="S255" i="11"/>
  <c r="Q246" i="11"/>
  <c r="J212" i="11" s="1"/>
  <c r="I127" i="11" s="1"/>
  <c r="I100" i="11" s="1"/>
  <c r="S190" i="7"/>
  <c r="Q181" i="7"/>
  <c r="J147" i="7" s="1"/>
  <c r="I127" i="7" s="1"/>
  <c r="I62" i="7" s="1"/>
  <c r="I19" i="7" s="1"/>
  <c r="J164" i="15"/>
  <c r="M167" i="15" s="1"/>
  <c r="M175" i="15"/>
  <c r="M172" i="15"/>
  <c r="M169" i="15"/>
  <c r="M173" i="15"/>
  <c r="I164" i="15"/>
  <c r="L172" i="15" s="1"/>
  <c r="L168" i="15"/>
  <c r="L173" i="15"/>
  <c r="L171" i="15"/>
  <c r="L175" i="15"/>
  <c r="K172" i="15"/>
  <c r="K171" i="15"/>
  <c r="K175" i="15"/>
  <c r="K167" i="15"/>
  <c r="K168" i="15"/>
  <c r="K173" i="15"/>
  <c r="I62" i="20" l="1"/>
  <c r="I19" i="20" s="1"/>
  <c r="M168" i="15"/>
  <c r="N168" i="15" s="1"/>
  <c r="I62" i="30"/>
  <c r="I19" i="30" s="1"/>
  <c r="I62" i="8"/>
  <c r="I19" i="8" s="1"/>
  <c r="I100" i="24"/>
  <c r="I62" i="23"/>
  <c r="I19" i="23" s="1"/>
  <c r="M171" i="15"/>
  <c r="N171" i="15" s="1"/>
  <c r="I62" i="10"/>
  <c r="I19" i="10" s="1"/>
  <c r="I62" i="11"/>
  <c r="I19" i="11" s="1"/>
  <c r="I100" i="7"/>
  <c r="N173" i="15"/>
  <c r="N175" i="15"/>
  <c r="E165" i="15" s="1"/>
  <c r="K169" i="15"/>
  <c r="L169" i="15"/>
  <c r="L167" i="15"/>
  <c r="N167" i="15" s="1"/>
  <c r="N172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D165" i="15" l="1"/>
  <c r="D161" i="15" s="1"/>
  <c r="E161" i="15"/>
  <c r="E166" i="15"/>
  <c r="N169" i="15"/>
  <c r="C165" i="15" s="1"/>
  <c r="C14" i="28" s="1"/>
  <c r="H161" i="3"/>
  <c r="D166" i="15" l="1"/>
  <c r="C161" i="15"/>
  <c r="F161" i="15" s="1"/>
  <c r="I127" i="15"/>
  <c r="I62" i="15" s="1"/>
  <c r="I19" i="15" s="1"/>
  <c r="C166" i="15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C170" i="15" l="1"/>
  <c r="H181" i="3"/>
  <c r="D161" i="3"/>
  <c r="F161" i="3"/>
  <c r="F172" i="3" s="1"/>
  <c r="C161" i="3"/>
  <c r="G161" i="3"/>
  <c r="E161" i="3"/>
  <c r="C167" i="15" l="1"/>
  <c r="E170" i="15"/>
  <c r="G175" i="3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C3" i="17" l="1"/>
  <c r="D3" i="17" s="1"/>
  <c r="N167" i="3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<sst xmlns="http://schemas.openxmlformats.org/spreadsheetml/2006/main" count="8844" uniqueCount="123">
  <si>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</si>
  <si>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</si>
  <si>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</si>
  <si>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</si>
  <si>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</si>
  <si>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</si>
  <si>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</si>
  <si>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</si>
  <si>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</si>
  <si>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</si>
  <si>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</si>
  <si>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</si>
  <si>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</si>
  <si>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</si>
  <si>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</si>
  <si>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</si>
  <si>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</si>
  <si>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</si>
  <si>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</si>
  <si>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</si>
  <si>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</si>
  <si>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</si>
  <si>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</si>
  <si>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</si>
  <si>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</si>
  <si>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</si>
  <si>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</si>
  <si>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</si>
  <si>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</si>
  <si>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</si>
  <si>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</si>
  <si>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</si>
  <si>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</si>
  <si>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</si>
  <si>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</si>
  <si>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</si>
  <si>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</si>
  <si>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</si>
  <si>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</si>
  <si>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</si>
  <si>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</si>
  <si>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</si>
  <si>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</si>
  <si>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</si>
  <si>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</si>
  <si>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</si>
  <si>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</si>
  <si>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</si>
  <si>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</si>
  <si>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</si>
  <si>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</si>
  <si>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</si>
  <si>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</si>
  <si>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</si>
  <si>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</si>
  <si>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</si>
  <si>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</si>
  <si>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</si>
  <si>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</si>
  <si>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</si>
  <si>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</si>
  <si>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</si>
  <si>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</si>
  <si>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</si>
  <si>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</si>
  <si>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</si>
  <si>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</si>
  <si>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</si>
  <si>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</si>
  <si>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</si>
  <si>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</si>
  <si>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</si>
  <si>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</si>
  <si>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</si>
  <si>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</si>
  <si>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</si>
  <si>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</si>
  <si>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</si>
  <si>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</si>
  <si>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</si>
  <si>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</si>
  <si>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</si>
  <si>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</si>
  <si>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</si>
  <si>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</si>
  <si>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</si>
  <si>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</si>
  <si>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</si>
  <si>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</si>
  <si>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</si>
  <si>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</si>
  <si>
    <t>Win</t>
  </si>
  <si>
    <t>Avg Multiplier</t>
  </si>
  <si>
    <t>Avg. Win</t>
  </si>
  <si>
    <t>Std.dev</t>
  </si>
  <si>
    <t>Avg Total Win</t>
  </si>
  <si>
    <t>WinX</t>
  </si>
  <si>
    <t>Cred. Win</t>
  </si>
  <si>
    <t>Avg multipier</t>
  </si>
  <si>
    <t>RTP Total</t>
  </si>
  <si>
    <t>Weights Total</t>
  </si>
  <si>
    <t>Std. dev sum</t>
  </si>
  <si>
    <t>D</t>
  </si>
  <si>
    <t>RTP ~</t>
  </si>
  <si>
    <t xml:space="preserve">Spins Count = </t>
  </si>
  <si>
    <t>Weight to Use Outer Reels</t>
  </si>
  <si>
    <t xml:space="preserve">Spins Count </t>
  </si>
  <si>
    <t>96% Reel Strip Layout: Lion Game</t>
  </si>
  <si>
    <t>96% Reel Strip Layout: Rhino Feature Game</t>
  </si>
  <si>
    <t>96% Reel Strip Layout: WaterBuffalo Feature 1</t>
  </si>
  <si>
    <t>96% Reel Strip Layout: WaterBuffalo Feature 3</t>
  </si>
  <si>
    <t>96% Reel Strip Layout: WaterBuffalo Feature 2</t>
  </si>
  <si>
    <t>Free Spins Count =</t>
  </si>
  <si>
    <t>Multipliers</t>
  </si>
  <si>
    <t>96% Reel Strip Layout: Elephant Game</t>
  </si>
  <si>
    <t xml:space="preserve">Collect Feature Cycle = </t>
  </si>
  <si>
    <t xml:space="preserve">Retrigger Cycle = </t>
  </si>
  <si>
    <t>Retrigger Spins</t>
  </si>
  <si>
    <t>Retrigger</t>
  </si>
  <si>
    <t>WIld</t>
  </si>
  <si>
    <t>Base Game 3</t>
  </si>
  <si>
    <t>Retrigger respins count =</t>
  </si>
  <si>
    <t>Chance To choose Selected symbol as 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</si>
</sst>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0" xfId="4" applyNumberFormat="1" applyFont="1"/>
    <xf numFmtId="165" fontId="0" fillId="0" borderId="0" xfId="4" applyNumberFormat="1" applyFont="1"/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Normal 2" xfId="3" xr:uid="{AC35D676-C183-4380-8910-A0DD10BD5C18}"/>
    <cellStyle name="Normal 4 2" xfId="2" xr:uid="{433B40FB-C0CF-4F64-8A65-686C74055406}"/>
    <cellStyle name="Обычный" xfId="0" builtinId="0"/>
    <cellStyle name="Процентный" xfId="4" builtinId="5"/>
    <cellStyle name="標準_KS534 P82" xfId="1" xr:uid="{00000000-0005-0000-0000-000001000000}"/>
  </cellStyles>
  <dxfs count="217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K16" sqref="K16"/>
    </sheetView>
  </sheetViews>
  <sheetFormatPr defaultRowHeight="15"/>
  <cols>
    <col min="1" max="1" width="23.42578125" bestFit="1" customWidth="1"/>
    <col min="2" max="2" width="11.28515625" bestFit="1" customWidth="1"/>
    <col min="8" max="8" width="13.425781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70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3" sqref="C3"/>
    </sheetView>
  </sheetViews>
  <sheetFormatPr defaultRowHeight="15"/>
  <cols>
    <col min="2" max="2" width="23.140625" customWidth="1"/>
    <col min="3" max="4" width="12.5703125" bestFit="1" customWidth="1"/>
  </cols>
  <sheetData>
    <row r="2" spans="2:5">
      <c r="B2" t="s">
        <v>74</v>
      </c>
      <c r="C2" t="s">
        <v>72</v>
      </c>
      <c r="D2" t="s">
        <v>73</v>
      </c>
      <c r="E2" t="s">
        <v>41</v>
      </c>
    </row>
    <row r="3" spans="2:5">
      <c r="B3" t="s">
        <v>75</v>
      </c>
      <c r="C3" s="52">
        <f>ROUND('Outer Collector Reels'!C167*1000,0)</f>
        <v>61</v>
      </c>
      <c r="D3" s="52">
        <f>E3-C3</f>
        <v>939</v>
      </c>
      <c r="E3" s="52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5"/>
  <sheetViews>
    <sheetView topLeftCell="A143" zoomScaleNormal="100" workbookViewId="0">
      <selection activeCell="H161" sqref="H161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9</v>
      </c>
      <c r="E4" s="16" t="s">
        <v>9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9</v>
      </c>
      <c r="E5" s="16" t="s">
        <v>9</v>
      </c>
      <c r="F5" s="16" t="s">
        <v>48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9</v>
      </c>
      <c r="E6" s="16" t="s">
        <v>9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9</v>
      </c>
      <c r="E7" s="16" t="s">
        <v>9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9</v>
      </c>
      <c r="E8" s="47" t="s">
        <v>9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9</v>
      </c>
      <c r="E9" s="16" t="s">
        <v>9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9</v>
      </c>
      <c r="E10" s="16" t="s">
        <v>9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9</v>
      </c>
      <c r="E11" s="16" t="s">
        <v>9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7</v>
      </c>
      <c r="D16" s="16" t="s">
        <v>63</v>
      </c>
      <c r="E16" s="16" t="s">
        <v>63</v>
      </c>
      <c r="F16" s="16" t="s">
        <v>63</v>
      </c>
      <c r="G16" s="16" t="s">
        <v>7</v>
      </c>
      <c r="H16" s="31"/>
    </row>
    <row r="17" spans="2:9">
      <c r="B17" s="12">
        <v>13</v>
      </c>
      <c r="C17" s="16" t="s">
        <v>7</v>
      </c>
      <c r="D17" s="16" t="s">
        <v>63</v>
      </c>
      <c r="E17" s="16" t="s">
        <v>63</v>
      </c>
      <c r="F17" s="16" t="s">
        <v>63</v>
      </c>
      <c r="G17" s="16" t="s">
        <v>7</v>
      </c>
      <c r="H17" s="31"/>
    </row>
    <row r="18" spans="2:9">
      <c r="B18" s="12">
        <v>14</v>
      </c>
      <c r="C18" s="16" t="s">
        <v>7</v>
      </c>
      <c r="D18" s="16" t="s">
        <v>63</v>
      </c>
      <c r="E18" s="16" t="s">
        <v>63</v>
      </c>
      <c r="F18" s="16" t="s">
        <v>63</v>
      </c>
      <c r="G18" s="16" t="s">
        <v>7</v>
      </c>
      <c r="H18" s="32"/>
    </row>
    <row r="19" spans="2:9">
      <c r="B19" s="12">
        <v>15</v>
      </c>
      <c r="C19" s="16" t="s">
        <v>7</v>
      </c>
      <c r="D19" s="16" t="s">
        <v>7</v>
      </c>
      <c r="E19" s="16" t="s">
        <v>7</v>
      </c>
      <c r="F19" s="16" t="s">
        <v>7</v>
      </c>
      <c r="G19" s="16" t="s">
        <v>7</v>
      </c>
      <c r="H19" s="32"/>
      <c r="I19" s="21">
        <f>I62</f>
        <v>3.2675898167164696</v>
      </c>
    </row>
    <row r="20" spans="2:9">
      <c r="B20" s="12">
        <v>16</v>
      </c>
      <c r="C20" s="16" t="s">
        <v>7</v>
      </c>
      <c r="D20" s="16" t="s">
        <v>7</v>
      </c>
      <c r="E20" s="16" t="s">
        <v>7</v>
      </c>
      <c r="F20" s="16" t="s">
        <v>7</v>
      </c>
      <c r="G20" s="16" t="s">
        <v>7</v>
      </c>
      <c r="H20" s="32"/>
    </row>
    <row r="21" spans="2:9">
      <c r="B21" s="12">
        <v>17</v>
      </c>
      <c r="C21" s="16" t="s">
        <v>7</v>
      </c>
      <c r="D21" s="16" t="s">
        <v>7</v>
      </c>
      <c r="E21" s="16" t="s">
        <v>7</v>
      </c>
      <c r="F21" s="16" t="s">
        <v>7</v>
      </c>
      <c r="G21" s="16" t="s">
        <v>7</v>
      </c>
      <c r="H21" s="32"/>
    </row>
    <row r="22" spans="2:9">
      <c r="B22" s="12">
        <v>18</v>
      </c>
      <c r="C22" s="16" t="s">
        <v>7</v>
      </c>
      <c r="D22" s="16" t="s">
        <v>7</v>
      </c>
      <c r="E22" s="16" t="s">
        <v>7</v>
      </c>
      <c r="F22" s="16" t="s">
        <v>7</v>
      </c>
      <c r="G22" s="16" t="s">
        <v>7</v>
      </c>
      <c r="H22" s="32"/>
    </row>
    <row r="23" spans="2:9">
      <c r="B23" s="12">
        <v>19</v>
      </c>
      <c r="C23" s="16" t="s">
        <v>7</v>
      </c>
      <c r="D23" s="16" t="s">
        <v>7</v>
      </c>
      <c r="E23" s="16" t="s">
        <v>7</v>
      </c>
      <c r="F23" s="16" t="s">
        <v>7</v>
      </c>
      <c r="G23" s="16" t="s">
        <v>7</v>
      </c>
      <c r="H23" s="32"/>
    </row>
    <row r="24" spans="2:9">
      <c r="B24" s="12">
        <v>20</v>
      </c>
      <c r="C24" s="16" t="s">
        <v>7</v>
      </c>
      <c r="D24" s="16" t="s">
        <v>7</v>
      </c>
      <c r="E24" s="16" t="s">
        <v>7</v>
      </c>
      <c r="F24" s="16" t="s">
        <v>7</v>
      </c>
      <c r="G24" s="16" t="s">
        <v>7</v>
      </c>
      <c r="H24" s="32"/>
    </row>
    <row r="25" spans="2:9">
      <c r="B25" s="12">
        <v>21</v>
      </c>
      <c r="C25" s="16" t="s">
        <v>7</v>
      </c>
      <c r="D25" s="16" t="s">
        <v>7</v>
      </c>
      <c r="E25" s="16" t="s">
        <v>7</v>
      </c>
      <c r="F25" s="16" t="s">
        <v>7</v>
      </c>
      <c r="G25" s="16" t="s">
        <v>7</v>
      </c>
      <c r="H25" s="32"/>
    </row>
    <row r="26" spans="2:9">
      <c r="B26" s="12">
        <v>22</v>
      </c>
      <c r="C26" s="16" t="s">
        <v>63</v>
      </c>
      <c r="D26" s="16" t="s">
        <v>63</v>
      </c>
      <c r="E26" s="16" t="s">
        <v>63</v>
      </c>
      <c r="F26" s="16" t="s">
        <v>63</v>
      </c>
      <c r="G26" s="16" t="s">
        <v>63</v>
      </c>
      <c r="H26" s="32"/>
    </row>
    <row r="27" spans="2:9">
      <c r="B27" s="12">
        <v>23</v>
      </c>
      <c r="C27" s="16" t="s">
        <v>63</v>
      </c>
      <c r="D27" s="16" t="s">
        <v>63</v>
      </c>
      <c r="E27" s="16" t="s">
        <v>63</v>
      </c>
      <c r="F27" s="16" t="s">
        <v>63</v>
      </c>
      <c r="G27" s="16" t="s">
        <v>63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63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63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48</v>
      </c>
      <c r="E30" s="16" t="s">
        <v>63</v>
      </c>
      <c r="F30" s="16" t="s">
        <v>63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63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63</v>
      </c>
      <c r="G32" s="16" t="s">
        <v>63</v>
      </c>
      <c r="H32" s="32"/>
    </row>
    <row r="33" spans="2:8">
      <c r="B33" s="12">
        <v>29</v>
      </c>
      <c r="C33" s="16" t="s">
        <v>8</v>
      </c>
      <c r="D33" s="16" t="s">
        <v>63</v>
      </c>
      <c r="E33" s="16" t="s">
        <v>63</v>
      </c>
      <c r="F33" s="16" t="s">
        <v>63</v>
      </c>
      <c r="G33" s="16" t="s">
        <v>63</v>
      </c>
      <c r="H33" s="32"/>
    </row>
    <row r="34" spans="2:8">
      <c r="B34" s="12">
        <v>30</v>
      </c>
      <c r="C34" s="16" t="s">
        <v>8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8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8</v>
      </c>
      <c r="D36" s="16" t="s">
        <v>8</v>
      </c>
      <c r="E36" s="16" t="s">
        <v>8</v>
      </c>
      <c r="F36" s="16" t="s">
        <v>8</v>
      </c>
      <c r="G36" s="16" t="s">
        <v>8</v>
      </c>
      <c r="H36" s="32"/>
    </row>
    <row r="37" spans="2:8">
      <c r="B37" s="12">
        <v>33</v>
      </c>
      <c r="C37" s="16" t="s">
        <v>8</v>
      </c>
      <c r="D37" s="16" t="s">
        <v>8</v>
      </c>
      <c r="E37" s="16" t="s">
        <v>8</v>
      </c>
      <c r="F37" s="16" t="s">
        <v>8</v>
      </c>
      <c r="G37" s="16" t="s">
        <v>8</v>
      </c>
      <c r="H37" s="32"/>
    </row>
    <row r="38" spans="2:8">
      <c r="B38" s="12">
        <v>34</v>
      </c>
      <c r="C38" s="16" t="s">
        <v>8</v>
      </c>
      <c r="D38" s="16" t="s">
        <v>8</v>
      </c>
      <c r="E38" s="16" t="s">
        <v>8</v>
      </c>
      <c r="F38" s="16" t="s">
        <v>8</v>
      </c>
      <c r="G38" s="16" t="s">
        <v>8</v>
      </c>
      <c r="H38" s="32"/>
    </row>
    <row r="39" spans="2:8">
      <c r="B39" s="12">
        <v>35</v>
      </c>
      <c r="C39" s="16" t="s">
        <v>8</v>
      </c>
      <c r="D39" s="16" t="s">
        <v>8</v>
      </c>
      <c r="E39" s="16" t="s">
        <v>8</v>
      </c>
      <c r="F39" s="16" t="s">
        <v>8</v>
      </c>
      <c r="G39" s="16" t="s">
        <v>8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8</v>
      </c>
      <c r="F40" s="16" t="s">
        <v>8</v>
      </c>
      <c r="G40" s="16" t="s">
        <v>8</v>
      </c>
      <c r="H40" s="32"/>
    </row>
    <row r="41" spans="2:8">
      <c r="B41" s="12">
        <v>37</v>
      </c>
      <c r="C41" s="16" t="s">
        <v>63</v>
      </c>
      <c r="D41" s="16" t="s">
        <v>8</v>
      </c>
      <c r="E41" s="16" t="s">
        <v>8</v>
      </c>
      <c r="F41" s="16" t="s">
        <v>8</v>
      </c>
      <c r="G41" s="16" t="s">
        <v>8</v>
      </c>
      <c r="H41" s="32"/>
    </row>
    <row r="42" spans="2:8">
      <c r="B42" s="12">
        <v>38</v>
      </c>
      <c r="C42" s="16" t="s">
        <v>63</v>
      </c>
      <c r="D42" s="16" t="s">
        <v>8</v>
      </c>
      <c r="E42" s="16" t="s">
        <v>8</v>
      </c>
      <c r="F42" s="16" t="s">
        <v>8</v>
      </c>
      <c r="G42" s="16" t="s">
        <v>8</v>
      </c>
      <c r="H42" s="32"/>
    </row>
    <row r="43" spans="2:8">
      <c r="B43" s="12">
        <v>39</v>
      </c>
      <c r="C43" s="16" t="s">
        <v>63</v>
      </c>
      <c r="D43" s="16" t="s">
        <v>8</v>
      </c>
      <c r="E43" s="16" t="s">
        <v>8</v>
      </c>
      <c r="F43" s="16" t="s">
        <v>8</v>
      </c>
      <c r="G43" s="16" t="s">
        <v>8</v>
      </c>
      <c r="H43" s="32"/>
    </row>
    <row r="44" spans="2:8">
      <c r="B44" s="12">
        <v>40</v>
      </c>
      <c r="C44" s="16" t="s">
        <v>63</v>
      </c>
      <c r="D44" s="16" t="s">
        <v>63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63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63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63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63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9</v>
      </c>
      <c r="D49" s="16" t="s">
        <v>63</v>
      </c>
      <c r="E49" s="16" t="s">
        <v>63</v>
      </c>
      <c r="F49" s="16" t="s">
        <v>9</v>
      </c>
      <c r="G49" s="16" t="s">
        <v>9</v>
      </c>
      <c r="H49" s="32"/>
    </row>
    <row r="50" spans="2:9">
      <c r="B50" s="12">
        <v>46</v>
      </c>
      <c r="C50" s="16" t="s">
        <v>9</v>
      </c>
      <c r="D50" s="16" t="s">
        <v>63</v>
      </c>
      <c r="E50" s="16" t="s">
        <v>63</v>
      </c>
      <c r="F50" s="16" t="s">
        <v>9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63</v>
      </c>
      <c r="E51" s="16" t="s">
        <v>63</v>
      </c>
      <c r="F51" s="16" t="s">
        <v>9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63</v>
      </c>
      <c r="E52" s="16" t="s">
        <v>63</v>
      </c>
      <c r="F52" s="16" t="s">
        <v>9</v>
      </c>
      <c r="G52" s="16" t="s">
        <v>9</v>
      </c>
      <c r="H52" s="32"/>
    </row>
    <row r="53" spans="2:9">
      <c r="B53" s="12">
        <v>49</v>
      </c>
      <c r="C53" s="16" t="s">
        <v>9</v>
      </c>
      <c r="D53" s="16" t="s">
        <v>63</v>
      </c>
      <c r="E53" s="16" t="s">
        <v>63</v>
      </c>
      <c r="F53" s="16" t="s">
        <v>9</v>
      </c>
      <c r="G53" s="16" t="s">
        <v>9</v>
      </c>
      <c r="H53" s="32"/>
    </row>
    <row r="54" spans="2:9">
      <c r="B54" s="12">
        <v>50</v>
      </c>
      <c r="C54" s="16" t="s">
        <v>9</v>
      </c>
      <c r="D54" s="16" t="s">
        <v>63</v>
      </c>
      <c r="E54" s="16" t="s">
        <v>63</v>
      </c>
      <c r="F54" s="16" t="s">
        <v>9</v>
      </c>
      <c r="G54" s="16" t="s">
        <v>9</v>
      </c>
      <c r="H54" s="32"/>
    </row>
    <row r="55" spans="2:9">
      <c r="B55" s="12">
        <v>51</v>
      </c>
      <c r="C55" s="16" t="s">
        <v>9</v>
      </c>
      <c r="D55" s="16" t="s">
        <v>63</v>
      </c>
      <c r="E55" s="16" t="s">
        <v>63</v>
      </c>
      <c r="F55" s="16" t="s">
        <v>9</v>
      </c>
      <c r="G55" s="16" t="s">
        <v>9</v>
      </c>
      <c r="H55" s="32"/>
    </row>
    <row r="56" spans="2:9">
      <c r="B56" s="12">
        <v>52</v>
      </c>
      <c r="C56" s="16" t="s">
        <v>9</v>
      </c>
      <c r="D56" s="16" t="s">
        <v>63</v>
      </c>
      <c r="E56" s="16" t="s">
        <v>63</v>
      </c>
      <c r="F56" s="16" t="s">
        <v>9</v>
      </c>
      <c r="G56" s="16" t="s">
        <v>9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63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63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63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63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63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63</v>
      </c>
      <c r="H62" s="32"/>
      <c r="I62" s="21">
        <f>I127</f>
        <v>3.2675898167164696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10</v>
      </c>
      <c r="G76" s="16" t="s">
        <v>10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10</v>
      </c>
      <c r="G77" s="16" t="s">
        <v>10</v>
      </c>
      <c r="H77" s="32"/>
    </row>
    <row r="78" spans="2:8">
      <c r="B78" s="12">
        <v>74</v>
      </c>
      <c r="C78" s="16" t="s">
        <v>10</v>
      </c>
      <c r="D78" s="16" t="s">
        <v>10</v>
      </c>
      <c r="E78" s="16" t="s">
        <v>63</v>
      </c>
      <c r="F78" s="16" t="s">
        <v>10</v>
      </c>
      <c r="G78" s="16" t="s">
        <v>10</v>
      </c>
      <c r="H78" s="32"/>
    </row>
    <row r="79" spans="2:8">
      <c r="B79" s="12">
        <v>75</v>
      </c>
      <c r="C79" s="16" t="s">
        <v>10</v>
      </c>
      <c r="D79" s="16" t="s">
        <v>10</v>
      </c>
      <c r="E79" s="16" t="s">
        <v>48</v>
      </c>
      <c r="F79" s="16" t="s">
        <v>10</v>
      </c>
      <c r="G79" s="16" t="s">
        <v>10</v>
      </c>
      <c r="H79" s="32"/>
    </row>
    <row r="80" spans="2:8">
      <c r="B80" s="12">
        <v>76</v>
      </c>
      <c r="C80" s="16" t="s">
        <v>10</v>
      </c>
      <c r="D80" s="16" t="s">
        <v>10</v>
      </c>
      <c r="E80" s="16" t="s">
        <v>63</v>
      </c>
      <c r="F80" s="16" t="s">
        <v>10</v>
      </c>
      <c r="G80" s="16" t="s">
        <v>10</v>
      </c>
      <c r="H80" s="32"/>
    </row>
    <row r="81" spans="2:8">
      <c r="B81" s="12">
        <v>77</v>
      </c>
      <c r="C81" s="16" t="s">
        <v>10</v>
      </c>
      <c r="D81" s="16" t="s">
        <v>10</v>
      </c>
      <c r="E81" s="16" t="s">
        <v>63</v>
      </c>
      <c r="F81" s="16" t="s">
        <v>10</v>
      </c>
      <c r="G81" s="16" t="s">
        <v>10</v>
      </c>
      <c r="H81" s="32"/>
    </row>
    <row r="82" spans="2:8">
      <c r="B82" s="12">
        <v>78</v>
      </c>
      <c r="C82" s="16" t="s">
        <v>10</v>
      </c>
      <c r="D82" s="16" t="s">
        <v>10</v>
      </c>
      <c r="E82" s="16" t="s">
        <v>63</v>
      </c>
      <c r="F82" s="16" t="s">
        <v>10</v>
      </c>
      <c r="G82" s="16" t="s">
        <v>10</v>
      </c>
      <c r="H82" s="32"/>
    </row>
    <row r="83" spans="2:8">
      <c r="B83" s="12">
        <v>79</v>
      </c>
      <c r="C83" s="16" t="s">
        <v>10</v>
      </c>
      <c r="D83" s="16" t="s">
        <v>10</v>
      </c>
      <c r="E83" s="16" t="s">
        <v>63</v>
      </c>
      <c r="F83" s="16" t="s">
        <v>10</v>
      </c>
      <c r="G83" s="16" t="s">
        <v>10</v>
      </c>
      <c r="H83" s="32"/>
    </row>
    <row r="84" spans="2:8">
      <c r="B84" s="12">
        <v>80</v>
      </c>
      <c r="C84" s="16" t="s">
        <v>10</v>
      </c>
      <c r="D84" s="16" t="s">
        <v>10</v>
      </c>
      <c r="E84" s="16" t="s">
        <v>10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10</v>
      </c>
      <c r="D85" s="16" t="s">
        <v>10</v>
      </c>
      <c r="E85" s="16" t="s">
        <v>10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63</v>
      </c>
      <c r="D86" s="16" t="s">
        <v>63</v>
      </c>
      <c r="E86" s="16" t="s">
        <v>10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63</v>
      </c>
      <c r="D87" s="16" t="s">
        <v>63</v>
      </c>
      <c r="E87" s="16" t="s">
        <v>10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63</v>
      </c>
      <c r="D88" s="16" t="s">
        <v>63</v>
      </c>
      <c r="E88" s="16" t="s">
        <v>10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63</v>
      </c>
      <c r="D89" s="16" t="s">
        <v>63</v>
      </c>
      <c r="E89" s="16" t="s">
        <v>10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63</v>
      </c>
      <c r="D90" s="16" t="s">
        <v>63</v>
      </c>
      <c r="E90" s="16" t="s">
        <v>10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63</v>
      </c>
      <c r="D91" s="16" t="s">
        <v>63</v>
      </c>
      <c r="E91" s="16" t="s">
        <v>10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63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63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61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61</v>
      </c>
      <c r="G109" s="16" t="s">
        <v>61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61</v>
      </c>
      <c r="G110" s="16" t="s">
        <v>61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61</v>
      </c>
      <c r="G111" s="16" t="s">
        <v>61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61</v>
      </c>
      <c r="G112" s="16" t="s">
        <v>61</v>
      </c>
      <c r="H112" s="32"/>
    </row>
    <row r="113" spans="2:9">
      <c r="B113" s="12">
        <v>109</v>
      </c>
      <c r="C113" s="16" t="s">
        <v>61</v>
      </c>
      <c r="D113" s="16" t="s">
        <v>61</v>
      </c>
      <c r="E113" s="16" t="s">
        <v>61</v>
      </c>
      <c r="F113" s="16" t="s">
        <v>61</v>
      </c>
      <c r="G113" s="16" t="s">
        <v>61</v>
      </c>
      <c r="H113" s="32"/>
    </row>
    <row r="114" spans="2:9">
      <c r="B114" s="12">
        <v>110</v>
      </c>
      <c r="C114" s="16" t="s">
        <v>61</v>
      </c>
      <c r="D114" s="16" t="s">
        <v>61</v>
      </c>
      <c r="E114" s="16" t="s">
        <v>61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61</v>
      </c>
      <c r="E115" s="16" t="s">
        <v>61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61</v>
      </c>
      <c r="E116" s="16" t="s">
        <v>61</v>
      </c>
      <c r="F116" s="16" t="s">
        <v>61</v>
      </c>
      <c r="G116" s="16" t="s">
        <v>61</v>
      </c>
      <c r="H116" s="32"/>
    </row>
    <row r="117" spans="2:9">
      <c r="B117" s="12">
        <v>113</v>
      </c>
      <c r="C117" s="16" t="s">
        <v>61</v>
      </c>
      <c r="D117" s="16" t="s">
        <v>61</v>
      </c>
      <c r="E117" s="16" t="s">
        <v>61</v>
      </c>
      <c r="F117" s="16" t="s">
        <v>61</v>
      </c>
      <c r="G117" s="16" t="s">
        <v>61</v>
      </c>
      <c r="H117" s="32"/>
    </row>
    <row r="118" spans="2:9">
      <c r="B118" s="12">
        <v>114</v>
      </c>
      <c r="C118" s="16" t="s">
        <v>61</v>
      </c>
      <c r="D118" s="16" t="s">
        <v>61</v>
      </c>
      <c r="E118" s="16" t="s">
        <v>61</v>
      </c>
      <c r="F118" s="16" t="s">
        <v>61</v>
      </c>
      <c r="G118" s="16" t="s">
        <v>61</v>
      </c>
      <c r="H118" s="32"/>
    </row>
    <row r="119" spans="2:9">
      <c r="B119" s="12">
        <v>115</v>
      </c>
      <c r="C119" s="16" t="s">
        <v>61</v>
      </c>
      <c r="D119" s="16" t="s">
        <v>61</v>
      </c>
      <c r="E119" s="16" t="s">
        <v>61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61</v>
      </c>
      <c r="D120" s="16" t="s">
        <v>61</v>
      </c>
      <c r="E120" s="16" t="s">
        <v>61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63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63</v>
      </c>
      <c r="F122" s="16" t="s">
        <v>48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63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63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>
        <f>C165</f>
        <v>3.2675898167164696</v>
      </c>
    </row>
    <row r="128" spans="2:9">
      <c r="B128" s="12">
        <v>124</v>
      </c>
      <c r="C128" s="16" t="s">
        <v>63</v>
      </c>
      <c r="D128" s="16" t="s">
        <v>48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.7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8">
      <c r="B145" s="75" t="s">
        <v>42</v>
      </c>
      <c r="C145" s="75"/>
      <c r="D145" s="75"/>
      <c r="E145" s="75"/>
      <c r="F145" s="75"/>
      <c r="G145" s="75"/>
      <c r="H145" s="75"/>
    </row>
    <row r="146" spans="2:8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8">
      <c r="B147" s="19" t="s">
        <v>7</v>
      </c>
      <c r="C147" s="18">
        <f t="shared" ref="C147:H151" si="0">COUNTIF(C$4:C$142,$B147)</f>
        <v>10</v>
      </c>
      <c r="D147" s="18">
        <f t="shared" si="0"/>
        <v>7</v>
      </c>
      <c r="E147" s="18">
        <f t="shared" si="0"/>
        <v>7</v>
      </c>
      <c r="F147" s="18">
        <f t="shared" si="0"/>
        <v>7</v>
      </c>
      <c r="G147" s="18">
        <f t="shared" si="0"/>
        <v>10</v>
      </c>
      <c r="H147" s="18">
        <f t="shared" si="0"/>
        <v>0</v>
      </c>
    </row>
    <row r="148" spans="2:8">
      <c r="B148" s="19" t="s">
        <v>8</v>
      </c>
      <c r="C148" s="18">
        <f t="shared" si="0"/>
        <v>8</v>
      </c>
      <c r="D148" s="18">
        <f t="shared" si="0"/>
        <v>8</v>
      </c>
      <c r="E148" s="18">
        <f t="shared" si="0"/>
        <v>8</v>
      </c>
      <c r="F148" s="18">
        <f t="shared" si="0"/>
        <v>8</v>
      </c>
      <c r="G148" s="18">
        <f t="shared" si="0"/>
        <v>8</v>
      </c>
      <c r="H148" s="18">
        <f t="shared" si="0"/>
        <v>0</v>
      </c>
    </row>
    <row r="149" spans="2:8">
      <c r="B149" s="19" t="s">
        <v>9</v>
      </c>
      <c r="C149" s="18">
        <f t="shared" si="0"/>
        <v>8</v>
      </c>
      <c r="D149" s="18">
        <f t="shared" si="0"/>
        <v>8</v>
      </c>
      <c r="E149" s="18">
        <f t="shared" si="0"/>
        <v>8</v>
      </c>
      <c r="F149" s="18">
        <f t="shared" si="0"/>
        <v>8</v>
      </c>
      <c r="G149" s="18">
        <f t="shared" si="0"/>
        <v>8</v>
      </c>
      <c r="H149" s="18">
        <f t="shared" si="0"/>
        <v>0</v>
      </c>
    </row>
    <row r="150" spans="2:8">
      <c r="B150" s="19" t="s">
        <v>10</v>
      </c>
      <c r="C150" s="18">
        <f t="shared" si="0"/>
        <v>8</v>
      </c>
      <c r="D150" s="18">
        <f t="shared" si="0"/>
        <v>8</v>
      </c>
      <c r="E150" s="18">
        <f t="shared" si="0"/>
        <v>8</v>
      </c>
      <c r="F150" s="18">
        <f t="shared" si="0"/>
        <v>8</v>
      </c>
      <c r="G150" s="18">
        <f t="shared" si="0"/>
        <v>8</v>
      </c>
      <c r="H150" s="18">
        <f t="shared" si="0"/>
        <v>0</v>
      </c>
    </row>
    <row r="151" spans="2:8">
      <c r="B151" s="19" t="s">
        <v>61</v>
      </c>
      <c r="C151" s="18">
        <f t="shared" si="0"/>
        <v>8</v>
      </c>
      <c r="D151" s="18">
        <f t="shared" si="0"/>
        <v>8</v>
      </c>
      <c r="E151" s="18">
        <f t="shared" si="0"/>
        <v>8</v>
      </c>
      <c r="F151" s="18">
        <f t="shared" si="0"/>
        <v>10</v>
      </c>
      <c r="G151" s="18">
        <f t="shared" si="0"/>
        <v>11</v>
      </c>
      <c r="H151" s="18">
        <f t="shared" si="0"/>
        <v>0</v>
      </c>
    </row>
    <row r="152" spans="2:8">
      <c r="B152" s="18" t="s">
        <v>48</v>
      </c>
      <c r="C152" s="18">
        <f t="shared" ref="C152:H153" si="1">COUNTIF(C$4:C$142,$B152)</f>
        <v>0</v>
      </c>
      <c r="D152" s="18">
        <f t="shared" si="1"/>
        <v>5</v>
      </c>
      <c r="E152" s="18">
        <f t="shared" si="1"/>
        <v>4</v>
      </c>
      <c r="F152" s="18">
        <f t="shared" si="1"/>
        <v>5</v>
      </c>
      <c r="G152" s="18">
        <f t="shared" si="1"/>
        <v>0</v>
      </c>
      <c r="H152" s="18">
        <f t="shared" si="1"/>
        <v>0</v>
      </c>
    </row>
    <row r="153" spans="2:8" ht="15.75" thickBot="1">
      <c r="B153" s="23" t="s">
        <v>63</v>
      </c>
      <c r="C153" s="18">
        <f t="shared" si="1"/>
        <v>97</v>
      </c>
      <c r="D153" s="18">
        <f>COUNTIF(D$4:D$142,$B153)</f>
        <v>95</v>
      </c>
      <c r="E153" s="18">
        <f t="shared" si="1"/>
        <v>96</v>
      </c>
      <c r="F153" s="18">
        <f t="shared" si="1"/>
        <v>93</v>
      </c>
      <c r="G153" s="18">
        <f t="shared" si="1"/>
        <v>94</v>
      </c>
      <c r="H153" s="23">
        <v>0</v>
      </c>
    </row>
    <row r="154" spans="2:8" ht="15.75" thickBot="1">
      <c r="B154" s="24" t="s">
        <v>41</v>
      </c>
      <c r="C154" s="25">
        <f>SUM(C147:C153)</f>
        <v>139</v>
      </c>
      <c r="D154" s="25">
        <f t="shared" ref="D154:G154" si="2">SUM(D147:D153)</f>
        <v>139</v>
      </c>
      <c r="E154" s="25">
        <f t="shared" si="2"/>
        <v>139</v>
      </c>
      <c r="F154" s="25">
        <f t="shared" si="2"/>
        <v>139</v>
      </c>
      <c r="G154" s="25">
        <f t="shared" si="2"/>
        <v>139</v>
      </c>
      <c r="H154" s="25">
        <f t="shared" ref="H154" si="3">SUM(H152:H153)</f>
        <v>0</v>
      </c>
    </row>
    <row r="156" spans="2:8">
      <c r="B156" s="75" t="s">
        <v>65</v>
      </c>
      <c r="C156" s="75"/>
      <c r="D156" s="75"/>
      <c r="E156" s="75"/>
      <c r="F156" s="75"/>
      <c r="G156" s="75"/>
      <c r="H156" s="75"/>
    </row>
    <row r="157" spans="2:8">
      <c r="B157" s="19" t="s">
        <v>6</v>
      </c>
      <c r="C157" s="19" t="s">
        <v>35</v>
      </c>
      <c r="D157" s="19" t="s">
        <v>36</v>
      </c>
      <c r="E157" s="19" t="s">
        <v>37</v>
      </c>
      <c r="F157" s="19" t="s">
        <v>38</v>
      </c>
      <c r="G157" s="19" t="s">
        <v>39</v>
      </c>
      <c r="H157" s="27" t="s">
        <v>44</v>
      </c>
    </row>
    <row r="158" spans="2:8">
      <c r="B158" s="18" t="s">
        <v>48</v>
      </c>
      <c r="C158" s="18">
        <f t="shared" ref="C158:G158" si="4">COUNTIF(C$4:C$142,$B158)</f>
        <v>0</v>
      </c>
      <c r="D158" s="18">
        <f>D152*4/D154</f>
        <v>0.14388489208633093</v>
      </c>
      <c r="E158" s="18">
        <f t="shared" ref="E158:F158" si="5">E152*4/E154</f>
        <v>0.11510791366906475</v>
      </c>
      <c r="F158" s="18">
        <f t="shared" si="5"/>
        <v>0.14388489208633093</v>
      </c>
      <c r="G158" s="18">
        <f t="shared" si="4"/>
        <v>0</v>
      </c>
      <c r="H158" s="18">
        <v>0</v>
      </c>
    </row>
    <row r="161" spans="2:14">
      <c r="C161" s="13">
        <f>1/C165</f>
        <v>0.30603596414830253</v>
      </c>
      <c r="D161" s="13">
        <f t="shared" ref="D161:E161" si="6">1/D165</f>
        <v>4.6678251829466499E-2</v>
      </c>
      <c r="E161" s="13">
        <f t="shared" si="6"/>
        <v>2.3830632714469174E-3</v>
      </c>
      <c r="F161" s="13">
        <f>1/SUM(C161:E161)</f>
        <v>2.8161297155368388</v>
      </c>
      <c r="H161" s="13" t="s">
        <v>66</v>
      </c>
      <c r="I161" s="13" t="s">
        <v>67</v>
      </c>
      <c r="J161" s="13" t="s">
        <v>68</v>
      </c>
    </row>
    <row r="162" spans="2:14">
      <c r="H162" s="13">
        <f>D158</f>
        <v>0.14388489208633093</v>
      </c>
      <c r="I162" s="13">
        <f>E158</f>
        <v>0.11510791366906475</v>
      </c>
      <c r="J162" s="13">
        <f>F158</f>
        <v>0.14388489208633093</v>
      </c>
    </row>
    <row r="163" spans="2:14">
      <c r="H163" s="13" t="s">
        <v>69</v>
      </c>
      <c r="I163" s="13" t="s">
        <v>70</v>
      </c>
      <c r="J163" s="13" t="s">
        <v>71</v>
      </c>
    </row>
    <row r="164" spans="2:14">
      <c r="C164" s="13">
        <v>1</v>
      </c>
      <c r="D164" s="13">
        <v>2</v>
      </c>
      <c r="E164" s="13">
        <v>3</v>
      </c>
      <c r="H164" s="13">
        <f>1-H162</f>
        <v>0.85611510791366907</v>
      </c>
      <c r="I164" s="13">
        <f t="shared" ref="I164:J164" si="7">1-I162</f>
        <v>0.8848920863309353</v>
      </c>
      <c r="J164" s="13">
        <f t="shared" si="7"/>
        <v>0.85611510791366907</v>
      </c>
    </row>
    <row r="165" spans="2:14">
      <c r="B165" s="20" t="s">
        <v>64</v>
      </c>
      <c r="C165" s="21">
        <f>1/SUM(N167:N169)</f>
        <v>3.2675898167164696</v>
      </c>
      <c r="D165" s="13">
        <f>1/SUM(N171:N173)</f>
        <v>21.423253031269944</v>
      </c>
      <c r="E165" s="13">
        <f>1/SUM(N175)</f>
        <v>419.62796875000009</v>
      </c>
    </row>
    <row r="166" spans="2:14">
      <c r="C166" s="13">
        <f>1/C165</f>
        <v>0.30603596414830253</v>
      </c>
      <c r="D166" s="13">
        <f t="shared" ref="D166:E166" si="8">1/D165</f>
        <v>4.6678251829466499E-2</v>
      </c>
      <c r="E166" s="13">
        <f t="shared" si="8"/>
        <v>2.3830632714469174E-3</v>
      </c>
    </row>
    <row r="167" spans="2:14">
      <c r="C167" s="13">
        <f>C170/C168</f>
        <v>6.1494313144339327E-2</v>
      </c>
      <c r="H167" s="13" t="s">
        <v>66</v>
      </c>
      <c r="I167" s="13" t="s">
        <v>70</v>
      </c>
      <c r="J167" s="13" t="s">
        <v>71</v>
      </c>
      <c r="K167" s="13">
        <f t="shared" ref="K167:K175" si="9">IF(H167=$H$161,$H$162,IF(H167=$H$163,$H$164,IF(H167=$I$161,$I$162,IF(H167=$I$163,$I$164,IF(H167=$J$161,$J$162,IF(H167=$J$163,$J$164,0))))))</f>
        <v>0.14388489208633093</v>
      </c>
      <c r="L167" s="13">
        <f t="shared" ref="L167:L175" si="10">IF(I167=$H$161,$H$162,IF(I167=$H$163,$H$164,IF(I167=$I$161,$I$162,IF(I167=$I$163,$I$164,IF(I167=$J$161,$J$162,IF(I167=$J$163,$J$164,0))))))</f>
        <v>0.8848920863309353</v>
      </c>
      <c r="M167" s="13">
        <f t="shared" ref="M167:M175" si="11">IF(J167=$H$161,$H$162,IF(J167=$H$163,$H$164,IF(J167=$I$161,$I$162,IF(J167=$I$163,$I$164,IF(J167=$J$161,$J$162,IF(J167=$J$163,$J$164,0))))))</f>
        <v>0.85611510791366907</v>
      </c>
      <c r="N167" s="13">
        <f>PRODUCT(K167:M167)</f>
        <v>0.10900280345052668</v>
      </c>
    </row>
    <row r="168" spans="2:14">
      <c r="B168" s="13" t="s">
        <v>79</v>
      </c>
      <c r="C168" s="13">
        <v>40</v>
      </c>
      <c r="H168" s="13" t="s">
        <v>69</v>
      </c>
      <c r="I168" s="13" t="s">
        <v>67</v>
      </c>
      <c r="J168" s="13" t="s">
        <v>71</v>
      </c>
      <c r="K168" s="13">
        <f t="shared" si="9"/>
        <v>0.85611510791366907</v>
      </c>
      <c r="L168" s="13">
        <f t="shared" si="10"/>
        <v>0.11510791366906475</v>
      </c>
      <c r="M168" s="13">
        <f t="shared" si="11"/>
        <v>0.85611510791366907</v>
      </c>
      <c r="N168" s="13">
        <f t="shared" ref="N168:N175" si="12">PRODUCT(K168:M168)</f>
        <v>8.4366397467399518E-2</v>
      </c>
    </row>
    <row r="169" spans="2:14">
      <c r="H169" s="13" t="s">
        <v>70</v>
      </c>
      <c r="I169" s="13" t="s">
        <v>70</v>
      </c>
      <c r="J169" s="13" t="s">
        <v>68</v>
      </c>
      <c r="K169" s="13">
        <f t="shared" si="9"/>
        <v>0.8848920863309353</v>
      </c>
      <c r="L169" s="13">
        <f t="shared" si="10"/>
        <v>0.8848920863309353</v>
      </c>
      <c r="M169" s="13">
        <f t="shared" si="11"/>
        <v>0.14388489208633093</v>
      </c>
      <c r="N169" s="13">
        <f t="shared" si="12"/>
        <v>0.11266676323037632</v>
      </c>
    </row>
    <row r="170" spans="2:14">
      <c r="C170" s="13">
        <f>1/(C166+D166*2+E166*3)</f>
        <v>2.4597725257735732</v>
      </c>
      <c r="D170" s="13">
        <v>2.4900000000000002</v>
      </c>
      <c r="E170" s="13">
        <f>D170/C170*40</f>
        <v>40.491549099109001</v>
      </c>
      <c r="K170" s="13">
        <f t="shared" si="9"/>
        <v>0</v>
      </c>
      <c r="L170" s="13">
        <f t="shared" si="10"/>
        <v>0</v>
      </c>
      <c r="M170" s="13">
        <f t="shared" si="11"/>
        <v>0</v>
      </c>
      <c r="N170" s="13">
        <f t="shared" si="12"/>
        <v>0</v>
      </c>
    </row>
    <row r="171" spans="2:14">
      <c r="H171" s="13" t="s">
        <v>66</v>
      </c>
      <c r="I171" s="13" t="s">
        <v>67</v>
      </c>
      <c r="J171" s="13" t="s">
        <v>71</v>
      </c>
      <c r="K171" s="13">
        <f t="shared" si="9"/>
        <v>0.14388489208633093</v>
      </c>
      <c r="L171" s="13">
        <f t="shared" si="10"/>
        <v>0.11510791366906475</v>
      </c>
      <c r="M171" s="13">
        <f t="shared" si="11"/>
        <v>0.85611510791366907</v>
      </c>
      <c r="N171" s="13">
        <f t="shared" si="12"/>
        <v>1.4179226465109159E-2</v>
      </c>
    </row>
    <row r="172" spans="2:14">
      <c r="H172" s="13" t="s">
        <v>66</v>
      </c>
      <c r="I172" s="13" t="s">
        <v>70</v>
      </c>
      <c r="J172" s="13" t="s">
        <v>68</v>
      </c>
      <c r="K172" s="13">
        <f t="shared" si="9"/>
        <v>0.14388489208633093</v>
      </c>
      <c r="L172" s="13">
        <f t="shared" si="10"/>
        <v>0.8848920863309353</v>
      </c>
      <c r="M172" s="13">
        <f t="shared" si="11"/>
        <v>0.14388489208633093</v>
      </c>
      <c r="N172" s="13">
        <f t="shared" si="12"/>
        <v>1.8319798899248181E-2</v>
      </c>
    </row>
    <row r="173" spans="2:14">
      <c r="H173" s="13" t="s">
        <v>69</v>
      </c>
      <c r="I173" s="13" t="s">
        <v>67</v>
      </c>
      <c r="J173" s="13" t="s">
        <v>68</v>
      </c>
      <c r="K173" s="13">
        <f t="shared" si="9"/>
        <v>0.85611510791366907</v>
      </c>
      <c r="L173" s="13">
        <f t="shared" si="10"/>
        <v>0.11510791366906475</v>
      </c>
      <c r="M173" s="13">
        <f t="shared" si="11"/>
        <v>0.14388489208633093</v>
      </c>
      <c r="N173" s="13">
        <f t="shared" si="12"/>
        <v>1.4179226465109163E-2</v>
      </c>
    </row>
    <row r="174" spans="2:14">
      <c r="K174" s="13">
        <f t="shared" si="9"/>
        <v>0</v>
      </c>
      <c r="L174" s="13">
        <f t="shared" si="10"/>
        <v>0</v>
      </c>
      <c r="M174" s="13">
        <f t="shared" si="11"/>
        <v>0</v>
      </c>
      <c r="N174" s="13">
        <f t="shared" si="12"/>
        <v>0</v>
      </c>
    </row>
    <row r="175" spans="2:14">
      <c r="H175" s="13" t="s">
        <v>66</v>
      </c>
      <c r="I175" s="13" t="s">
        <v>67</v>
      </c>
      <c r="J175" s="13" t="s">
        <v>68</v>
      </c>
      <c r="K175" s="13">
        <f t="shared" si="9"/>
        <v>0.14388489208633093</v>
      </c>
      <c r="L175" s="13">
        <f t="shared" si="10"/>
        <v>0.11510791366906475</v>
      </c>
      <c r="M175" s="13">
        <f t="shared" si="11"/>
        <v>0.14388489208633093</v>
      </c>
      <c r="N175" s="13">
        <f t="shared" si="12"/>
        <v>2.3830632714469174E-3</v>
      </c>
    </row>
  </sheetData>
  <mergeCells count="3">
    <mergeCell ref="B156:H156"/>
    <mergeCell ref="C2:H2"/>
    <mergeCell ref="B145:H145"/>
  </mergeCells>
  <conditionalFormatting sqref="B199:H1048576 B161:H183 B1:H159">
    <cfRule type="containsText" dxfId="159" priority="6" operator="containsText" text="Collector">
      <formula>NOT(ISERROR(SEARCH("Collector",B1)))</formula>
    </cfRule>
  </conditionalFormatting>
  <conditionalFormatting sqref="B199:K1048576 B161:K183 B1:K159">
    <cfRule type="containsText" dxfId="158" priority="1" operator="containsText" text="Leopard">
      <formula>NOT(ISERROR(SEARCH("Leopard",B1)))</formula>
    </cfRule>
    <cfRule type="containsText" dxfId="157" priority="5" operator="containsText" text="Lion">
      <formula>NOT(ISERROR(SEARCH("Lion",B1)))</formula>
    </cfRule>
  </conditionalFormatting>
  <conditionalFormatting sqref="B199:I1048576 B161:I183 B1:I159">
    <cfRule type="containsText" dxfId="156" priority="2" operator="containsText" text="WaterBuffalo">
      <formula>NOT(ISERROR(SEARCH("WaterBuffalo",B1)))</formula>
    </cfRule>
    <cfRule type="containsText" dxfId="155" priority="3" operator="containsText" text="Rhino">
      <formula>NOT(ISERROR(SEARCH("Rhino",B1)))</formula>
    </cfRule>
    <cfRule type="containsText" dxfId="154" priority="4" operator="containsText" text="Elephant">
      <formula>NOT(ISERROR(SEARCH("Elephant",B1)))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F12"/>
  <sheetViews>
    <sheetView workbookViewId="0">
      <selection activeCell="D12" sqref="D12"/>
    </sheetView>
  </sheetViews>
  <sheetFormatPr defaultRowHeight="15"/>
  <cols>
    <col min="2" max="2" width="38.42578125" bestFit="1" customWidth="1"/>
    <col min="3" max="3" width="8.28515625" bestFit="1" customWidth="1"/>
    <col min="4" max="4" width="8.85546875" customWidth="1"/>
  </cols>
  <sheetData>
    <row r="2" spans="2:6">
      <c r="B2" t="s">
        <v>88</v>
      </c>
      <c r="C2">
        <v>4</v>
      </c>
    </row>
    <row r="3" spans="2:6">
      <c r="B3" t="s">
        <v>117</v>
      </c>
      <c r="C3">
        <v>3</v>
      </c>
    </row>
    <row r="4" spans="2:6">
      <c r="B4" s="40" t="s">
        <v>90</v>
      </c>
      <c r="C4" s="55" t="s">
        <v>89</v>
      </c>
    </row>
    <row r="5" spans="2:6">
      <c r="B5" s="40" t="s">
        <v>7</v>
      </c>
      <c r="C5" s="4">
        <v>800</v>
      </c>
    </row>
    <row r="6" spans="2:6">
      <c r="B6" s="40" t="s">
        <v>8</v>
      </c>
      <c r="C6" s="57">
        <v>900</v>
      </c>
    </row>
    <row r="7" spans="2:6">
      <c r="B7" s="40" t="s">
        <v>9</v>
      </c>
      <c r="C7" s="57">
        <v>1000</v>
      </c>
    </row>
    <row r="8" spans="2:6">
      <c r="B8" s="40" t="s">
        <v>10</v>
      </c>
      <c r="C8" s="57">
        <v>1000</v>
      </c>
    </row>
    <row r="9" spans="2:6">
      <c r="B9" s="40" t="s">
        <v>61</v>
      </c>
      <c r="C9" s="58">
        <v>1000</v>
      </c>
    </row>
    <row r="11" spans="2:6">
      <c r="D11" t="s">
        <v>72</v>
      </c>
      <c r="E11" t="s">
        <v>73</v>
      </c>
      <c r="F11" t="s">
        <v>41</v>
      </c>
    </row>
    <row r="12" spans="2:6">
      <c r="B12" t="s">
        <v>122</v>
      </c>
      <c r="D12">
        <v>250</v>
      </c>
      <c r="E12">
        <f>F12-D12</f>
        <v>750</v>
      </c>
      <c r="F12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topLeftCell="A124" zoomScale="85" zoomScaleNormal="85" workbookViewId="0">
      <selection activeCell="E74" sqref="E74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107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16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16</v>
      </c>
      <c r="D7" s="16" t="s">
        <v>13</v>
      </c>
      <c r="E7" s="16" t="s">
        <v>12</v>
      </c>
      <c r="F7" s="16" t="s">
        <v>7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16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16</v>
      </c>
      <c r="F9" s="16" t="s">
        <v>12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15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11</v>
      </c>
      <c r="F12" s="16" t="s">
        <v>11</v>
      </c>
      <c r="G12" s="16" t="s">
        <v>16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16</v>
      </c>
      <c r="D15" s="16" t="s">
        <v>7</v>
      </c>
      <c r="E15" s="16" t="s">
        <v>7</v>
      </c>
      <c r="F15" s="16" t="s">
        <v>7</v>
      </c>
      <c r="G15" s="16" t="s">
        <v>11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/>
    </row>
    <row r="17" spans="2:9">
      <c r="B17" s="12">
        <v>13</v>
      </c>
      <c r="C17" s="16" t="s">
        <v>11</v>
      </c>
      <c r="D17" s="16" t="s">
        <v>12</v>
      </c>
      <c r="E17" s="16" t="s">
        <v>16</v>
      </c>
      <c r="F17" s="16" t="s">
        <v>8</v>
      </c>
      <c r="G17" s="16" t="s">
        <v>7</v>
      </c>
      <c r="H17" s="31"/>
    </row>
    <row r="18" spans="2:9">
      <c r="B18" s="12">
        <v>14</v>
      </c>
      <c r="C18" s="16" t="s">
        <v>11</v>
      </c>
      <c r="D18" s="16" t="s">
        <v>10</v>
      </c>
      <c r="E18" s="16" t="s">
        <v>9</v>
      </c>
      <c r="F18" s="16" t="s">
        <v>10</v>
      </c>
      <c r="G18" s="16" t="s">
        <v>7</v>
      </c>
      <c r="H18" s="32"/>
    </row>
    <row r="19" spans="2:9">
      <c r="B19" s="12">
        <v>15</v>
      </c>
      <c r="C19" s="16" t="s">
        <v>11</v>
      </c>
      <c r="D19" s="16" t="s">
        <v>10</v>
      </c>
      <c r="E19" s="16" t="s">
        <v>10</v>
      </c>
      <c r="F19" s="16" t="s">
        <v>10</v>
      </c>
      <c r="G19" s="16" t="s">
        <v>7</v>
      </c>
      <c r="H19" s="32"/>
      <c r="I19" s="21">
        <f>I62</f>
        <v>1.6588872307091893</v>
      </c>
    </row>
    <row r="20" spans="2:9">
      <c r="B20" s="12">
        <v>16</v>
      </c>
      <c r="C20" s="16" t="s">
        <v>9</v>
      </c>
      <c r="D20" s="16" t="s">
        <v>10</v>
      </c>
      <c r="E20" s="16" t="s">
        <v>8</v>
      </c>
      <c r="F20" s="16" t="s">
        <v>10</v>
      </c>
      <c r="G20" s="16" t="s">
        <v>10</v>
      </c>
      <c r="H20" s="32"/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16</v>
      </c>
      <c r="D22" s="16" t="s">
        <v>11</v>
      </c>
      <c r="E22" s="16" t="s">
        <v>10</v>
      </c>
      <c r="F22" s="16" t="s">
        <v>61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9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16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13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12</v>
      </c>
      <c r="F29" s="16" t="s">
        <v>8</v>
      </c>
      <c r="G29" s="16" t="s">
        <v>16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16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61</v>
      </c>
      <c r="F32" s="16" t="s">
        <v>14</v>
      </c>
      <c r="G32" s="16" t="s">
        <v>16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61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16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9</v>
      </c>
      <c r="D36" s="16" t="s">
        <v>10</v>
      </c>
      <c r="E36" s="16" t="s">
        <v>13</v>
      </c>
      <c r="F36" s="16" t="s">
        <v>10</v>
      </c>
      <c r="G36" s="16" t="s">
        <v>16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16</v>
      </c>
      <c r="F38" s="16" t="s">
        <v>8</v>
      </c>
      <c r="G38" s="16" t="s">
        <v>13</v>
      </c>
      <c r="H38" s="32"/>
    </row>
    <row r="39" spans="2:8">
      <c r="B39" s="12">
        <v>35</v>
      </c>
      <c r="C39" s="16" t="s">
        <v>16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14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8</v>
      </c>
      <c r="F41" s="16" t="s">
        <v>8</v>
      </c>
      <c r="G41" s="16" t="s">
        <v>16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8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16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12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61</v>
      </c>
      <c r="G46" s="16" t="s">
        <v>16</v>
      </c>
      <c r="H46" s="32"/>
    </row>
    <row r="47" spans="2:8">
      <c r="B47" s="12">
        <v>43</v>
      </c>
      <c r="C47" s="16" t="s">
        <v>16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16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16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16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16</v>
      </c>
      <c r="D56" s="48" t="s">
        <v>9</v>
      </c>
      <c r="E56" s="16" t="s">
        <v>16</v>
      </c>
      <c r="F56" s="48" t="s">
        <v>9</v>
      </c>
      <c r="G56" s="16" t="s">
        <v>16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16</v>
      </c>
      <c r="D60" s="16" t="s">
        <v>15</v>
      </c>
      <c r="E60" s="16" t="s">
        <v>61</v>
      </c>
      <c r="F60" s="16" t="s">
        <v>15</v>
      </c>
      <c r="G60" s="16" t="s">
        <v>16</v>
      </c>
      <c r="H60" s="32"/>
    </row>
    <row r="61" spans="2:9">
      <c r="B61" s="12">
        <v>57</v>
      </c>
      <c r="C61" s="16" t="s">
        <v>15</v>
      </c>
      <c r="D61" s="16" t="s">
        <v>7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7</v>
      </c>
      <c r="E62" s="16" t="s">
        <v>15</v>
      </c>
      <c r="F62" s="16" t="s">
        <v>61</v>
      </c>
      <c r="G62" s="16" t="s">
        <v>61</v>
      </c>
      <c r="H62" s="32"/>
      <c r="I62" s="21">
        <f>I127</f>
        <v>1.6588872307091893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7</v>
      </c>
      <c r="F64" s="16" t="s">
        <v>61</v>
      </c>
      <c r="G64" s="16" t="s">
        <v>61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11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16</v>
      </c>
      <c r="F66" s="16" t="s">
        <v>61</v>
      </c>
      <c r="G66" s="16" t="s">
        <v>61</v>
      </c>
      <c r="H66" s="32"/>
    </row>
    <row r="67" spans="2:8">
      <c r="B67" s="12">
        <v>63</v>
      </c>
      <c r="C67" s="16" t="s">
        <v>16</v>
      </c>
      <c r="D67" s="16" t="s">
        <v>8</v>
      </c>
      <c r="E67" s="16" t="s">
        <v>11</v>
      </c>
      <c r="F67" s="16" t="s">
        <v>8</v>
      </c>
      <c r="G67" s="16" t="s">
        <v>16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12</v>
      </c>
      <c r="F68" s="16" t="s">
        <v>10</v>
      </c>
      <c r="G68" s="16" t="s">
        <v>61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13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14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9</v>
      </c>
      <c r="F71" s="16" t="s">
        <v>7</v>
      </c>
      <c r="G71" s="16" t="s">
        <v>7</v>
      </c>
      <c r="H71" s="32"/>
    </row>
    <row r="72" spans="2:8">
      <c r="B72" s="12">
        <v>68</v>
      </c>
      <c r="C72" s="16" t="s">
        <v>8</v>
      </c>
      <c r="D72" s="16" t="s">
        <v>10</v>
      </c>
      <c r="E72" s="16" t="s">
        <v>9</v>
      </c>
      <c r="F72" s="16" t="s">
        <v>8</v>
      </c>
      <c r="G72" s="16" t="s">
        <v>7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9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16</v>
      </c>
      <c r="D74" s="16" t="s">
        <v>7</v>
      </c>
      <c r="E74" s="16" t="s">
        <v>43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43</v>
      </c>
      <c r="F75" s="16" t="s">
        <v>7</v>
      </c>
      <c r="G75" s="16" t="s">
        <v>16</v>
      </c>
      <c r="H75" s="32"/>
    </row>
    <row r="76" spans="2:8">
      <c r="B76" s="12">
        <v>72</v>
      </c>
      <c r="C76" s="16" t="s">
        <v>13</v>
      </c>
      <c r="D76" s="16" t="s">
        <v>12</v>
      </c>
      <c r="E76" s="16" t="s">
        <v>43</v>
      </c>
      <c r="F76" s="16" t="s">
        <v>8</v>
      </c>
      <c r="G76" s="16" t="s">
        <v>8</v>
      </c>
      <c r="H76" s="32"/>
    </row>
    <row r="77" spans="2:8">
      <c r="B77" s="12">
        <v>73</v>
      </c>
      <c r="C77" s="54" t="s">
        <v>7</v>
      </c>
      <c r="D77" s="16" t="s">
        <v>12</v>
      </c>
      <c r="E77" s="16" t="s">
        <v>43</v>
      </c>
      <c r="F77" s="16" t="s">
        <v>61</v>
      </c>
      <c r="G77" s="16" t="s">
        <v>8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43</v>
      </c>
      <c r="F78" s="16" t="s">
        <v>61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43</v>
      </c>
      <c r="F79" s="16" t="s">
        <v>61</v>
      </c>
      <c r="G79" s="16" t="s">
        <v>8</v>
      </c>
      <c r="H79" s="32"/>
    </row>
    <row r="80" spans="2:8">
      <c r="B80" s="12">
        <v>76</v>
      </c>
      <c r="C80" s="16" t="s">
        <v>61</v>
      </c>
      <c r="D80" s="16" t="s">
        <v>7</v>
      </c>
      <c r="E80" s="16" t="s">
        <v>43</v>
      </c>
      <c r="F80" s="16" t="s">
        <v>61</v>
      </c>
      <c r="G80" s="16" t="s">
        <v>9</v>
      </c>
      <c r="H80" s="32"/>
    </row>
    <row r="81" spans="2:8">
      <c r="B81" s="12">
        <v>77</v>
      </c>
      <c r="C81" s="16" t="s">
        <v>61</v>
      </c>
      <c r="D81" s="16" t="s">
        <v>7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7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16</v>
      </c>
      <c r="D83" s="16" t="s">
        <v>7</v>
      </c>
      <c r="E83" s="16" t="s">
        <v>43</v>
      </c>
      <c r="F83" s="16" t="s">
        <v>8</v>
      </c>
      <c r="G83" s="16" t="s">
        <v>15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43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43</v>
      </c>
      <c r="D93" s="16" t="s">
        <v>13</v>
      </c>
      <c r="E93" s="16" t="s">
        <v>15</v>
      </c>
      <c r="F93" s="16" t="s">
        <v>9</v>
      </c>
      <c r="G93" s="16" t="s">
        <v>43</v>
      </c>
      <c r="H93" s="32"/>
    </row>
    <row r="94" spans="2:8">
      <c r="B94" s="12">
        <v>90</v>
      </c>
      <c r="C94" s="16" t="s">
        <v>43</v>
      </c>
      <c r="D94" s="16" t="s">
        <v>15</v>
      </c>
      <c r="E94" s="16" t="s">
        <v>14</v>
      </c>
      <c r="F94" s="16" t="s">
        <v>61</v>
      </c>
      <c r="G94" s="16" t="s">
        <v>43</v>
      </c>
      <c r="H94" s="32"/>
    </row>
    <row r="95" spans="2:8">
      <c r="B95" s="12">
        <v>91</v>
      </c>
      <c r="C95" s="16" t="s">
        <v>43</v>
      </c>
      <c r="D95" s="16" t="s">
        <v>61</v>
      </c>
      <c r="E95" s="16" t="s">
        <v>9</v>
      </c>
      <c r="F95" s="16" t="s">
        <v>61</v>
      </c>
      <c r="G95" s="16" t="s">
        <v>43</v>
      </c>
      <c r="H95" s="32"/>
    </row>
    <row r="96" spans="2:8">
      <c r="B96" s="12">
        <v>92</v>
      </c>
      <c r="C96" s="16" t="s">
        <v>43</v>
      </c>
      <c r="D96" s="16" t="s">
        <v>10</v>
      </c>
      <c r="E96" s="16" t="s">
        <v>16</v>
      </c>
      <c r="F96" s="16" t="s">
        <v>61</v>
      </c>
      <c r="G96" s="16" t="s">
        <v>43</v>
      </c>
      <c r="H96" s="32"/>
    </row>
    <row r="97" spans="2:9">
      <c r="B97" s="12">
        <v>93</v>
      </c>
      <c r="C97" s="16" t="s">
        <v>9</v>
      </c>
      <c r="D97" s="16" t="s">
        <v>10</v>
      </c>
      <c r="E97" s="16" t="s">
        <v>12</v>
      </c>
      <c r="F97" s="16" t="s">
        <v>61</v>
      </c>
      <c r="G97" s="16" t="s">
        <v>43</v>
      </c>
      <c r="H97" s="32"/>
    </row>
    <row r="98" spans="2:9">
      <c r="B98" s="12">
        <v>94</v>
      </c>
      <c r="C98" s="16" t="s">
        <v>9</v>
      </c>
      <c r="D98" s="16" t="s">
        <v>10</v>
      </c>
      <c r="E98" s="16" t="s">
        <v>9</v>
      </c>
      <c r="F98" s="16" t="s">
        <v>9</v>
      </c>
      <c r="G98" s="16" t="s">
        <v>43</v>
      </c>
      <c r="H98" s="32"/>
    </row>
    <row r="99" spans="2:9">
      <c r="B99" s="12">
        <v>95</v>
      </c>
      <c r="C99" s="16" t="s">
        <v>13</v>
      </c>
      <c r="D99" s="16" t="s">
        <v>10</v>
      </c>
      <c r="E99" s="16" t="s">
        <v>9</v>
      </c>
      <c r="F99" s="16" t="s">
        <v>10</v>
      </c>
      <c r="G99" s="16" t="s">
        <v>43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16</v>
      </c>
      <c r="F100" s="16" t="s">
        <v>10</v>
      </c>
      <c r="G100" s="16" t="s">
        <v>43</v>
      </c>
      <c r="H100" s="32"/>
      <c r="I100" s="21">
        <f>I127</f>
        <v>1.6588872307091893</v>
      </c>
    </row>
    <row r="101" spans="2:9">
      <c r="B101" s="12">
        <v>97</v>
      </c>
      <c r="C101" s="16" t="s">
        <v>11</v>
      </c>
      <c r="D101" s="16" t="s">
        <v>61</v>
      </c>
      <c r="E101" s="16" t="s">
        <v>15</v>
      </c>
      <c r="F101" s="16" t="s">
        <v>10</v>
      </c>
      <c r="G101" s="16" t="s">
        <v>43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43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43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43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43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43</v>
      </c>
      <c r="G109" s="16" t="s">
        <v>61</v>
      </c>
      <c r="H109" s="32"/>
    </row>
    <row r="110" spans="2:9">
      <c r="B110" s="12">
        <v>106</v>
      </c>
      <c r="C110" s="16" t="s">
        <v>61</v>
      </c>
      <c r="D110" s="16" t="s">
        <v>8</v>
      </c>
      <c r="E110" s="16" t="s">
        <v>61</v>
      </c>
      <c r="F110" s="16" t="s">
        <v>43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43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8</v>
      </c>
      <c r="F112" s="16" t="s">
        <v>43</v>
      </c>
      <c r="G112" s="16" t="s">
        <v>10</v>
      </c>
      <c r="H112" s="32"/>
    </row>
    <row r="113" spans="2:9">
      <c r="B113" s="12">
        <v>109</v>
      </c>
      <c r="C113" s="16" t="s">
        <v>9</v>
      </c>
      <c r="D113" s="16" t="s">
        <v>8</v>
      </c>
      <c r="E113" s="16" t="s">
        <v>8</v>
      </c>
      <c r="F113" s="16" t="s">
        <v>43</v>
      </c>
      <c r="G113" s="16" t="s">
        <v>14</v>
      </c>
      <c r="H113" s="32"/>
    </row>
    <row r="114" spans="2:9">
      <c r="B114" s="12">
        <v>110</v>
      </c>
      <c r="C114" s="16" t="s">
        <v>9</v>
      </c>
      <c r="D114" s="16" t="s">
        <v>10</v>
      </c>
      <c r="E114" s="16" t="s">
        <v>10</v>
      </c>
      <c r="F114" s="16" t="s">
        <v>43</v>
      </c>
      <c r="G114" s="16" t="s">
        <v>61</v>
      </c>
      <c r="H114" s="32"/>
    </row>
    <row r="115" spans="2:9">
      <c r="B115" s="12">
        <v>111</v>
      </c>
      <c r="C115" s="16" t="s">
        <v>9</v>
      </c>
      <c r="D115" s="16" t="s">
        <v>10</v>
      </c>
      <c r="E115" s="16" t="s">
        <v>14</v>
      </c>
      <c r="F115" s="16" t="s">
        <v>43</v>
      </c>
      <c r="G115" s="16" t="s">
        <v>61</v>
      </c>
      <c r="H115" s="32"/>
    </row>
    <row r="116" spans="2:9">
      <c r="B116" s="12">
        <v>112</v>
      </c>
      <c r="C116" s="16" t="s">
        <v>16</v>
      </c>
      <c r="D116" s="16" t="s">
        <v>10</v>
      </c>
      <c r="E116" s="16" t="s">
        <v>11</v>
      </c>
      <c r="F116" s="16" t="s">
        <v>43</v>
      </c>
      <c r="G116" s="16" t="s">
        <v>10</v>
      </c>
      <c r="H116" s="32"/>
    </row>
    <row r="117" spans="2:9">
      <c r="B117" s="12">
        <v>113</v>
      </c>
      <c r="C117" s="16" t="s">
        <v>14</v>
      </c>
      <c r="D117" s="16" t="s">
        <v>10</v>
      </c>
      <c r="E117" s="16" t="s">
        <v>10</v>
      </c>
      <c r="F117" s="16" t="s">
        <v>43</v>
      </c>
      <c r="G117" s="16" t="s">
        <v>10</v>
      </c>
      <c r="H117" s="32"/>
    </row>
    <row r="118" spans="2:9">
      <c r="B118" s="12">
        <v>114</v>
      </c>
      <c r="C118" s="16" t="s">
        <v>10</v>
      </c>
      <c r="D118" s="16" t="s">
        <v>10</v>
      </c>
      <c r="E118" s="16" t="s">
        <v>10</v>
      </c>
      <c r="F118" s="16" t="s">
        <v>43</v>
      </c>
      <c r="G118" s="16" t="s">
        <v>14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10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14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9</v>
      </c>
      <c r="F121" s="16" t="s">
        <v>9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61</v>
      </c>
      <c r="F122" s="16" t="s">
        <v>13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43</v>
      </c>
      <c r="E123" s="16" t="s">
        <v>12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43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9</v>
      </c>
      <c r="D125" s="16" t="s">
        <v>43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9</v>
      </c>
      <c r="D126" s="16" t="s">
        <v>43</v>
      </c>
      <c r="E126" s="16" t="s">
        <v>10</v>
      </c>
      <c r="F126" s="16" t="s">
        <v>9</v>
      </c>
      <c r="G126" s="16" t="s">
        <v>10</v>
      </c>
      <c r="H126" s="32"/>
    </row>
    <row r="127" spans="2:9">
      <c r="B127" s="12">
        <v>123</v>
      </c>
      <c r="C127" s="16" t="s">
        <v>14</v>
      </c>
      <c r="D127" s="16" t="s">
        <v>43</v>
      </c>
      <c r="E127" s="16" t="s">
        <v>14</v>
      </c>
      <c r="F127" s="16" t="s">
        <v>61</v>
      </c>
      <c r="G127" s="16" t="s">
        <v>16</v>
      </c>
      <c r="H127" s="32"/>
      <c r="I127" s="21">
        <f>J147</f>
        <v>1.6588872307091893</v>
      </c>
    </row>
    <row r="128" spans="2:9">
      <c r="B128" s="12">
        <v>124</v>
      </c>
      <c r="C128" s="16" t="s">
        <v>12</v>
      </c>
      <c r="D128" s="16" t="s">
        <v>43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9</v>
      </c>
      <c r="D129" s="16" t="s">
        <v>43</v>
      </c>
      <c r="E129" s="16" t="s">
        <v>11</v>
      </c>
      <c r="F129" s="16" t="s">
        <v>9</v>
      </c>
      <c r="G129" s="16" t="s">
        <v>7</v>
      </c>
      <c r="H129" s="32"/>
    </row>
    <row r="130" spans="2:8">
      <c r="B130" s="12">
        <v>126</v>
      </c>
      <c r="C130" s="16" t="s">
        <v>9</v>
      </c>
      <c r="D130" s="16" t="s">
        <v>43</v>
      </c>
      <c r="E130" s="16" t="s">
        <v>16</v>
      </c>
      <c r="F130" s="16" t="s">
        <v>9</v>
      </c>
      <c r="G130" s="16" t="s">
        <v>7</v>
      </c>
      <c r="H130" s="32"/>
    </row>
    <row r="131" spans="2:8">
      <c r="B131" s="12">
        <v>127</v>
      </c>
      <c r="C131" s="16" t="s">
        <v>9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9</v>
      </c>
      <c r="D132" s="16" t="s">
        <v>7</v>
      </c>
      <c r="E132" s="16" t="s">
        <v>13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16" t="s">
        <v>7</v>
      </c>
      <c r="E133" s="16" t="s">
        <v>9</v>
      </c>
      <c r="F133" s="49" t="s">
        <v>7</v>
      </c>
      <c r="G133" s="16" t="s">
        <v>16</v>
      </c>
      <c r="H133" s="32"/>
    </row>
    <row r="134" spans="2:8">
      <c r="B134" s="12">
        <v>130</v>
      </c>
      <c r="C134" s="16" t="s">
        <v>16</v>
      </c>
      <c r="D134" s="49" t="s">
        <v>11</v>
      </c>
      <c r="E134" s="16" t="s">
        <v>9</v>
      </c>
      <c r="F134" s="49" t="s">
        <v>7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16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12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10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16</v>
      </c>
      <c r="D139" s="49"/>
      <c r="E139" s="49" t="s">
        <v>10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2">
      <c r="B145" s="75" t="s">
        <v>42</v>
      </c>
      <c r="C145" s="75"/>
      <c r="D145" s="75"/>
      <c r="E145" s="75"/>
      <c r="F145" s="75"/>
      <c r="G145" s="75"/>
      <c r="H145" s="75"/>
    </row>
    <row r="146" spans="2:12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2">
      <c r="B147" s="18" t="s">
        <v>5</v>
      </c>
      <c r="C147" s="18">
        <f>COUNTIF(C$4:C$142,$B147)</f>
        <v>1</v>
      </c>
      <c r="D147" s="18">
        <f t="shared" ref="D147:H158" si="0">COUNTIF(D$4:D$142,$B147)</f>
        <v>0</v>
      </c>
      <c r="E147" s="18">
        <f t="shared" si="0"/>
        <v>0</v>
      </c>
      <c r="F147" s="18">
        <f t="shared" si="0"/>
        <v>0</v>
      </c>
      <c r="G147" s="18">
        <f t="shared" si="0"/>
        <v>0</v>
      </c>
      <c r="H147" s="18">
        <f t="shared" si="0"/>
        <v>0</v>
      </c>
      <c r="I147" s="13" t="s">
        <v>60</v>
      </c>
      <c r="J147" s="13">
        <f>Q181</f>
        <v>1.6588872307091893</v>
      </c>
    </row>
    <row r="148" spans="2:12">
      <c r="B148" s="18" t="s">
        <v>7</v>
      </c>
      <c r="C148" s="53">
        <f t="shared" ref="C148:G160" si="1">COUNTIF(C$4:C$142,$B148)</f>
        <v>6</v>
      </c>
      <c r="D148" s="51">
        <f t="shared" si="1"/>
        <v>20</v>
      </c>
      <c r="E148" s="53">
        <f t="shared" si="1"/>
        <v>10</v>
      </c>
      <c r="F148" s="51">
        <f t="shared" si="1"/>
        <v>18</v>
      </c>
      <c r="G148" s="18">
        <f t="shared" si="0"/>
        <v>13</v>
      </c>
      <c r="H148" s="18">
        <f t="shared" si="0"/>
        <v>2</v>
      </c>
      <c r="I148" s="27"/>
    </row>
    <row r="149" spans="2:12">
      <c r="B149" s="18" t="s">
        <v>8</v>
      </c>
      <c r="C149" s="51">
        <f t="shared" si="1"/>
        <v>10</v>
      </c>
      <c r="D149" s="53">
        <f t="shared" si="1"/>
        <v>18</v>
      </c>
      <c r="E149" s="51">
        <f t="shared" si="1"/>
        <v>10</v>
      </c>
      <c r="F149" s="53">
        <f t="shared" si="1"/>
        <v>20</v>
      </c>
      <c r="G149" s="18">
        <f t="shared" si="0"/>
        <v>14</v>
      </c>
      <c r="H149" s="18">
        <f t="shared" si="0"/>
        <v>2</v>
      </c>
      <c r="I149" s="27"/>
    </row>
    <row r="150" spans="2:12">
      <c r="B150" s="18" t="s">
        <v>9</v>
      </c>
      <c r="C150" s="53">
        <f t="shared" si="1"/>
        <v>25</v>
      </c>
      <c r="D150" s="51">
        <f t="shared" si="1"/>
        <v>11</v>
      </c>
      <c r="E150" s="53">
        <f t="shared" si="1"/>
        <v>16</v>
      </c>
      <c r="F150" s="51">
        <f t="shared" si="1"/>
        <v>19</v>
      </c>
      <c r="G150" s="18">
        <f t="shared" si="0"/>
        <v>18</v>
      </c>
      <c r="H150" s="18">
        <f t="shared" si="0"/>
        <v>2</v>
      </c>
      <c r="I150" s="27"/>
    </row>
    <row r="151" spans="2:12">
      <c r="B151" s="18" t="s">
        <v>10</v>
      </c>
      <c r="C151" s="51">
        <f t="shared" si="1"/>
        <v>12</v>
      </c>
      <c r="D151" s="53">
        <f t="shared" si="1"/>
        <v>25</v>
      </c>
      <c r="E151" s="51">
        <f t="shared" si="1"/>
        <v>16</v>
      </c>
      <c r="F151" s="53">
        <f t="shared" si="1"/>
        <v>19</v>
      </c>
      <c r="G151" s="18">
        <f t="shared" si="0"/>
        <v>16</v>
      </c>
      <c r="H151" s="18">
        <f t="shared" si="0"/>
        <v>3</v>
      </c>
      <c r="I151" s="27"/>
    </row>
    <row r="152" spans="2:12">
      <c r="B152" s="18" t="s">
        <v>61</v>
      </c>
      <c r="C152" s="53">
        <f t="shared" si="1"/>
        <v>19</v>
      </c>
      <c r="D152" s="51">
        <f t="shared" si="1"/>
        <v>9</v>
      </c>
      <c r="E152" s="53">
        <f t="shared" si="1"/>
        <v>17</v>
      </c>
      <c r="F152" s="51">
        <f t="shared" si="1"/>
        <v>21</v>
      </c>
      <c r="G152" s="18">
        <f t="shared" si="0"/>
        <v>22</v>
      </c>
      <c r="H152" s="18">
        <f>COUNTIF(H$4:H$142,$B152)</f>
        <v>3</v>
      </c>
      <c r="I152" s="27"/>
    </row>
    <row r="153" spans="2:12">
      <c r="B153" s="18" t="s">
        <v>11</v>
      </c>
      <c r="C153" s="53">
        <f t="shared" si="1"/>
        <v>7</v>
      </c>
      <c r="D153" s="51">
        <f t="shared" si="1"/>
        <v>8</v>
      </c>
      <c r="E153" s="53">
        <f t="shared" si="1"/>
        <v>6</v>
      </c>
      <c r="F153" s="51">
        <f t="shared" si="1"/>
        <v>4</v>
      </c>
      <c r="G153" s="18">
        <f t="shared" si="0"/>
        <v>4</v>
      </c>
      <c r="H153" s="18">
        <f t="shared" si="0"/>
        <v>0</v>
      </c>
      <c r="I153" s="27"/>
    </row>
    <row r="154" spans="2:12">
      <c r="B154" s="18" t="s">
        <v>12</v>
      </c>
      <c r="C154" s="51">
        <f t="shared" si="1"/>
        <v>5</v>
      </c>
      <c r="D154" s="53">
        <f t="shared" si="1"/>
        <v>12</v>
      </c>
      <c r="E154" s="51">
        <f t="shared" si="1"/>
        <v>9</v>
      </c>
      <c r="F154" s="53">
        <f t="shared" si="1"/>
        <v>5</v>
      </c>
      <c r="G154" s="18">
        <f t="shared" si="0"/>
        <v>5</v>
      </c>
      <c r="H154" s="18">
        <f t="shared" si="0"/>
        <v>0</v>
      </c>
      <c r="I154" s="27"/>
    </row>
    <row r="155" spans="2:12">
      <c r="B155" s="18" t="s">
        <v>13</v>
      </c>
      <c r="C155" s="53">
        <f t="shared" si="1"/>
        <v>11</v>
      </c>
      <c r="D155" s="51">
        <f t="shared" si="1"/>
        <v>7</v>
      </c>
      <c r="E155" s="53">
        <f t="shared" si="1"/>
        <v>7</v>
      </c>
      <c r="F155" s="51">
        <f t="shared" si="1"/>
        <v>3</v>
      </c>
      <c r="G155" s="18">
        <f t="shared" si="0"/>
        <v>4</v>
      </c>
      <c r="H155" s="18">
        <f t="shared" si="0"/>
        <v>0</v>
      </c>
      <c r="I155" s="27"/>
      <c r="K155" s="13" t="s">
        <v>116</v>
      </c>
      <c r="L155" s="13">
        <f>1/(C180*E180*G180*64)</f>
        <v>12.248121995192308</v>
      </c>
    </row>
    <row r="156" spans="2:12">
      <c r="B156" s="18" t="s">
        <v>14</v>
      </c>
      <c r="C156" s="51">
        <f t="shared" si="1"/>
        <v>5</v>
      </c>
      <c r="D156" s="53">
        <f t="shared" si="1"/>
        <v>6</v>
      </c>
      <c r="E156" s="51">
        <f t="shared" si="1"/>
        <v>9</v>
      </c>
      <c r="F156" s="53">
        <f t="shared" si="1"/>
        <v>6</v>
      </c>
      <c r="G156" s="18">
        <f t="shared" si="0"/>
        <v>4</v>
      </c>
      <c r="H156" s="18">
        <f t="shared" si="0"/>
        <v>0</v>
      </c>
      <c r="I156" s="27"/>
    </row>
    <row r="157" spans="2:12">
      <c r="B157" s="18" t="s">
        <v>15</v>
      </c>
      <c r="C157" s="53">
        <f t="shared" si="1"/>
        <v>9</v>
      </c>
      <c r="D157" s="51">
        <f t="shared" si="1"/>
        <v>7</v>
      </c>
      <c r="E157" s="53">
        <f t="shared" si="1"/>
        <v>8</v>
      </c>
      <c r="F157" s="51">
        <f t="shared" si="1"/>
        <v>4</v>
      </c>
      <c r="G157" s="18">
        <f t="shared" si="0"/>
        <v>5</v>
      </c>
      <c r="H157" s="18">
        <f t="shared" si="0"/>
        <v>0</v>
      </c>
      <c r="I157" s="27"/>
    </row>
    <row r="158" spans="2:12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2">
      <c r="B159" s="22" t="s">
        <v>43</v>
      </c>
      <c r="C159" s="18">
        <f t="shared" si="1"/>
        <v>13</v>
      </c>
      <c r="D159" s="18">
        <f t="shared" si="1"/>
        <v>12</v>
      </c>
      <c r="E159" s="18">
        <f t="shared" si="1"/>
        <v>14</v>
      </c>
      <c r="F159" s="18">
        <f t="shared" si="1"/>
        <v>16</v>
      </c>
      <c r="G159" s="18">
        <f t="shared" si="1"/>
        <v>18</v>
      </c>
      <c r="H159" s="18">
        <v>0</v>
      </c>
    </row>
    <row r="160" spans="2:12" ht="15.75" thickBot="1">
      <c r="B160" s="23" t="s">
        <v>16</v>
      </c>
      <c r="C160" s="18">
        <f t="shared" si="1"/>
        <v>16</v>
      </c>
      <c r="D160" s="18">
        <f t="shared" si="1"/>
        <v>0</v>
      </c>
      <c r="E160" s="18">
        <f t="shared" si="1"/>
        <v>16</v>
      </c>
      <c r="F160" s="18">
        <f t="shared" si="1"/>
        <v>0</v>
      </c>
      <c r="G160" s="18">
        <f t="shared" si="1"/>
        <v>13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12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7.1942446043165471E-3</v>
      </c>
      <c r="D167" s="18">
        <f t="shared" ref="D167:H180" si="3">D147/D$161</f>
        <v>0</v>
      </c>
      <c r="E167" s="18">
        <f t="shared" si="3"/>
        <v>0</v>
      </c>
      <c r="F167" s="18">
        <f t="shared" si="3"/>
        <v>0</v>
      </c>
      <c r="G167" s="18">
        <f t="shared" si="3"/>
        <v>0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0</v>
      </c>
      <c r="O167" s="18">
        <f>C167*D167*E167*F167*(G178+G180+SUM(G173:G177)+G179*SUM(H173:H177))*F186</f>
        <v>0</v>
      </c>
      <c r="P167" s="18">
        <f>C167*D167*E167*F167*G167*G186</f>
        <v>0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4.3165467625899283E-2</v>
      </c>
      <c r="D168" s="18">
        <f t="shared" si="3"/>
        <v>0.14814814814814814</v>
      </c>
      <c r="E168" s="18">
        <f t="shared" si="3"/>
        <v>7.2463768115942032E-2</v>
      </c>
      <c r="F168" s="18">
        <f t="shared" si="3"/>
        <v>0.13333333333333333</v>
      </c>
      <c r="G168" s="18">
        <f t="shared" si="3"/>
        <v>9.5588235294117641E-2</v>
      </c>
      <c r="H168" s="18">
        <f t="shared" si="3"/>
        <v>0.16666666666666666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5.650301730345908E-2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6.1638037617015737E-2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6.249386732496693E-2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7.1942446043165464E-2</v>
      </c>
      <c r="D169" s="18">
        <f t="shared" si="3"/>
        <v>0.13333333333333333</v>
      </c>
      <c r="E169" s="18">
        <f t="shared" si="3"/>
        <v>7.2463768115942032E-2</v>
      </c>
      <c r="F169" s="18">
        <f t="shared" si="3"/>
        <v>0.14814814814814814</v>
      </c>
      <c r="G169" s="18">
        <f t="shared" si="3"/>
        <v>0.10294117647058823</v>
      </c>
      <c r="H169" s="18">
        <f t="shared" si="3"/>
        <v>0.16666666666666666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6.791775382699744E-2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7.7867673339462984E-2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7.9499407641327166E-2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0.17985611510791366</v>
      </c>
      <c r="D170" s="18">
        <f t="shared" si="3"/>
        <v>8.1481481481481488E-2</v>
      </c>
      <c r="E170" s="18">
        <f t="shared" si="3"/>
        <v>0.11594202898550725</v>
      </c>
      <c r="F170" s="18">
        <f t="shared" si="3"/>
        <v>0.14074074074074075</v>
      </c>
      <c r="G170" s="18">
        <f t="shared" si="3"/>
        <v>0.13235294117647059</v>
      </c>
      <c r="H170" s="18">
        <f t="shared" si="3"/>
        <v>0.16666666666666666</v>
      </c>
      <c r="K170" s="18" t="s">
        <v>9</v>
      </c>
      <c r="L170" s="18">
        <v>0</v>
      </c>
      <c r="M170" s="18">
        <v>0</v>
      </c>
      <c r="N170" s="18">
        <f t="shared" si="5"/>
        <v>7.6447412476174037E-2</v>
      </c>
      <c r="O170" s="18">
        <f t="shared" si="6"/>
        <v>0.10199703722369728</v>
      </c>
      <c r="P170" s="18">
        <f t="shared" si="7"/>
        <v>0.10971709513132134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8.6330935251798566E-2</v>
      </c>
      <c r="D171" s="18">
        <f t="shared" si="3"/>
        <v>0.18518518518518517</v>
      </c>
      <c r="E171" s="18">
        <f t="shared" si="3"/>
        <v>0.11594202898550725</v>
      </c>
      <c r="F171" s="18">
        <f t="shared" si="3"/>
        <v>0.14074074074074075</v>
      </c>
      <c r="G171" s="18">
        <f t="shared" si="3"/>
        <v>0.11764705882352941</v>
      </c>
      <c r="H171" s="18">
        <f t="shared" si="3"/>
        <v>0.25</v>
      </c>
      <c r="K171" s="18" t="s">
        <v>10</v>
      </c>
      <c r="L171" s="18">
        <v>0</v>
      </c>
      <c r="M171" s="18">
        <v>0</v>
      </c>
      <c r="N171" s="18">
        <f t="shared" si="5"/>
        <v>0.10073744547035479</v>
      </c>
      <c r="O171" s="18">
        <f t="shared" si="6"/>
        <v>0.1457562755327613</v>
      </c>
      <c r="P171" s="18">
        <f t="shared" si="7"/>
        <v>0.15414162938854187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0.1366906474820144</v>
      </c>
      <c r="D172" s="18">
        <f t="shared" si="3"/>
        <v>6.6666666666666666E-2</v>
      </c>
      <c r="E172" s="18">
        <f t="shared" si="3"/>
        <v>0.12318840579710146</v>
      </c>
      <c r="F172" s="18">
        <f>F152/F$161</f>
        <v>0.15555555555555556</v>
      </c>
      <c r="G172" s="18">
        <f t="shared" si="3"/>
        <v>0.16176470588235295</v>
      </c>
      <c r="H172" s="18">
        <f t="shared" si="3"/>
        <v>0.25</v>
      </c>
      <c r="K172" s="18" t="s">
        <v>61</v>
      </c>
      <c r="L172" s="18">
        <v>0</v>
      </c>
      <c r="M172" s="18">
        <v>0</v>
      </c>
      <c r="N172" s="18">
        <f t="shared" si="5"/>
        <v>6.7618562155106837E-2</v>
      </c>
      <c r="O172" s="18">
        <f t="shared" si="6"/>
        <v>0.103360562473579</v>
      </c>
      <c r="P172" s="18">
        <f t="shared" si="7"/>
        <v>0.14211421428358878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5.0359712230215826E-2</v>
      </c>
      <c r="D173" s="18">
        <f t="shared" si="3"/>
        <v>5.9259259259259262E-2</v>
      </c>
      <c r="E173" s="18">
        <f t="shared" si="3"/>
        <v>4.3478260869565216E-2</v>
      </c>
      <c r="F173" s="18">
        <f t="shared" si="3"/>
        <v>2.9629629629629631E-2</v>
      </c>
      <c r="G173" s="18">
        <f t="shared" si="3"/>
        <v>2.9411764705882353E-2</v>
      </c>
      <c r="H173" s="18">
        <f t="shared" si="3"/>
        <v>0</v>
      </c>
      <c r="K173" s="18" t="s">
        <v>11</v>
      </c>
      <c r="L173" s="18">
        <v>0</v>
      </c>
      <c r="M173" s="18">
        <v>0</v>
      </c>
      <c r="N173" s="18">
        <f t="shared" si="5"/>
        <v>7.1946736759813835E-4</v>
      </c>
      <c r="O173" s="18">
        <f t="shared" si="6"/>
        <v>2.9851272907978441E-4</v>
      </c>
      <c r="P173" s="18">
        <f t="shared" si="7"/>
        <v>1.9383943446739251E-5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3.5971223021582732E-2</v>
      </c>
      <c r="D174" s="18">
        <f t="shared" si="3"/>
        <v>8.8888888888888892E-2</v>
      </c>
      <c r="E174" s="18">
        <f t="shared" si="3"/>
        <v>6.5217391304347824E-2</v>
      </c>
      <c r="F174" s="18">
        <f t="shared" si="3"/>
        <v>3.7037037037037035E-2</v>
      </c>
      <c r="G174" s="18">
        <f t="shared" si="3"/>
        <v>3.6764705882352942E-2</v>
      </c>
      <c r="H174" s="18">
        <f t="shared" si="3"/>
        <v>0</v>
      </c>
      <c r="K174" s="18" t="s">
        <v>12</v>
      </c>
      <c r="L174" s="18">
        <v>0</v>
      </c>
      <c r="M174" s="18">
        <v>0</v>
      </c>
      <c r="N174" s="18">
        <f t="shared" si="5"/>
        <v>1.2048332348613862E-3</v>
      </c>
      <c r="O174" s="18">
        <f t="shared" si="6"/>
        <v>6.2490502057007411E-4</v>
      </c>
      <c r="P174" s="18">
        <f t="shared" si="7"/>
        <v>5.111000713495699E-5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7.9136690647482008E-2</v>
      </c>
      <c r="D175" s="18">
        <f t="shared" si="3"/>
        <v>5.185185185185185E-2</v>
      </c>
      <c r="E175" s="18">
        <f t="shared" si="3"/>
        <v>5.0724637681159424E-2</v>
      </c>
      <c r="F175" s="18">
        <f t="shared" si="3"/>
        <v>2.2222222222222223E-2</v>
      </c>
      <c r="G175" s="18">
        <f t="shared" si="3"/>
        <v>2.9411764705882353E-2</v>
      </c>
      <c r="H175" s="18">
        <f t="shared" si="3"/>
        <v>0</v>
      </c>
      <c r="K175" s="18" t="s">
        <v>13</v>
      </c>
      <c r="L175" s="18">
        <v>0</v>
      </c>
      <c r="M175" s="18">
        <v>0</v>
      </c>
      <c r="N175" s="18">
        <f t="shared" si="5"/>
        <v>1.1100942112654481E-3</v>
      </c>
      <c r="O175" s="18">
        <f t="shared" si="6"/>
        <v>1.224368615366303E-4</v>
      </c>
      <c r="P175" s="18">
        <f t="shared" si="7"/>
        <v>1.4840831701409735E-5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3.5971223021582732E-2</v>
      </c>
      <c r="D176" s="18">
        <f>D156/D$161</f>
        <v>4.4444444444444446E-2</v>
      </c>
      <c r="E176" s="18">
        <f t="shared" si="3"/>
        <v>6.5217391304347824E-2</v>
      </c>
      <c r="F176" s="18">
        <f t="shared" si="3"/>
        <v>4.4444444444444446E-2</v>
      </c>
      <c r="G176" s="18">
        <f t="shared" si="3"/>
        <v>2.9411764705882353E-2</v>
      </c>
      <c r="H176" s="18">
        <f t="shared" si="3"/>
        <v>0</v>
      </c>
      <c r="K176" s="18" t="s">
        <v>14</v>
      </c>
      <c r="L176" s="18">
        <v>0</v>
      </c>
      <c r="M176" s="18">
        <v>0</v>
      </c>
      <c r="N176" s="18">
        <f t="shared" si="5"/>
        <v>5.9778264345045702E-4</v>
      </c>
      <c r="O176" s="18">
        <f t="shared" si="6"/>
        <v>1.3493041883628646E-4</v>
      </c>
      <c r="P176" s="18">
        <f t="shared" si="7"/>
        <v>1.6355202283186239E-5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6.4748201438848921E-2</v>
      </c>
      <c r="D177" s="18">
        <f>D157/D$161</f>
        <v>5.185185185185185E-2</v>
      </c>
      <c r="E177" s="18">
        <f t="shared" si="3"/>
        <v>5.7971014492753624E-2</v>
      </c>
      <c r="F177" s="18">
        <f t="shared" si="3"/>
        <v>2.9629629629629631E-2</v>
      </c>
      <c r="G177" s="18">
        <f t="shared" si="3"/>
        <v>3.6764705882352942E-2</v>
      </c>
      <c r="H177" s="18">
        <f t="shared" si="3"/>
        <v>0</v>
      </c>
      <c r="K177" s="18" t="s">
        <v>15</v>
      </c>
      <c r="L177" s="18">
        <v>0</v>
      </c>
      <c r="M177" s="18">
        <v>0</v>
      </c>
      <c r="N177" s="18">
        <f t="shared" si="5"/>
        <v>1.0492232444139515E-3</v>
      </c>
      <c r="O177" s="18">
        <f t="shared" si="6"/>
        <v>1.5429753594322818E-4</v>
      </c>
      <c r="P177" s="18">
        <f t="shared" si="7"/>
        <v>2.3556875716523391E-5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9.3525179856115109E-2</v>
      </c>
      <c r="D179" s="18">
        <f t="shared" si="3"/>
        <v>8.8888888888888892E-2</v>
      </c>
      <c r="E179" s="18">
        <f t="shared" si="3"/>
        <v>0.10144927536231885</v>
      </c>
      <c r="F179" s="18">
        <f t="shared" si="3"/>
        <v>0.11851851851851852</v>
      </c>
      <c r="G179" s="18">
        <f t="shared" si="3"/>
        <v>0.13235294117647059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0.11510791366906475</v>
      </c>
      <c r="D180" s="18">
        <f t="shared" si="3"/>
        <v>0</v>
      </c>
      <c r="E180" s="18">
        <f t="shared" si="3"/>
        <v>0.11594202898550725</v>
      </c>
      <c r="F180" s="18">
        <f t="shared" si="3"/>
        <v>0</v>
      </c>
      <c r="G180" s="18">
        <f t="shared" si="3"/>
        <v>9.5588235294117641E-2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0.2449355093929971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0.99999999999999978</v>
      </c>
      <c r="E181" s="25">
        <f t="shared" si="9"/>
        <v>0.99999999999999989</v>
      </c>
      <c r="F181" s="25">
        <f t="shared" si="9"/>
        <v>1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1.6588872307091893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0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0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0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0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0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4.6379786491079098E-3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5.1865038654351166E-2</v>
      </c>
      <c r="S190" s="13">
        <f>SUM(R184:R190)</f>
        <v>5.6503017303459073E-2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0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0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56:Z1048576 A155:J155 M155:Z155 A1:Z154">
    <cfRule type="containsText" dxfId="153" priority="15" operator="containsText" text="Inner">
      <formula>NOT(ISERROR(SEARCH("Inner",A1)))</formula>
    </cfRule>
    <cfRule type="containsText" dxfId="152" priority="25" operator="containsText" text="King">
      <formula>NOT(ISERROR(SEARCH("King",A1)))</formula>
    </cfRule>
    <cfRule type="containsText" dxfId="151" priority="26" operator="containsText" text="Ace">
      <formula>NOT(ISERROR(SEARCH("Ace",A1)))</formula>
    </cfRule>
    <cfRule type="containsText" dxfId="150" priority="27" operator="containsText" text="Elephant">
      <formula>NOT(ISERROR(SEARCH("Elephant",A1)))</formula>
    </cfRule>
    <cfRule type="containsText" dxfId="149" priority="28" operator="containsText" text="Lion">
      <formula>NOT(ISERROR(SEARCH("Lion",A1)))</formula>
    </cfRule>
  </conditionalFormatting>
  <conditionalFormatting sqref="A156:XFD1048576 A155:J155 M155:XFD155 A1:XFD154">
    <cfRule type="containsText" dxfId="148" priority="24" operator="containsText" text="Rhino">
      <formula>NOT(ISERROR(SEARCH("Rhino",A1)))</formula>
    </cfRule>
  </conditionalFormatting>
  <conditionalFormatting sqref="A156:U1048576 A155:J155 M155:U155 A1:U154">
    <cfRule type="containsText" dxfId="147" priority="16" operator="containsText" text="Scatter">
      <formula>NOT(ISERROR(SEARCH("Scatter",A1)))</formula>
    </cfRule>
    <cfRule type="containsText" dxfId="146" priority="17" operator="containsText" text="Collector">
      <formula>NOT(ISERROR(SEARCH("Collector",A1)))</formula>
    </cfRule>
    <cfRule type="containsText" dxfId="145" priority="18" operator="containsText" text="Ten">
      <formula>NOT(ISERROR(SEARCH("Ten",A1)))</formula>
    </cfRule>
    <cfRule type="containsText" dxfId="144" priority="19" operator="containsText" text="WaterBuffalo">
      <formula>NOT(ISERROR(SEARCH("WaterBuffalo",A1)))</formula>
    </cfRule>
    <cfRule type="containsText" dxfId="143" priority="20" operator="containsText" text="Jack">
      <formula>NOT(ISERROR(SEARCH("Jack",A1)))</formula>
    </cfRule>
    <cfRule type="containsText" dxfId="142" priority="21" operator="containsText" text="Queen">
      <formula>NOT(ISERROR(SEARCH("Queen",A1)))</formula>
    </cfRule>
    <cfRule type="containsText" dxfId="141" priority="22" operator="containsText" text="Leopard">
      <formula>NOT(ISERROR(SEARCH("Leopard",A1)))</formula>
    </cfRule>
    <cfRule type="containsText" dxfId="140" priority="23" operator="containsText" text="Wild">
      <formula>NOT(ISERROR(SEARCH("Wild",A1)))</formula>
    </cfRule>
  </conditionalFormatting>
  <conditionalFormatting sqref="K155:L155">
    <cfRule type="containsText" dxfId="139" priority="1" operator="containsText" text="Inner">
      <formula>NOT(ISERROR(SEARCH("Inner",K155)))</formula>
    </cfRule>
    <cfRule type="containsText" dxfId="138" priority="11" operator="containsText" text="King">
      <formula>NOT(ISERROR(SEARCH("King",K155)))</formula>
    </cfRule>
    <cfRule type="containsText" dxfId="137" priority="12" operator="containsText" text="Ace">
      <formula>NOT(ISERROR(SEARCH("Ace",K155)))</formula>
    </cfRule>
    <cfRule type="containsText" dxfId="136" priority="13" operator="containsText" text="Elephant">
      <formula>NOT(ISERROR(SEARCH("Elephant",K155)))</formula>
    </cfRule>
    <cfRule type="containsText" dxfId="135" priority="14" operator="containsText" text="Lion">
      <formula>NOT(ISERROR(SEARCH("Lion",K155)))</formula>
    </cfRule>
  </conditionalFormatting>
  <conditionalFormatting sqref="K155:L155">
    <cfRule type="containsText" dxfId="134" priority="10" operator="containsText" text="Rhino">
      <formula>NOT(ISERROR(SEARCH("Rhino",K155)))</formula>
    </cfRule>
  </conditionalFormatting>
  <conditionalFormatting sqref="K155:L155">
    <cfRule type="containsText" dxfId="133" priority="2" operator="containsText" text="Scatter">
      <formula>NOT(ISERROR(SEARCH("Scatter",K155)))</formula>
    </cfRule>
    <cfRule type="containsText" dxfId="132" priority="3" operator="containsText" text="Collector">
      <formula>NOT(ISERROR(SEARCH("Collector",K155)))</formula>
    </cfRule>
    <cfRule type="containsText" dxfId="131" priority="4" operator="containsText" text="Ten">
      <formula>NOT(ISERROR(SEARCH("Ten",K155)))</formula>
    </cfRule>
    <cfRule type="containsText" dxfId="130" priority="5" operator="containsText" text="WaterBuffalo">
      <formula>NOT(ISERROR(SEARCH("WaterBuffalo",K155)))</formula>
    </cfRule>
    <cfRule type="containsText" dxfId="129" priority="6" operator="containsText" text="Jack">
      <formula>NOT(ISERROR(SEARCH("Jack",K155)))</formula>
    </cfRule>
    <cfRule type="containsText" dxfId="128" priority="7" operator="containsText" text="Queen">
      <formula>NOT(ISERROR(SEARCH("Queen",K155)))</formula>
    </cfRule>
    <cfRule type="containsText" dxfId="127" priority="8" operator="containsText" text="Leopard">
      <formula>NOT(ISERROR(SEARCH("Leopard",K155)))</formula>
    </cfRule>
    <cfRule type="containsText" dxfId="126" priority="9" operator="containsText" text="Wild">
      <formula>NOT(ISERROR(SEARCH("Wild",K155)))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54EF-4FB1-412E-9FDD-A823F4080C9A}">
  <dimension ref="B1:E14"/>
  <sheetViews>
    <sheetView workbookViewId="0">
      <selection activeCell="F7" sqref="F7"/>
    </sheetView>
  </sheetViews>
  <sheetFormatPr defaultRowHeight="15"/>
  <cols>
    <col min="2" max="2" width="22.7109375" bestFit="1" customWidth="1"/>
  </cols>
  <sheetData>
    <row r="1" spans="2:5">
      <c r="B1" t="s">
        <v>121</v>
      </c>
      <c r="C1">
        <v>3</v>
      </c>
    </row>
    <row r="2" spans="2:5">
      <c r="B2" t="s">
        <v>112</v>
      </c>
      <c r="C2">
        <v>7</v>
      </c>
    </row>
    <row r="3" spans="2:5">
      <c r="B3" t="s">
        <v>113</v>
      </c>
    </row>
    <row r="4" spans="2:5">
      <c r="B4">
        <v>2</v>
      </c>
    </row>
    <row r="5" spans="2:5">
      <c r="B5">
        <v>5</v>
      </c>
    </row>
    <row r="6" spans="2:5">
      <c r="B6">
        <v>10</v>
      </c>
    </row>
    <row r="7" spans="2:5">
      <c r="B7">
        <v>20</v>
      </c>
    </row>
    <row r="11" spans="2:5">
      <c r="C11" t="s">
        <v>72</v>
      </c>
      <c r="D11" t="s">
        <v>73</v>
      </c>
      <c r="E11" t="s">
        <v>41</v>
      </c>
    </row>
    <row r="12" spans="2:5">
      <c r="B12" t="s">
        <v>74</v>
      </c>
      <c r="C12">
        <v>5000</v>
      </c>
      <c r="D12">
        <f>E12-C12</f>
        <v>5000</v>
      </c>
      <c r="E12">
        <v>10000</v>
      </c>
    </row>
    <row r="14" spans="2:5">
      <c r="B14" t="s">
        <v>115</v>
      </c>
      <c r="C14">
        <f>E12/C12*'Outer Collector Reels'!C165</f>
        <v>6.5351796334329393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Z198"/>
  <sheetViews>
    <sheetView tabSelected="1" topLeftCell="A13" zoomScale="77" zoomScaleNormal="100" workbookViewId="0">
      <selection activeCell="E19" sqref="E19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114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0.61670930523972478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9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9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8</v>
      </c>
      <c r="D29" s="16" t="s">
        <v>9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8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7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7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10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10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0.61670930523972478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0.61670930523972478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0.61670930523972478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10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10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0.61670930523972478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5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5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6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5</v>
      </c>
      <c r="D151" s="53">
        <f t="shared" si="1"/>
        <v>27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7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22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7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6</v>
      </c>
      <c r="D156" s="53">
        <f t="shared" si="1"/>
        <v>17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12</v>
      </c>
      <c r="D157" s="51">
        <f t="shared" si="1"/>
        <v>6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2.4328363396239534E-4</v>
      </c>
      <c r="N167" s="18">
        <f>C167*D167*E167*(F173+F174+F175+F176+F177)*E186</f>
        <v>4.546869206171513E-4</v>
      </c>
      <c r="O167" s="18">
        <f>C167*D167*E167*F167*(G178+G180+SUM(G173:G177)+G179*SUM(H173:H177))*F186</f>
        <v>4.0333051848981436E-5</v>
      </c>
      <c r="P167" s="18">
        <f>C167*D167*E167*F167*G167*G186</f>
        <v>1.2969644667705255E-5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3.7037037037037035E-2</v>
      </c>
      <c r="E168" s="18">
        <f t="shared" si="3"/>
        <v>0.13043478260869565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7.1880268605914066E-2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2.0627392876082638E-2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1.3984622498471789E-2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3.5971223021582732E-2</v>
      </c>
      <c r="D169" s="18">
        <f t="shared" si="3"/>
        <v>0.18518518518518517</v>
      </c>
      <c r="E169" s="18">
        <f t="shared" si="3"/>
        <v>2.1739130434782608E-2</v>
      </c>
      <c r="F169" s="18">
        <f t="shared" si="3"/>
        <v>0.19548872180451127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3.048873752606903E-2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4.1646749700440876E-2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2.946455743257995E-2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0.15107913669064749</v>
      </c>
      <c r="D170" s="18">
        <f t="shared" si="3"/>
        <v>4.4444444444444446E-2</v>
      </c>
      <c r="E170" s="18">
        <f t="shared" si="3"/>
        <v>0.13043478260869565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6.2237308974042643E-2</v>
      </c>
      <c r="O170" s="18">
        <f t="shared" si="6"/>
        <v>2.2428628618431513E-2</v>
      </c>
      <c r="P170" s="18">
        <f t="shared" si="7"/>
        <v>1.7482904881089716E-2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3.5971223021582732E-2</v>
      </c>
      <c r="D171" s="18">
        <f t="shared" si="3"/>
        <v>0.2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2.2630404416347324E-2</v>
      </c>
      <c r="O171" s="18">
        <f t="shared" si="6"/>
        <v>4.2305550760196625E-2</v>
      </c>
      <c r="P171" s="18">
        <f t="shared" si="7"/>
        <v>3.6517453028508721E-2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2.2222222222222223E-2</v>
      </c>
      <c r="E172" s="18">
        <f t="shared" si="3"/>
        <v>0.15217391304347827</v>
      </c>
      <c r="F172" s="18">
        <f>F152/F$161</f>
        <v>4.5112781954887216E-2</v>
      </c>
      <c r="G172" s="18">
        <f t="shared" si="3"/>
        <v>0.16176470588235295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5.8451294845515055E-2</v>
      </c>
      <c r="O172" s="18">
        <f t="shared" si="6"/>
        <v>3.0507253569736967E-2</v>
      </c>
      <c r="P172" s="18">
        <f t="shared" si="7"/>
        <v>3.284557991087321E-2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8.6330935251798566E-2</v>
      </c>
      <c r="D173" s="18">
        <f t="shared" si="3"/>
        <v>5.185185185185185E-2</v>
      </c>
      <c r="E173" s="18">
        <f t="shared" si="3"/>
        <v>8.6956521739130432E-2</v>
      </c>
      <c r="F173" s="18">
        <f t="shared" si="3"/>
        <v>6.0150375939849621E-2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4.5861397957806718E-3</v>
      </c>
      <c r="O173" s="18">
        <f t="shared" si="6"/>
        <v>6.0360166808632225E-3</v>
      </c>
      <c r="P173" s="18">
        <f t="shared" si="7"/>
        <v>1.3245567500341727E-3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0.16296296296296298</v>
      </c>
      <c r="E174" s="18">
        <f t="shared" si="3"/>
        <v>5.7971014492753624E-2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4.7550795050789402E-3</v>
      </c>
      <c r="O174" s="18">
        <f t="shared" si="6"/>
        <v>1.0903487616571313E-2</v>
      </c>
      <c r="P174" s="18">
        <f t="shared" si="7"/>
        <v>2.7631135685037629E-3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0.1079136690647482</v>
      </c>
      <c r="D175" s="18">
        <f t="shared" si="3"/>
        <v>5.185185185185185E-2</v>
      </c>
      <c r="E175" s="18">
        <f t="shared" si="3"/>
        <v>9.420289855072464E-2</v>
      </c>
      <c r="F175" s="18">
        <f t="shared" si="3"/>
        <v>7.5187969924812026E-2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5.6988836431832047E-3</v>
      </c>
      <c r="O175" s="18">
        <f t="shared" si="6"/>
        <v>3.2199146259706693E-3</v>
      </c>
      <c r="P175" s="18">
        <f t="shared" si="7"/>
        <v>9.5238935844375037E-4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4.3165467625899283E-2</v>
      </c>
      <c r="D176" s="18">
        <f>D156/D$161</f>
        <v>0.12592592592592591</v>
      </c>
      <c r="E176" s="18">
        <f t="shared" si="3"/>
        <v>6.5217391304347824E-2</v>
      </c>
      <c r="F176" s="18">
        <f t="shared" si="3"/>
        <v>0.12781954887218044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4.1218337754079957E-3</v>
      </c>
      <c r="O176" s="18">
        <f t="shared" si="6"/>
        <v>3.5804721605481988E-3</v>
      </c>
      <c r="P176" s="18">
        <f t="shared" si="7"/>
        <v>1.6947917870131016E-3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4.4444444444444446E-2</v>
      </c>
      <c r="E177" s="18">
        <f t="shared" si="3"/>
        <v>0.10869565217391304</v>
      </c>
      <c r="F177" s="18">
        <f t="shared" si="3"/>
        <v>5.2631578947368418E-2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4.9836398703193025E-3</v>
      </c>
      <c r="O177" s="18">
        <f t="shared" si="6"/>
        <v>2.095569976131671E-3</v>
      </c>
      <c r="P177" s="18">
        <f t="shared" si="7"/>
        <v>1.0143693783006432E-3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5.0724637681159424E-2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0.99999999999999978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0.61670930523972478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9.5341299023931063E-4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5.3573278907401156E-3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6.3107408809794279E-3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3.6669316547608015E-2</v>
      </c>
      <c r="S190" s="13">
        <f>SUM(R184:R190)</f>
        <v>7.1880268605914066E-2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125" priority="1" operator="containsText" text="Inner">
      <formula>NOT(ISERROR(SEARCH("Inner",A1)))</formula>
    </cfRule>
    <cfRule type="containsText" dxfId="124" priority="11" operator="containsText" text="King">
      <formula>NOT(ISERROR(SEARCH("King",A1)))</formula>
    </cfRule>
    <cfRule type="containsText" dxfId="123" priority="12" operator="containsText" text="Ace">
      <formula>NOT(ISERROR(SEARCH("Ace",A1)))</formula>
    </cfRule>
    <cfRule type="containsText" dxfId="122" priority="13" operator="containsText" text="Elephant">
      <formula>NOT(ISERROR(SEARCH("Elephant",A1)))</formula>
    </cfRule>
    <cfRule type="containsText" dxfId="121" priority="14" operator="containsText" text="Lion">
      <formula>NOT(ISERROR(SEARCH("Lion",A1)))</formula>
    </cfRule>
  </conditionalFormatting>
  <conditionalFormatting sqref="A1:XFD1048576">
    <cfRule type="containsText" dxfId="120" priority="10" operator="containsText" text="Rhino">
      <formula>NOT(ISERROR(SEARCH("Rhino",A1)))</formula>
    </cfRule>
  </conditionalFormatting>
  <conditionalFormatting sqref="A1:U1048576">
    <cfRule type="containsText" dxfId="119" priority="2" operator="containsText" text="Scatter">
      <formula>NOT(ISERROR(SEARCH("Scatter",A1)))</formula>
    </cfRule>
    <cfRule type="containsText" dxfId="118" priority="3" operator="containsText" text="Collector">
      <formula>NOT(ISERROR(SEARCH("Collector",A1)))</formula>
    </cfRule>
    <cfRule type="containsText" dxfId="117" priority="4" operator="containsText" text="Ten">
      <formula>NOT(ISERROR(SEARCH("Ten",A1)))</formula>
    </cfRule>
    <cfRule type="containsText" dxfId="116" priority="5" operator="containsText" text="WaterBuffalo">
      <formula>NOT(ISERROR(SEARCH("WaterBuffalo",A1)))</formula>
    </cfRule>
    <cfRule type="containsText" dxfId="115" priority="6" operator="containsText" text="Jack">
      <formula>NOT(ISERROR(SEARCH("Jack",A1)))</formula>
    </cfRule>
    <cfRule type="containsText" dxfId="114" priority="7" operator="containsText" text="Queen">
      <formula>NOT(ISERROR(SEARCH("Queen",A1)))</formula>
    </cfRule>
    <cfRule type="containsText" dxfId="113" priority="8" operator="containsText" text="Leopard">
      <formula>NOT(ISERROR(SEARCH("Leopard",A1)))</formula>
    </cfRule>
    <cfRule type="containsText" dxfId="112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1"/>
  <sheetViews>
    <sheetView topLeftCell="A13" zoomScaleNormal="100" workbookViewId="0">
      <selection activeCell="L13" sqref="L13:L48"/>
    </sheetView>
  </sheetViews>
  <sheetFormatPr defaultRowHeight="15"/>
  <cols>
    <col min="1" max="1" width="9.7109375" bestFit="1" customWidth="1"/>
    <col min="2" max="4" width="9.85546875" bestFit="1" customWidth="1"/>
    <col min="5" max="5" width="13.28515625" bestFit="1" customWidth="1"/>
    <col min="6" max="6" width="13.7109375" bestFit="1" customWidth="1"/>
    <col min="8" max="8" width="13.7109375" bestFit="1" customWidth="1"/>
    <col min="9" max="9" width="12" bestFit="1" customWidth="1"/>
  </cols>
  <sheetData>
    <row r="1" spans="1:14">
      <c r="A1" s="76" t="s">
        <v>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C2" t="s">
        <v>81</v>
      </c>
      <c r="D2" s="2" t="s">
        <v>78</v>
      </c>
      <c r="F2" s="2" t="s">
        <v>91</v>
      </c>
      <c r="G2" s="2" t="s">
        <v>78</v>
      </c>
      <c r="J2" t="s">
        <v>92</v>
      </c>
      <c r="K2" t="s">
        <v>93</v>
      </c>
      <c r="L2" t="s">
        <v>95</v>
      </c>
      <c r="M2" t="s">
        <v>60</v>
      </c>
      <c r="N2" t="s">
        <v>94</v>
      </c>
    </row>
    <row r="3" spans="1:14">
      <c r="C3">
        <v>1</v>
      </c>
      <c r="D3">
        <v>450</v>
      </c>
      <c r="F3">
        <v>150</v>
      </c>
      <c r="G3">
        <v>450</v>
      </c>
      <c r="J3">
        <f t="shared" ref="J3:J8" si="0">C3*D3/D$10</f>
        <v>0.15</v>
      </c>
      <c r="K3">
        <f t="shared" ref="K3:K8" si="1">F3*G3/G$10/70</f>
        <v>0.32142857142857145</v>
      </c>
    </row>
    <row r="4" spans="1:14">
      <c r="C4">
        <v>3</v>
      </c>
      <c r="D4">
        <v>500</v>
      </c>
      <c r="F4">
        <v>250</v>
      </c>
      <c r="G4">
        <v>500</v>
      </c>
      <c r="J4">
        <f t="shared" si="0"/>
        <v>0.5</v>
      </c>
      <c r="K4">
        <f t="shared" si="1"/>
        <v>0.59523809523809523</v>
      </c>
    </row>
    <row r="5" spans="1:14">
      <c r="C5">
        <v>5</v>
      </c>
      <c r="D5">
        <v>600</v>
      </c>
      <c r="F5">
        <v>500</v>
      </c>
      <c r="G5">
        <v>600</v>
      </c>
      <c r="J5">
        <f t="shared" si="0"/>
        <v>1</v>
      </c>
      <c r="K5">
        <f t="shared" si="1"/>
        <v>1.4285714285714286</v>
      </c>
    </row>
    <row r="6" spans="1:14">
      <c r="C6">
        <v>7</v>
      </c>
      <c r="D6">
        <v>750</v>
      </c>
      <c r="F6">
        <v>750</v>
      </c>
      <c r="G6">
        <v>750</v>
      </c>
      <c r="J6">
        <f t="shared" si="0"/>
        <v>1.75</v>
      </c>
      <c r="K6">
        <f t="shared" si="1"/>
        <v>2.6785714285714284</v>
      </c>
    </row>
    <row r="7" spans="1:14">
      <c r="C7">
        <v>10</v>
      </c>
      <c r="D7">
        <v>500</v>
      </c>
      <c r="F7">
        <v>1000</v>
      </c>
      <c r="G7">
        <v>500</v>
      </c>
      <c r="J7">
        <f t="shared" si="0"/>
        <v>1.6666666666666667</v>
      </c>
      <c r="K7">
        <f t="shared" si="1"/>
        <v>2.3809523809523809</v>
      </c>
    </row>
    <row r="8" spans="1:14">
      <c r="C8">
        <v>20</v>
      </c>
      <c r="D8">
        <v>200</v>
      </c>
      <c r="F8">
        <v>1500</v>
      </c>
      <c r="G8">
        <v>200</v>
      </c>
      <c r="J8">
        <f t="shared" si="0"/>
        <v>1.3333333333333333</v>
      </c>
      <c r="K8">
        <f t="shared" si="1"/>
        <v>1.4285714285714286</v>
      </c>
    </row>
    <row r="9" spans="1:14">
      <c r="J9">
        <f>SUM(J3:J8)</f>
        <v>6.3999999999999995</v>
      </c>
      <c r="K9">
        <f>SUM(K3:K8)</f>
        <v>8.8333333333333339</v>
      </c>
      <c r="L9">
        <f>J9*K9</f>
        <v>56.533333333333331</v>
      </c>
    </row>
    <row r="10" spans="1:14">
      <c r="C10" t="s">
        <v>41</v>
      </c>
      <c r="D10">
        <f>SUM(D3:D8)</f>
        <v>3000</v>
      </c>
      <c r="F10" t="s">
        <v>41</v>
      </c>
      <c r="G10">
        <f>SUM(G3:G8)</f>
        <v>3000</v>
      </c>
    </row>
    <row r="12" spans="1:14">
      <c r="A12" t="s">
        <v>97</v>
      </c>
      <c r="B12" t="s">
        <v>81</v>
      </c>
      <c r="C12" t="s">
        <v>91</v>
      </c>
      <c r="D12" t="s">
        <v>96</v>
      </c>
      <c r="E12" t="s">
        <v>78</v>
      </c>
      <c r="F12" t="s">
        <v>60</v>
      </c>
      <c r="H12" t="s">
        <v>98</v>
      </c>
      <c r="I12" t="s">
        <v>102</v>
      </c>
      <c r="J12" t="s">
        <v>101</v>
      </c>
    </row>
    <row r="13" spans="1:14">
      <c r="A13">
        <v>150</v>
      </c>
      <c r="B13">
        <v>1</v>
      </c>
      <c r="C13">
        <f t="shared" ref="C13:C48" si="2">A13*B13</f>
        <v>150</v>
      </c>
      <c r="D13">
        <f t="shared" ref="D13:D48" si="3">C13/70</f>
        <v>2.1428571428571428</v>
      </c>
      <c r="E13">
        <v>1000</v>
      </c>
      <c r="F13" s="65">
        <f>E13*D13/E$50</f>
        <v>1.1045655375552282E-2</v>
      </c>
      <c r="G13">
        <f>1/(E13/E$50)</f>
        <v>194</v>
      </c>
      <c r="I13">
        <f>POWER(D13 - 0.7,2)/686*E13/E$50</f>
        <v>1.5643027972512679E-5</v>
      </c>
      <c r="J13">
        <f>SQRT(SUM(I13:I48))</f>
        <v>2.5558103850292335</v>
      </c>
    </row>
    <row r="14" spans="1:14">
      <c r="A14">
        <v>250</v>
      </c>
      <c r="B14">
        <v>1</v>
      </c>
      <c r="C14">
        <f t="shared" si="2"/>
        <v>250</v>
      </c>
      <c r="D14">
        <f t="shared" si="3"/>
        <v>3.5714285714285716</v>
      </c>
      <c r="E14">
        <v>1000</v>
      </c>
      <c r="F14" s="65">
        <f t="shared" ref="F14:F48" si="4">E14*D14/E$50</f>
        <v>1.8409425625920472E-2</v>
      </c>
      <c r="G14">
        <f t="shared" ref="G14:G47" si="5">1/(E14/E$50)</f>
        <v>194</v>
      </c>
      <c r="I14">
        <f t="shared" ref="I14:I48" si="6">POWER(D14 - 0.7,2)/686*E14/E$50</f>
        <v>6.1954119509605428E-5</v>
      </c>
    </row>
    <row r="15" spans="1:14">
      <c r="A15">
        <v>150</v>
      </c>
      <c r="B15">
        <v>3</v>
      </c>
      <c r="C15">
        <f t="shared" si="2"/>
        <v>450</v>
      </c>
      <c r="D15">
        <f t="shared" si="3"/>
        <v>6.4285714285714288</v>
      </c>
      <c r="E15">
        <v>1000</v>
      </c>
      <c r="F15" s="65">
        <f t="shared" si="4"/>
        <v>3.3136966126656849E-2</v>
      </c>
      <c r="G15">
        <f t="shared" si="5"/>
        <v>194</v>
      </c>
      <c r="I15">
        <f t="shared" si="6"/>
        <v>2.465850937170877E-4</v>
      </c>
    </row>
    <row r="16" spans="1:14">
      <c r="A16">
        <v>500</v>
      </c>
      <c r="B16">
        <v>1</v>
      </c>
      <c r="C16">
        <f t="shared" si="2"/>
        <v>500</v>
      </c>
      <c r="D16">
        <f t="shared" si="3"/>
        <v>7.1428571428571432</v>
      </c>
      <c r="E16">
        <v>4000</v>
      </c>
      <c r="F16" s="65">
        <f t="shared" si="4"/>
        <v>0.14727540500736377</v>
      </c>
      <c r="G16">
        <f t="shared" si="5"/>
        <v>48.5</v>
      </c>
      <c r="I16">
        <f t="shared" si="6"/>
        <v>1.2476453416869139E-3</v>
      </c>
    </row>
    <row r="17" spans="1:9">
      <c r="A17">
        <v>750</v>
      </c>
      <c r="B17">
        <v>1</v>
      </c>
      <c r="C17">
        <f t="shared" si="2"/>
        <v>750</v>
      </c>
      <c r="D17">
        <f t="shared" si="3"/>
        <v>10.714285714285714</v>
      </c>
      <c r="E17">
        <v>1000</v>
      </c>
      <c r="F17" s="65">
        <f t="shared" si="4"/>
        <v>5.5228276877761412E-2</v>
      </c>
      <c r="G17">
        <f t="shared" si="5"/>
        <v>194</v>
      </c>
      <c r="I17">
        <f t="shared" si="6"/>
        <v>7.5355353286155318E-4</v>
      </c>
    </row>
    <row r="18" spans="1:9">
      <c r="A18">
        <v>250</v>
      </c>
      <c r="B18">
        <v>3</v>
      </c>
      <c r="C18">
        <f t="shared" si="2"/>
        <v>750</v>
      </c>
      <c r="D18">
        <f t="shared" si="3"/>
        <v>10.714285714285714</v>
      </c>
      <c r="E18">
        <v>5000</v>
      </c>
      <c r="F18" s="65">
        <f t="shared" si="4"/>
        <v>0.27614138438880703</v>
      </c>
      <c r="G18">
        <f t="shared" si="5"/>
        <v>38.800000000000004</v>
      </c>
      <c r="I18">
        <f t="shared" si="6"/>
        <v>3.7677676643077659E-3</v>
      </c>
    </row>
    <row r="19" spans="1:9">
      <c r="A19">
        <v>150</v>
      </c>
      <c r="B19">
        <v>5</v>
      </c>
      <c r="C19">
        <f t="shared" si="2"/>
        <v>750</v>
      </c>
      <c r="D19">
        <f t="shared" si="3"/>
        <v>10.714285714285714</v>
      </c>
      <c r="E19">
        <v>2000</v>
      </c>
      <c r="F19" s="65">
        <f t="shared" si="4"/>
        <v>0.11045655375552282</v>
      </c>
      <c r="G19">
        <f t="shared" si="5"/>
        <v>97</v>
      </c>
      <c r="I19">
        <f t="shared" si="6"/>
        <v>1.5071070657231064E-3</v>
      </c>
    </row>
    <row r="20" spans="1:9">
      <c r="A20">
        <v>1000</v>
      </c>
      <c r="B20">
        <v>1</v>
      </c>
      <c r="C20">
        <f t="shared" si="2"/>
        <v>1000</v>
      </c>
      <c r="D20">
        <f t="shared" si="3"/>
        <v>14.285714285714286</v>
      </c>
      <c r="E20">
        <v>2000</v>
      </c>
      <c r="F20" s="65">
        <f t="shared" si="4"/>
        <v>0.14727540500736377</v>
      </c>
      <c r="G20">
        <f t="shared" si="5"/>
        <v>97</v>
      </c>
      <c r="I20">
        <f t="shared" si="6"/>
        <v>2.7737614236581598E-3</v>
      </c>
    </row>
    <row r="21" spans="1:9">
      <c r="A21">
        <v>150</v>
      </c>
      <c r="B21">
        <v>7</v>
      </c>
      <c r="C21">
        <f t="shared" si="2"/>
        <v>1050</v>
      </c>
      <c r="D21">
        <f t="shared" si="3"/>
        <v>15</v>
      </c>
      <c r="E21">
        <v>2000</v>
      </c>
      <c r="F21" s="65">
        <f t="shared" si="4"/>
        <v>0.15463917525773196</v>
      </c>
      <c r="G21">
        <f t="shared" si="5"/>
        <v>97</v>
      </c>
      <c r="I21">
        <f t="shared" si="6"/>
        <v>3.0730966908118183E-3</v>
      </c>
    </row>
    <row r="22" spans="1:9">
      <c r="A22">
        <v>250</v>
      </c>
      <c r="B22">
        <v>5</v>
      </c>
      <c r="C22">
        <f t="shared" si="2"/>
        <v>1250</v>
      </c>
      <c r="D22">
        <f t="shared" si="3"/>
        <v>17.857142857142858</v>
      </c>
      <c r="E22">
        <v>7500</v>
      </c>
      <c r="F22" s="65">
        <f t="shared" si="4"/>
        <v>0.69035346097201766</v>
      </c>
      <c r="G22">
        <f t="shared" si="5"/>
        <v>25.866666666666667</v>
      </c>
      <c r="I22">
        <f t="shared" si="6"/>
        <v>1.6589196542432308E-2</v>
      </c>
    </row>
    <row r="23" spans="1:9">
      <c r="A23">
        <v>1500</v>
      </c>
      <c r="B23">
        <v>1</v>
      </c>
      <c r="C23">
        <f t="shared" si="2"/>
        <v>1500</v>
      </c>
      <c r="D23">
        <f t="shared" si="3"/>
        <v>21.428571428571427</v>
      </c>
      <c r="E23">
        <v>1000</v>
      </c>
      <c r="F23" s="65">
        <f t="shared" si="4"/>
        <v>0.11045655375552282</v>
      </c>
      <c r="G23">
        <f t="shared" si="5"/>
        <v>194</v>
      </c>
      <c r="I23">
        <f t="shared" si="6"/>
        <v>3.2285900143472373E-3</v>
      </c>
    </row>
    <row r="24" spans="1:9">
      <c r="A24">
        <v>500</v>
      </c>
      <c r="B24">
        <v>3</v>
      </c>
      <c r="C24">
        <f t="shared" si="2"/>
        <v>1500</v>
      </c>
      <c r="D24">
        <f t="shared" si="3"/>
        <v>21.428571428571427</v>
      </c>
      <c r="E24">
        <v>7500</v>
      </c>
      <c r="F24" s="65">
        <f t="shared" si="4"/>
        <v>0.82842415316642115</v>
      </c>
      <c r="G24">
        <f t="shared" si="5"/>
        <v>25.866666666666667</v>
      </c>
      <c r="I24">
        <f t="shared" si="6"/>
        <v>2.4214425107604281E-2</v>
      </c>
    </row>
    <row r="25" spans="1:9">
      <c r="A25">
        <v>150</v>
      </c>
      <c r="B25">
        <v>10</v>
      </c>
      <c r="C25">
        <f t="shared" si="2"/>
        <v>1500</v>
      </c>
      <c r="D25">
        <f t="shared" si="3"/>
        <v>21.428571428571427</v>
      </c>
      <c r="E25">
        <v>2000</v>
      </c>
      <c r="F25" s="65">
        <f t="shared" si="4"/>
        <v>0.22091310751104565</v>
      </c>
      <c r="G25">
        <f t="shared" si="5"/>
        <v>97</v>
      </c>
      <c r="I25">
        <f t="shared" si="6"/>
        <v>6.4571800286944746E-3</v>
      </c>
    </row>
    <row r="26" spans="1:9">
      <c r="A26">
        <v>250</v>
      </c>
      <c r="B26">
        <v>7</v>
      </c>
      <c r="C26">
        <f t="shared" si="2"/>
        <v>1750</v>
      </c>
      <c r="D26">
        <f t="shared" si="3"/>
        <v>25</v>
      </c>
      <c r="E26">
        <v>10000</v>
      </c>
      <c r="F26" s="65">
        <f t="shared" si="4"/>
        <v>1.2886597938144331</v>
      </c>
      <c r="G26">
        <f t="shared" si="5"/>
        <v>19.400000000000002</v>
      </c>
      <c r="I26">
        <f t="shared" si="6"/>
        <v>4.436972137897869E-2</v>
      </c>
    </row>
    <row r="27" spans="1:9">
      <c r="A27">
        <v>750</v>
      </c>
      <c r="B27">
        <v>3</v>
      </c>
      <c r="C27">
        <f t="shared" si="2"/>
        <v>2250</v>
      </c>
      <c r="D27">
        <f t="shared" si="3"/>
        <v>32.142857142857146</v>
      </c>
      <c r="E27">
        <v>15000</v>
      </c>
      <c r="F27" s="65">
        <f t="shared" si="4"/>
        <v>2.4852724594992637</v>
      </c>
      <c r="G27">
        <f t="shared" si="5"/>
        <v>12.933333333333334</v>
      </c>
      <c r="I27">
        <f t="shared" si="6"/>
        <v>0.11143186994373358</v>
      </c>
    </row>
    <row r="28" spans="1:9">
      <c r="A28">
        <v>500</v>
      </c>
      <c r="B28">
        <v>5</v>
      </c>
      <c r="C28">
        <f t="shared" si="2"/>
        <v>2500</v>
      </c>
      <c r="D28">
        <f t="shared" si="3"/>
        <v>35.714285714285715</v>
      </c>
      <c r="E28">
        <v>15000</v>
      </c>
      <c r="F28" s="65">
        <f t="shared" si="4"/>
        <v>2.7614138438880707</v>
      </c>
      <c r="G28">
        <f t="shared" si="5"/>
        <v>12.933333333333334</v>
      </c>
      <c r="I28">
        <f t="shared" si="6"/>
        <v>0.1381834259657396</v>
      </c>
    </row>
    <row r="29" spans="1:9">
      <c r="A29">
        <v>250</v>
      </c>
      <c r="B29">
        <v>10</v>
      </c>
      <c r="C29">
        <f t="shared" si="2"/>
        <v>2500</v>
      </c>
      <c r="D29">
        <f t="shared" si="3"/>
        <v>35.714285714285715</v>
      </c>
      <c r="E29">
        <v>15000</v>
      </c>
      <c r="F29" s="65">
        <f t="shared" si="4"/>
        <v>2.7614138438880707</v>
      </c>
      <c r="G29">
        <f t="shared" si="5"/>
        <v>12.933333333333334</v>
      </c>
      <c r="I29">
        <f t="shared" si="6"/>
        <v>0.1381834259657396</v>
      </c>
    </row>
    <row r="30" spans="1:9">
      <c r="A30">
        <v>1000</v>
      </c>
      <c r="B30">
        <v>3</v>
      </c>
      <c r="C30">
        <f t="shared" si="2"/>
        <v>3000</v>
      </c>
      <c r="D30">
        <f t="shared" si="3"/>
        <v>42.857142857142854</v>
      </c>
      <c r="E30">
        <v>15000</v>
      </c>
      <c r="F30" s="65">
        <f t="shared" si="4"/>
        <v>3.3136966126656846</v>
      </c>
      <c r="G30">
        <f t="shared" si="5"/>
        <v>12.933333333333334</v>
      </c>
      <c r="I30">
        <f t="shared" si="6"/>
        <v>0.20031236217849827</v>
      </c>
    </row>
    <row r="31" spans="1:9">
      <c r="A31">
        <v>150</v>
      </c>
      <c r="B31">
        <v>20</v>
      </c>
      <c r="C31">
        <f t="shared" si="2"/>
        <v>3000</v>
      </c>
      <c r="D31">
        <f t="shared" si="3"/>
        <v>42.857142857142854</v>
      </c>
      <c r="E31">
        <v>2000</v>
      </c>
      <c r="F31" s="65">
        <f t="shared" si="4"/>
        <v>0.4418262150220913</v>
      </c>
      <c r="G31">
        <f t="shared" si="5"/>
        <v>97</v>
      </c>
      <c r="I31">
        <f t="shared" si="6"/>
        <v>2.6708314957133099E-2</v>
      </c>
    </row>
    <row r="32" spans="1:9">
      <c r="A32">
        <v>500</v>
      </c>
      <c r="B32">
        <v>7</v>
      </c>
      <c r="C32">
        <f t="shared" si="2"/>
        <v>3500</v>
      </c>
      <c r="D32">
        <f t="shared" si="3"/>
        <v>50</v>
      </c>
      <c r="E32">
        <v>15000</v>
      </c>
      <c r="F32" s="65">
        <f t="shared" si="4"/>
        <v>3.865979381443299</v>
      </c>
      <c r="G32">
        <f t="shared" si="5"/>
        <v>12.933333333333334</v>
      </c>
      <c r="I32">
        <f t="shared" si="6"/>
        <v>0.27394239728291903</v>
      </c>
    </row>
    <row r="33" spans="1:9">
      <c r="A33">
        <v>750</v>
      </c>
      <c r="B33">
        <v>5</v>
      </c>
      <c r="C33">
        <f t="shared" si="2"/>
        <v>3750</v>
      </c>
      <c r="D33">
        <f t="shared" si="3"/>
        <v>53.571428571428569</v>
      </c>
      <c r="E33">
        <v>12500</v>
      </c>
      <c r="F33" s="65">
        <f t="shared" si="4"/>
        <v>3.4517673048600885</v>
      </c>
      <c r="G33">
        <f t="shared" si="5"/>
        <v>15.520000000000001</v>
      </c>
      <c r="I33">
        <f t="shared" si="6"/>
        <v>0.26255860576625223</v>
      </c>
    </row>
    <row r="34" spans="1:9">
      <c r="A34">
        <v>1500</v>
      </c>
      <c r="B34">
        <v>3</v>
      </c>
      <c r="C34">
        <f t="shared" si="2"/>
        <v>4500</v>
      </c>
      <c r="D34">
        <f t="shared" si="3"/>
        <v>64.285714285714292</v>
      </c>
      <c r="E34">
        <v>10000</v>
      </c>
      <c r="F34" s="65">
        <f t="shared" si="4"/>
        <v>3.3136966126656855</v>
      </c>
      <c r="G34">
        <f t="shared" si="5"/>
        <v>19.400000000000002</v>
      </c>
      <c r="I34">
        <f t="shared" si="6"/>
        <v>0.30380384277783135</v>
      </c>
    </row>
    <row r="35" spans="1:9">
      <c r="A35">
        <v>1000</v>
      </c>
      <c r="B35">
        <v>5</v>
      </c>
      <c r="C35">
        <f t="shared" si="2"/>
        <v>5000</v>
      </c>
      <c r="D35">
        <f t="shared" si="3"/>
        <v>71.428571428571431</v>
      </c>
      <c r="E35">
        <v>9000</v>
      </c>
      <c r="F35" s="65">
        <f t="shared" si="4"/>
        <v>3.3136966126656846</v>
      </c>
      <c r="G35">
        <f t="shared" si="5"/>
        <v>21.555555555555554</v>
      </c>
      <c r="I35">
        <f t="shared" si="6"/>
        <v>0.33830345756769242</v>
      </c>
    </row>
    <row r="36" spans="1:9">
      <c r="A36">
        <v>500</v>
      </c>
      <c r="B36">
        <v>10</v>
      </c>
      <c r="C36">
        <f t="shared" si="2"/>
        <v>5000</v>
      </c>
      <c r="D36">
        <f t="shared" si="3"/>
        <v>71.428571428571431</v>
      </c>
      <c r="E36">
        <v>7500</v>
      </c>
      <c r="F36" s="65">
        <f t="shared" si="4"/>
        <v>2.7614138438880707</v>
      </c>
      <c r="G36">
        <f t="shared" si="5"/>
        <v>25.866666666666667</v>
      </c>
      <c r="I36">
        <f t="shared" si="6"/>
        <v>0.281919547973077</v>
      </c>
    </row>
    <row r="37" spans="1:9">
      <c r="A37">
        <v>250</v>
      </c>
      <c r="B37">
        <v>20</v>
      </c>
      <c r="C37">
        <f t="shared" si="2"/>
        <v>5000</v>
      </c>
      <c r="D37">
        <f t="shared" si="3"/>
        <v>71.428571428571431</v>
      </c>
      <c r="E37">
        <v>6000</v>
      </c>
      <c r="F37" s="65">
        <f t="shared" si="4"/>
        <v>2.2091310751104567</v>
      </c>
      <c r="G37">
        <f t="shared" si="5"/>
        <v>32.333333333333329</v>
      </c>
      <c r="I37">
        <f t="shared" si="6"/>
        <v>0.22553563837846163</v>
      </c>
    </row>
    <row r="38" spans="1:9">
      <c r="A38">
        <v>750</v>
      </c>
      <c r="B38">
        <v>7</v>
      </c>
      <c r="C38">
        <f t="shared" si="2"/>
        <v>5250</v>
      </c>
      <c r="D38">
        <f t="shared" si="3"/>
        <v>75</v>
      </c>
      <c r="E38">
        <v>5000</v>
      </c>
      <c r="F38" s="65">
        <f t="shared" si="4"/>
        <v>1.9329896907216495</v>
      </c>
      <c r="G38">
        <f t="shared" si="5"/>
        <v>38.800000000000004</v>
      </c>
      <c r="I38">
        <f t="shared" si="6"/>
        <v>0.20740622464007696</v>
      </c>
    </row>
    <row r="39" spans="1:9">
      <c r="A39">
        <v>1000</v>
      </c>
      <c r="B39">
        <v>7</v>
      </c>
      <c r="C39">
        <f t="shared" si="2"/>
        <v>7000</v>
      </c>
      <c r="D39">
        <f t="shared" si="3"/>
        <v>100</v>
      </c>
      <c r="E39">
        <v>3000</v>
      </c>
      <c r="F39" s="65">
        <f t="shared" si="4"/>
        <v>1.5463917525773196</v>
      </c>
      <c r="G39">
        <f t="shared" si="5"/>
        <v>64.666666666666657</v>
      </c>
      <c r="I39">
        <f t="shared" si="6"/>
        <v>0.22227668239608064</v>
      </c>
    </row>
    <row r="40" spans="1:9">
      <c r="A40">
        <v>1500</v>
      </c>
      <c r="B40">
        <v>5</v>
      </c>
      <c r="C40">
        <f t="shared" si="2"/>
        <v>7500</v>
      </c>
      <c r="D40">
        <f t="shared" si="3"/>
        <v>107.14285714285714</v>
      </c>
      <c r="E40">
        <v>3000</v>
      </c>
      <c r="F40" s="65">
        <f t="shared" si="4"/>
        <v>1.6568483063328423</v>
      </c>
      <c r="G40">
        <f t="shared" si="5"/>
        <v>64.666666666666657</v>
      </c>
      <c r="I40">
        <f t="shared" si="6"/>
        <v>0.25540444764362419</v>
      </c>
    </row>
    <row r="41" spans="1:9">
      <c r="A41">
        <v>750</v>
      </c>
      <c r="B41">
        <v>10</v>
      </c>
      <c r="C41">
        <f t="shared" si="2"/>
        <v>7500</v>
      </c>
      <c r="D41">
        <f t="shared" si="3"/>
        <v>107.14285714285714</v>
      </c>
      <c r="E41">
        <v>3000</v>
      </c>
      <c r="F41" s="65">
        <f t="shared" si="4"/>
        <v>1.6568483063328423</v>
      </c>
      <c r="G41">
        <f t="shared" si="5"/>
        <v>64.666666666666657</v>
      </c>
      <c r="I41">
        <f t="shared" si="6"/>
        <v>0.25540444764362419</v>
      </c>
    </row>
    <row r="42" spans="1:9">
      <c r="A42">
        <v>1000</v>
      </c>
      <c r="B42">
        <v>10</v>
      </c>
      <c r="C42">
        <f t="shared" si="2"/>
        <v>10000</v>
      </c>
      <c r="D42">
        <f t="shared" si="3"/>
        <v>142.85714285714286</v>
      </c>
      <c r="E42">
        <v>2500</v>
      </c>
      <c r="F42" s="65">
        <f t="shared" si="4"/>
        <v>1.8409425625920472</v>
      </c>
      <c r="G42">
        <f t="shared" si="5"/>
        <v>77.600000000000009</v>
      </c>
      <c r="I42">
        <f t="shared" si="6"/>
        <v>0.37962214213027351</v>
      </c>
    </row>
    <row r="43" spans="1:9">
      <c r="A43">
        <v>500</v>
      </c>
      <c r="B43">
        <v>20</v>
      </c>
      <c r="C43">
        <f t="shared" si="2"/>
        <v>10000</v>
      </c>
      <c r="D43">
        <f t="shared" si="3"/>
        <v>142.85714285714286</v>
      </c>
      <c r="E43">
        <v>2500</v>
      </c>
      <c r="F43" s="65">
        <f t="shared" si="4"/>
        <v>1.8409425625920472</v>
      </c>
      <c r="G43">
        <f t="shared" si="5"/>
        <v>77.600000000000009</v>
      </c>
      <c r="I43">
        <f t="shared" si="6"/>
        <v>0.37962214213027351</v>
      </c>
    </row>
    <row r="44" spans="1:9">
      <c r="A44">
        <v>1500</v>
      </c>
      <c r="B44">
        <v>7</v>
      </c>
      <c r="C44">
        <f t="shared" si="2"/>
        <v>10500</v>
      </c>
      <c r="D44">
        <f t="shared" si="3"/>
        <v>150</v>
      </c>
      <c r="E44">
        <v>2000</v>
      </c>
      <c r="F44" s="65">
        <f t="shared" si="4"/>
        <v>1.5463917525773196</v>
      </c>
      <c r="G44">
        <f t="shared" si="5"/>
        <v>97</v>
      </c>
      <c r="I44">
        <f t="shared" si="6"/>
        <v>0.33498376964924415</v>
      </c>
    </row>
    <row r="45" spans="1:9">
      <c r="A45">
        <v>1500</v>
      </c>
      <c r="B45">
        <v>10</v>
      </c>
      <c r="C45">
        <f t="shared" si="2"/>
        <v>15000</v>
      </c>
      <c r="D45">
        <f t="shared" si="3"/>
        <v>214.28571428571428</v>
      </c>
      <c r="E45">
        <v>1500</v>
      </c>
      <c r="F45" s="65">
        <f t="shared" si="4"/>
        <v>1.6568483063328423</v>
      </c>
      <c r="G45">
        <f t="shared" si="5"/>
        <v>129.33333333333331</v>
      </c>
      <c r="I45">
        <f t="shared" si="6"/>
        <v>0.5141736498783338</v>
      </c>
    </row>
    <row r="46" spans="1:9">
      <c r="A46">
        <v>750</v>
      </c>
      <c r="B46">
        <v>20</v>
      </c>
      <c r="C46">
        <f t="shared" si="2"/>
        <v>15000</v>
      </c>
      <c r="D46">
        <f t="shared" si="3"/>
        <v>214.28571428571428</v>
      </c>
      <c r="E46">
        <v>1250</v>
      </c>
      <c r="F46" s="65">
        <f t="shared" si="4"/>
        <v>1.3807069219440353</v>
      </c>
      <c r="G46">
        <f t="shared" si="5"/>
        <v>155.20000000000002</v>
      </c>
      <c r="I46">
        <f t="shared" si="6"/>
        <v>0.42847804156527808</v>
      </c>
    </row>
    <row r="47" spans="1:9">
      <c r="A47">
        <v>1000</v>
      </c>
      <c r="B47">
        <v>20</v>
      </c>
      <c r="C47">
        <f t="shared" si="2"/>
        <v>20000</v>
      </c>
      <c r="D47">
        <f t="shared" si="3"/>
        <v>285.71428571428572</v>
      </c>
      <c r="E47">
        <v>750</v>
      </c>
      <c r="F47" s="65">
        <f t="shared" si="4"/>
        <v>1.1045655375552283</v>
      </c>
      <c r="G47">
        <f t="shared" si="5"/>
        <v>258.66666666666663</v>
      </c>
      <c r="I47">
        <f t="shared" si="6"/>
        <v>0.45779250169756225</v>
      </c>
    </row>
    <row r="48" spans="1:9">
      <c r="A48">
        <v>1500</v>
      </c>
      <c r="B48">
        <v>20</v>
      </c>
      <c r="C48">
        <f t="shared" si="2"/>
        <v>30000</v>
      </c>
      <c r="D48">
        <f t="shared" si="3"/>
        <v>428.57142857142856</v>
      </c>
      <c r="E48">
        <v>500</v>
      </c>
      <c r="F48" s="65">
        <f t="shared" si="4"/>
        <v>1.1045655375552283</v>
      </c>
      <c r="G48">
        <f>1/(E48/E$50)</f>
        <v>388</v>
      </c>
      <c r="I48">
        <f t="shared" si="6"/>
        <v>0.68781355905952302</v>
      </c>
    </row>
    <row r="50" spans="5:8">
      <c r="E50">
        <f>SUM(E13:E48)</f>
        <v>194000</v>
      </c>
      <c r="F50">
        <f>SUM(F13:F48)</f>
        <v>52.039764359351977</v>
      </c>
    </row>
    <row r="51" spans="5:8">
      <c r="E51" t="s">
        <v>100</v>
      </c>
      <c r="F51" t="s">
        <v>99</v>
      </c>
      <c r="G51" t="s">
        <v>103</v>
      </c>
      <c r="H51" s="66">
        <f>F50/600</f>
        <v>8.6732940598919964E-2</v>
      </c>
    </row>
  </sheetData>
  <sortState xmlns:xlrd2="http://schemas.microsoft.com/office/spreadsheetml/2017/richdata2" ref="A13:D48">
    <sortCondition ref="D13:D48"/>
  </sortState>
  <mergeCells count="1">
    <mergeCell ref="A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CAEF-BEA7-4C2E-95A9-157E40C7D5B7}">
  <dimension ref="B4:G9"/>
  <sheetViews>
    <sheetView workbookViewId="0">
      <selection activeCell="D8" sqref="D8"/>
    </sheetView>
  </sheetViews>
  <sheetFormatPr defaultRowHeight="15"/>
  <sheetData>
    <row r="4" spans="2:7">
      <c r="E4" t="s">
        <v>72</v>
      </c>
      <c r="F4" t="s">
        <v>73</v>
      </c>
      <c r="G4" t="s">
        <v>41</v>
      </c>
    </row>
    <row r="5" spans="2:7">
      <c r="B5" t="s">
        <v>105</v>
      </c>
      <c r="E5">
        <v>100</v>
      </c>
      <c r="F5">
        <f>G5-E5</f>
        <v>0</v>
      </c>
      <c r="G5">
        <v>100</v>
      </c>
    </row>
    <row r="8" spans="2:7">
      <c r="B8" t="s">
        <v>106</v>
      </c>
      <c r="D8">
        <v>10</v>
      </c>
    </row>
    <row r="9" spans="2:7">
      <c r="B9" t="s">
        <v>117</v>
      </c>
      <c r="D9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Z198"/>
  <sheetViews>
    <sheetView topLeftCell="A9" zoomScale="85" zoomScaleNormal="85" workbookViewId="0">
      <selection activeCell="H108" sqref="H108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108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16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16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16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1.4335664862240178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16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16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16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16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16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1.4335664862240178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16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16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16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16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16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10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10</v>
      </c>
      <c r="E95" s="16" t="s">
        <v>10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10</v>
      </c>
      <c r="E96" s="16" t="s">
        <v>16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1.4335664862240178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16</v>
      </c>
      <c r="H108" s="32"/>
    </row>
    <row r="109" spans="2:9">
      <c r="B109" s="12">
        <v>105</v>
      </c>
      <c r="C109" s="16" t="s">
        <v>16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9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9</v>
      </c>
      <c r="D112" s="16" t="s">
        <v>9</v>
      </c>
      <c r="E112" s="16" t="s">
        <v>16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16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9</v>
      </c>
      <c r="D116" s="16" t="s">
        <v>43</v>
      </c>
      <c r="E116" s="16" t="s">
        <v>10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10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16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16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16</v>
      </c>
      <c r="D122" s="16" t="s">
        <v>43</v>
      </c>
      <c r="E122" s="16" t="s">
        <v>16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1.4335664862240178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10</v>
      </c>
      <c r="E131" s="16" t="s">
        <v>9</v>
      </c>
      <c r="F131" s="16" t="s">
        <v>10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10</v>
      </c>
      <c r="E132" s="16" t="s">
        <v>16</v>
      </c>
      <c r="F132" s="16" t="s">
        <v>10</v>
      </c>
      <c r="G132" s="16" t="s">
        <v>16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16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8</v>
      </c>
      <c r="E136" s="49" t="s">
        <v>13</v>
      </c>
      <c r="F136" s="49" t="s">
        <v>12</v>
      </c>
      <c r="G136" s="16" t="s">
        <v>16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16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16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2">
      <c r="B145" s="75" t="s">
        <v>42</v>
      </c>
      <c r="C145" s="75"/>
      <c r="D145" s="75"/>
      <c r="E145" s="75"/>
      <c r="F145" s="75"/>
      <c r="G145" s="75"/>
      <c r="H145" s="75"/>
    </row>
    <row r="146" spans="2:12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2">
      <c r="B147" s="18" t="s">
        <v>5</v>
      </c>
      <c r="C147" s="18">
        <f>COUNTIF(C$4:C$142,$B147)</f>
        <v>2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1.4335664862240178</v>
      </c>
    </row>
    <row r="148" spans="2:12">
      <c r="B148" s="18" t="s">
        <v>7</v>
      </c>
      <c r="C148" s="53">
        <f t="shared" ref="C148:G160" si="1">COUNTIF(C$4:C$142,$B148)</f>
        <v>15</v>
      </c>
      <c r="D148" s="51">
        <f t="shared" si="1"/>
        <v>13</v>
      </c>
      <c r="E148" s="53">
        <f t="shared" si="1"/>
        <v>13</v>
      </c>
      <c r="F148" s="51">
        <f t="shared" si="1"/>
        <v>18</v>
      </c>
      <c r="G148" s="18">
        <f t="shared" si="0"/>
        <v>10</v>
      </c>
      <c r="H148" s="18">
        <f t="shared" si="0"/>
        <v>2</v>
      </c>
      <c r="I148" s="27"/>
    </row>
    <row r="149" spans="2:12">
      <c r="B149" s="18" t="s">
        <v>8</v>
      </c>
      <c r="C149" s="51">
        <f t="shared" si="1"/>
        <v>15</v>
      </c>
      <c r="D149" s="53">
        <f t="shared" si="1"/>
        <v>15</v>
      </c>
      <c r="E149" s="51">
        <f t="shared" si="1"/>
        <v>14</v>
      </c>
      <c r="F149" s="53">
        <f t="shared" si="1"/>
        <v>21</v>
      </c>
      <c r="G149" s="18">
        <f t="shared" si="0"/>
        <v>13</v>
      </c>
      <c r="H149" s="18">
        <f t="shared" si="0"/>
        <v>2</v>
      </c>
      <c r="I149" s="27"/>
    </row>
    <row r="150" spans="2:12">
      <c r="B150" s="18" t="s">
        <v>9</v>
      </c>
      <c r="C150" s="53">
        <f t="shared" si="1"/>
        <v>18</v>
      </c>
      <c r="D150" s="51">
        <f t="shared" si="1"/>
        <v>17</v>
      </c>
      <c r="E150" s="53">
        <f t="shared" si="1"/>
        <v>10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2">
      <c r="B151" s="18" t="s">
        <v>10</v>
      </c>
      <c r="C151" s="51">
        <f t="shared" si="1"/>
        <v>14</v>
      </c>
      <c r="D151" s="53">
        <f t="shared" si="1"/>
        <v>22</v>
      </c>
      <c r="E151" s="51">
        <f t="shared" si="1"/>
        <v>16</v>
      </c>
      <c r="F151" s="53">
        <f t="shared" si="1"/>
        <v>22</v>
      </c>
      <c r="G151" s="18">
        <f t="shared" si="0"/>
        <v>16</v>
      </c>
      <c r="H151" s="18">
        <f t="shared" si="0"/>
        <v>3</v>
      </c>
      <c r="I151" s="27"/>
    </row>
    <row r="152" spans="2:12">
      <c r="B152" s="18" t="s">
        <v>61</v>
      </c>
      <c r="C152" s="53">
        <f t="shared" si="1"/>
        <v>22</v>
      </c>
      <c r="D152" s="51">
        <f t="shared" si="1"/>
        <v>12</v>
      </c>
      <c r="E152" s="53">
        <f t="shared" si="1"/>
        <v>16</v>
      </c>
      <c r="F152" s="51">
        <f t="shared" si="1"/>
        <v>18</v>
      </c>
      <c r="G152" s="18">
        <f t="shared" si="0"/>
        <v>21</v>
      </c>
      <c r="H152" s="18">
        <f>COUNTIF(H$4:H$142,$B152)</f>
        <v>3</v>
      </c>
      <c r="I152" s="27"/>
    </row>
    <row r="153" spans="2:12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5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2">
      <c r="B154" s="18" t="s">
        <v>12</v>
      </c>
      <c r="C154" s="51">
        <f t="shared" si="1"/>
        <v>4</v>
      </c>
      <c r="D154" s="53">
        <f t="shared" si="1"/>
        <v>11</v>
      </c>
      <c r="E154" s="51">
        <f t="shared" si="1"/>
        <v>14</v>
      </c>
      <c r="F154" s="53">
        <f t="shared" si="1"/>
        <v>6</v>
      </c>
      <c r="G154" s="18">
        <f t="shared" si="0"/>
        <v>8</v>
      </c>
      <c r="H154" s="18">
        <f t="shared" si="0"/>
        <v>1</v>
      </c>
      <c r="I154" s="27"/>
    </row>
    <row r="155" spans="2:12">
      <c r="B155" s="18" t="s">
        <v>13</v>
      </c>
      <c r="C155" s="53">
        <f t="shared" si="1"/>
        <v>8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2">
      <c r="B156" s="18" t="s">
        <v>14</v>
      </c>
      <c r="C156" s="51">
        <f t="shared" si="1"/>
        <v>5</v>
      </c>
      <c r="D156" s="53">
        <f t="shared" si="1"/>
        <v>11</v>
      </c>
      <c r="E156" s="51">
        <f t="shared" si="1"/>
        <v>6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2">
      <c r="B157" s="18" t="s">
        <v>15</v>
      </c>
      <c r="C157" s="53">
        <f t="shared" si="1"/>
        <v>11</v>
      </c>
      <c r="D157" s="51">
        <f t="shared" si="1"/>
        <v>7</v>
      </c>
      <c r="E157" s="53">
        <f t="shared" si="1"/>
        <v>10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2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  <c r="K158" s="13" t="s">
        <v>116</v>
      </c>
      <c r="L158" s="13">
        <f>1/(C180*E180*G180*64)</f>
        <v>35.383463541666664</v>
      </c>
    </row>
    <row r="159" spans="2:12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2" ht="15.75" thickBot="1">
      <c r="B160" s="23" t="s">
        <v>16</v>
      </c>
      <c r="C160" s="18">
        <f t="shared" si="1"/>
        <v>12</v>
      </c>
      <c r="D160" s="18">
        <f t="shared" si="1"/>
        <v>0</v>
      </c>
      <c r="E160" s="18">
        <f t="shared" si="1"/>
        <v>12</v>
      </c>
      <c r="F160" s="18">
        <f t="shared" si="1"/>
        <v>0</v>
      </c>
      <c r="G160" s="18">
        <f t="shared" si="1"/>
        <v>8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1.4388489208633094E-2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2.7803843881416608E-4</v>
      </c>
      <c r="N167" s="18">
        <f>C167*D167*E167*(F173+F174+F175+F176+F177)*E186</f>
        <v>1.9908925248421773E-4</v>
      </c>
      <c r="O167" s="18">
        <f>C167*D167*E167*F167*(G178+G180+SUM(G173:G177)+G179*SUM(H173:H177))*F186</f>
        <v>3.7592022677040267E-5</v>
      </c>
      <c r="P167" s="18">
        <f>C167*D167*E167*F167*G167*G186</f>
        <v>1.1357779363323779E-5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9.6296296296296297E-2</v>
      </c>
      <c r="E168" s="18">
        <f t="shared" si="3"/>
        <v>9.420289855072464E-2</v>
      </c>
      <c r="F168" s="18">
        <f t="shared" si="3"/>
        <v>0.13333333333333333</v>
      </c>
      <c r="G168" s="18">
        <f t="shared" si="3"/>
        <v>7.3529411764705885E-2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9.2015798284088554E-2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8.3753608657871584E-2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4.5334128451132834E-2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0.1079136690647482</v>
      </c>
      <c r="D169" s="18">
        <f t="shared" si="3"/>
        <v>0.1111111111111111</v>
      </c>
      <c r="E169" s="18">
        <f t="shared" si="3"/>
        <v>0.10144927536231885</v>
      </c>
      <c r="F169" s="18">
        <f t="shared" si="3"/>
        <v>0.15555555555555556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0.10521399221544531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0.10814403526611574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7.0410694842162821E-2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0.12949640287769784</v>
      </c>
      <c r="D170" s="18">
        <f t="shared" si="3"/>
        <v>0.12592592592592591</v>
      </c>
      <c r="E170" s="18">
        <f t="shared" si="3"/>
        <v>7.2463768115942032E-2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6.6662229560862055E-2</v>
      </c>
      <c r="O170" s="18">
        <f t="shared" si="6"/>
        <v>7.196699963206879E-2</v>
      </c>
      <c r="P170" s="18">
        <f t="shared" si="7"/>
        <v>5.5343229664912667E-2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0.10071942446043165</v>
      </c>
      <c r="D171" s="18">
        <f t="shared" si="3"/>
        <v>0.16296296296296298</v>
      </c>
      <c r="E171" s="18">
        <f t="shared" si="3"/>
        <v>0.11594202898550725</v>
      </c>
      <c r="F171" s="18">
        <f t="shared" si="3"/>
        <v>0.16296296296296298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9.5508121935402965E-2</v>
      </c>
      <c r="O171" s="18">
        <f t="shared" si="6"/>
        <v>0.13619739471337419</v>
      </c>
      <c r="P171" s="18">
        <f t="shared" si="7"/>
        <v>0.1029986160271181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0.15827338129496402</v>
      </c>
      <c r="D172" s="18">
        <f t="shared" si="3"/>
        <v>8.8888888888888892E-2</v>
      </c>
      <c r="E172" s="18">
        <f t="shared" si="3"/>
        <v>0.11594202898550725</v>
      </c>
      <c r="F172" s="18">
        <f>F152/F$161</f>
        <v>0.13333333333333333</v>
      </c>
      <c r="G172" s="18">
        <f t="shared" si="3"/>
        <v>0.15441176470588236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8.9715068903482895E-2</v>
      </c>
      <c r="O172" s="18">
        <f t="shared" si="6"/>
        <v>0.10083299928471082</v>
      </c>
      <c r="P172" s="18">
        <f t="shared" si="7"/>
        <v>9.7841323083485324E-2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3.6231884057971016E-2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1.8416159686945276E-3</v>
      </c>
      <c r="O173" s="18">
        <f t="shared" si="6"/>
        <v>2.2764297704548097E-3</v>
      </c>
      <c r="P173" s="18">
        <f t="shared" si="7"/>
        <v>5.8863139110540408E-4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8.1481481481481488E-2</v>
      </c>
      <c r="E174" s="18">
        <f t="shared" si="3"/>
        <v>0.10144927536231885</v>
      </c>
      <c r="F174" s="18">
        <f t="shared" si="3"/>
        <v>4.4444444444444446E-2</v>
      </c>
      <c r="G174" s="18">
        <f t="shared" si="3"/>
        <v>5.8823529411764705E-2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3.2866788568450605E-3</v>
      </c>
      <c r="O174" s="18">
        <f t="shared" si="6"/>
        <v>3.5725831146222182E-3</v>
      </c>
      <c r="P174" s="18">
        <f t="shared" si="7"/>
        <v>8.9775005909497154E-4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5.7553956834532377E-2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3.0537417392241572E-3</v>
      </c>
      <c r="O175" s="18">
        <f t="shared" si="6"/>
        <v>9.6287145835779011E-4</v>
      </c>
      <c r="P175" s="18">
        <f t="shared" si="7"/>
        <v>3.5297503799475377E-4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3.5971223021582732E-2</v>
      </c>
      <c r="D176" s="18">
        <f>D156/D$161</f>
        <v>8.1481481481481488E-2</v>
      </c>
      <c r="E176" s="18">
        <f t="shared" si="3"/>
        <v>4.3478260869565216E-2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2.1867258805755756E-3</v>
      </c>
      <c r="O176" s="18">
        <f t="shared" si="6"/>
        <v>8.5927391124004102E-4</v>
      </c>
      <c r="P176" s="18">
        <f t="shared" si="7"/>
        <v>4.4477063986775913E-4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7.9136690647482008E-2</v>
      </c>
      <c r="D177" s="18">
        <f>D157/D$161</f>
        <v>5.185185185185185E-2</v>
      </c>
      <c r="E177" s="18">
        <f t="shared" si="3"/>
        <v>7.2463768115942032E-2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3.8301006443116799E-3</v>
      </c>
      <c r="O177" s="18">
        <f t="shared" si="6"/>
        <v>1.4475029548673456E-3</v>
      </c>
      <c r="P177" s="18">
        <f t="shared" si="7"/>
        <v>7.151481451505851E-4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8.6330935251798566E-2</v>
      </c>
      <c r="D180" s="18">
        <f t="shared" si="3"/>
        <v>0</v>
      </c>
      <c r="E180" s="18">
        <f t="shared" si="3"/>
        <v>8.6956521739130432E-2</v>
      </c>
      <c r="F180" s="18">
        <f t="shared" si="3"/>
        <v>0</v>
      </c>
      <c r="G180" s="18">
        <f t="shared" si="3"/>
        <v>5.8823529411764705E-2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8.4785368636037473E-2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1.4335664862240178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1.3490013142465093E-3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1.7842650721286719E-3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3.0864891617380847E-3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1.4534255790298984E-2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1.1024920709449302E-2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6.3749953590851545E-3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5.3861870877141879E-2</v>
      </c>
      <c r="S190" s="13">
        <f>SUM(R184:R190)</f>
        <v>9.2015798284088582E-2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3.8848653324506568E-4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3.8891055700796315E-4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111" priority="1" operator="containsText" text="Inner">
      <formula>NOT(ISERROR(SEARCH("Inner",A1)))</formula>
    </cfRule>
    <cfRule type="containsText" dxfId="110" priority="11" operator="containsText" text="King">
      <formula>NOT(ISERROR(SEARCH("King",A1)))</formula>
    </cfRule>
    <cfRule type="containsText" dxfId="109" priority="12" operator="containsText" text="Ace">
      <formula>NOT(ISERROR(SEARCH("Ace",A1)))</formula>
    </cfRule>
    <cfRule type="containsText" dxfId="108" priority="13" operator="containsText" text="Elephant">
      <formula>NOT(ISERROR(SEARCH("Elephant",A1)))</formula>
    </cfRule>
    <cfRule type="containsText" dxfId="107" priority="14" operator="containsText" text="Lion">
      <formula>NOT(ISERROR(SEARCH("Lion",A1)))</formula>
    </cfRule>
  </conditionalFormatting>
  <conditionalFormatting sqref="A1:XFD1048576">
    <cfRule type="containsText" dxfId="106" priority="10" operator="containsText" text="Rhino">
      <formula>NOT(ISERROR(SEARCH("Rhino",A1)))</formula>
    </cfRule>
  </conditionalFormatting>
  <conditionalFormatting sqref="A1:U1048576">
    <cfRule type="containsText" dxfId="105" priority="2" operator="containsText" text="Scatter">
      <formula>NOT(ISERROR(SEARCH("Scatter",A1)))</formula>
    </cfRule>
    <cfRule type="containsText" dxfId="104" priority="3" operator="containsText" text="Collector">
      <formula>NOT(ISERROR(SEARCH("Collector",A1)))</formula>
    </cfRule>
    <cfRule type="containsText" dxfId="103" priority="4" operator="containsText" text="Ten">
      <formula>NOT(ISERROR(SEARCH("Ten",A1)))</formula>
    </cfRule>
    <cfRule type="containsText" dxfId="102" priority="5" operator="containsText" text="WaterBuffalo">
      <formula>NOT(ISERROR(SEARCH("WaterBuffalo",A1)))</formula>
    </cfRule>
    <cfRule type="containsText" dxfId="101" priority="6" operator="containsText" text="Jack">
      <formula>NOT(ISERROR(SEARCH("Jack",A1)))</formula>
    </cfRule>
    <cfRule type="containsText" dxfId="100" priority="7" operator="containsText" text="Queen">
      <formula>NOT(ISERROR(SEARCH("Queen",A1)))</formula>
    </cfRule>
    <cfRule type="containsText" dxfId="99" priority="8" operator="containsText" text="Leopard">
      <formula>NOT(ISERROR(SEARCH("Leopard",A1)))</formula>
    </cfRule>
    <cfRule type="containsText" dxfId="98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AD17-B92B-4086-99E6-A8FE285A4633}">
  <dimension ref="B2:D3"/>
  <sheetViews>
    <sheetView workbookViewId="0">
      <selection activeCell="E21" sqref="E21"/>
    </sheetView>
  </sheetViews>
  <sheetFormatPr defaultRowHeight="15"/>
  <sheetData>
    <row r="2" spans="2:4">
      <c r="B2" t="s">
        <v>104</v>
      </c>
      <c r="D2">
        <v>5</v>
      </c>
    </row>
    <row r="3" spans="2:4">
      <c r="B3" t="s">
        <v>118</v>
      </c>
      <c r="D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K14" sqref="K14:P53"/>
    </sheetView>
  </sheetViews>
  <sheetFormatPr defaultRowHeight="15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7" t="s">
        <v>49</v>
      </c>
      <c r="C9" s="67"/>
      <c r="D9" s="67"/>
      <c r="E9" s="67"/>
      <c r="F9" s="67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216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63"/>
  <sheetViews>
    <sheetView topLeftCell="A111" zoomScale="85" zoomScaleNormal="85" workbookViewId="0">
      <selection activeCell="E63" sqref="E63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109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3.4141059058438481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16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3.4141059058438481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16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5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5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5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3.4141059058438481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5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5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3.4141059058438481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13</v>
      </c>
      <c r="D134" s="16" t="s">
        <v>5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17"/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17"/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17"/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17"/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17"/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17"/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17"/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17"/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17"/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17"/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17"/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17"/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17"/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17"/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17"/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17"/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17"/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17"/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17"/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17"/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17"/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17"/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17"/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17"/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17"/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17"/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17"/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17"/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17"/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17"/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17"/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17"/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17"/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17"/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17"/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17"/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17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17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17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63</v>
      </c>
      <c r="D212" s="18">
        <f t="shared" ref="D212:G212" si="0">COUNTIF(D$4:D$208, $B212)</f>
        <v>9</v>
      </c>
      <c r="E212" s="18">
        <f t="shared" si="0"/>
        <v>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3.4141059058438481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16</v>
      </c>
      <c r="F214" s="18">
        <f t="shared" si="1"/>
        <v>3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20</v>
      </c>
      <c r="G215" s="18">
        <f t="shared" si="1"/>
        <v>15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16</v>
      </c>
      <c r="H216" s="18">
        <v>7</v>
      </c>
      <c r="I216" s="27"/>
    </row>
    <row r="217" spans="2:12">
      <c r="B217" s="18" t="s">
        <v>61</v>
      </c>
      <c r="C217" s="18">
        <f t="shared" si="1"/>
        <v>6</v>
      </c>
      <c r="D217" s="18">
        <f t="shared" si="1"/>
        <v>24</v>
      </c>
      <c r="E217" s="18">
        <f t="shared" si="1"/>
        <v>14</v>
      </c>
      <c r="F217" s="18">
        <f t="shared" si="1"/>
        <v>21</v>
      </c>
      <c r="G217" s="18">
        <f t="shared" si="1"/>
        <v>26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12</v>
      </c>
      <c r="G218" s="18">
        <f t="shared" si="1"/>
        <v>6</v>
      </c>
      <c r="H218" s="18">
        <v>5</v>
      </c>
      <c r="I218" s="27"/>
    </row>
    <row r="219" spans="2:12">
      <c r="B219" s="18" t="s">
        <v>12</v>
      </c>
      <c r="C219" s="18">
        <f t="shared" si="1"/>
        <v>16</v>
      </c>
      <c r="D219" s="18">
        <f t="shared" si="1"/>
        <v>2</v>
      </c>
      <c r="E219" s="18">
        <f t="shared" si="1"/>
        <v>9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6</v>
      </c>
      <c r="D220" s="18">
        <f t="shared" si="1"/>
        <v>18</v>
      </c>
      <c r="E220" s="18">
        <f t="shared" si="1"/>
        <v>6</v>
      </c>
      <c r="F220" s="18">
        <f t="shared" si="1"/>
        <v>13</v>
      </c>
      <c r="G220" s="18">
        <f t="shared" si="1"/>
        <v>4</v>
      </c>
      <c r="H220" s="18">
        <v>3</v>
      </c>
      <c r="I220" s="27"/>
      <c r="K220" s="13" t="s">
        <v>116</v>
      </c>
      <c r="L220" s="13">
        <f>1/(C245*E245*G245*64)</f>
        <v>17.548611111111111</v>
      </c>
    </row>
    <row r="221" spans="2:12">
      <c r="B221" s="18" t="s">
        <v>14</v>
      </c>
      <c r="C221" s="18">
        <f t="shared" si="1"/>
        <v>19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6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13</v>
      </c>
      <c r="E222" s="18">
        <f t="shared" si="1"/>
        <v>7</v>
      </c>
      <c r="F222" s="18">
        <f t="shared" si="1"/>
        <v>17</v>
      </c>
      <c r="G222" s="18">
        <f t="shared" si="1"/>
        <v>8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15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133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0.33157894736842103</v>
      </c>
      <c r="D232" s="18">
        <f t="shared" si="3"/>
        <v>6.4748201438848921E-2</v>
      </c>
      <c r="E232" s="18">
        <f t="shared" si="3"/>
        <v>2.2556390977443608E-2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2.4213316327547377E-2</v>
      </c>
      <c r="N232" s="18">
        <f>C232*D232*E232*(F238+F239+F240+F241+F242)*E251</f>
        <v>2.1405975304063622E-2</v>
      </c>
      <c r="O232" s="18">
        <f>C232*D232*E232*F232*(G243+G245+SUM(G238:G242)+G244*SUM(H238:H242))*F251</f>
        <v>1.8021619908910242E-3</v>
      </c>
      <c r="P232" s="18">
        <f>C232*D232*E232*F232*G232*G251</f>
        <v>5.8056225209912192E-4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6.0150375939849621E-2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0.22020235878536198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0.21272386541876095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0.12319783556307946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0.12030075187969924</v>
      </c>
      <c r="F234" s="18">
        <f t="shared" si="3"/>
        <v>2.1739130434782608E-2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0.33295283561179478</v>
      </c>
      <c r="O234" s="18">
        <f t="shared" si="5"/>
        <v>8.8282746176186297E-2</v>
      </c>
      <c r="P234" s="18">
        <f t="shared" si="6"/>
        <v>5.6606313743406814E-2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5.2631578947368418E-2</v>
      </c>
      <c r="F235" s="18">
        <f t="shared" si="3"/>
        <v>0.14492753623188406</v>
      </c>
      <c r="G235" s="18">
        <f t="shared" si="3"/>
        <v>0.11029411764705882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0.15755288613348062</v>
      </c>
      <c r="O235" s="18">
        <f t="shared" si="5"/>
        <v>0.21023819756024859</v>
      </c>
      <c r="P235" s="18">
        <f t="shared" si="6"/>
        <v>0.14357550235047092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0.18045112781954886</v>
      </c>
      <c r="F236" s="18">
        <f t="shared" si="3"/>
        <v>2.1739130434782608E-2</v>
      </c>
      <c r="G236" s="18">
        <f t="shared" si="3"/>
        <v>0.11764705882352941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0.22726633476171865</v>
      </c>
      <c r="O236" s="18">
        <f t="shared" si="5"/>
        <v>8.2848784640173395E-2</v>
      </c>
      <c r="P236" s="18">
        <f t="shared" si="6"/>
        <v>6.541462516571625E-2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3.1578947368421054E-2</v>
      </c>
      <c r="D237" s="18">
        <f t="shared" si="3"/>
        <v>0.17266187050359713</v>
      </c>
      <c r="E237" s="18">
        <f t="shared" si="3"/>
        <v>0.10526315789473684</v>
      </c>
      <c r="F237" s="18">
        <f t="shared" si="3"/>
        <v>0.15217391304347827</v>
      </c>
      <c r="G237" s="18">
        <f t="shared" si="3"/>
        <v>0.19117647058823528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0.29295094833786972</v>
      </c>
      <c r="O237" s="18">
        <f t="shared" si="5"/>
        <v>0.35972207254544381</v>
      </c>
      <c r="P237" s="18">
        <f t="shared" si="6"/>
        <v>0.41251305870289445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0.10071942446043165</v>
      </c>
      <c r="E238" s="18">
        <f t="shared" si="3"/>
        <v>1.5037593984962405E-2</v>
      </c>
      <c r="F238" s="18">
        <f t="shared" si="3"/>
        <v>8.6956521739130432E-2</v>
      </c>
      <c r="G238" s="18">
        <f t="shared" si="3"/>
        <v>4.4117647058823532E-2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1.0192078611160036E-2</v>
      </c>
      <c r="O238" s="18">
        <f t="shared" si="5"/>
        <v>2.1862890604937818E-2</v>
      </c>
      <c r="P238" s="18">
        <f t="shared" si="6"/>
        <v>4.8547649679037599E-3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8.4210526315789472E-2</v>
      </c>
      <c r="D239" s="18">
        <f t="shared" si="3"/>
        <v>1.4388489208633094E-2</v>
      </c>
      <c r="E239" s="18">
        <f t="shared" si="3"/>
        <v>6.7669172932330823E-2</v>
      </c>
      <c r="F239" s="18">
        <f t="shared" si="3"/>
        <v>7.2463768115942032E-2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1.3769384433954186E-2</v>
      </c>
      <c r="O239" s="18">
        <f t="shared" si="5"/>
        <v>2.4007646176878589E-2</v>
      </c>
      <c r="P239" s="18">
        <f t="shared" si="6"/>
        <v>5.6644760965644343E-3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3.1578947368421054E-2</v>
      </c>
      <c r="D240" s="18">
        <f t="shared" si="3"/>
        <v>0.12949640287769784</v>
      </c>
      <c r="E240" s="18">
        <f t="shared" si="3"/>
        <v>4.5112781954887216E-2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2.0777522525260189E-2</v>
      </c>
      <c r="O240" s="18">
        <f t="shared" si="5"/>
        <v>1.4960420062658145E-2</v>
      </c>
      <c r="P240" s="18">
        <f t="shared" si="6"/>
        <v>4.1968040858738499E-3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</v>
      </c>
      <c r="D241" s="18">
        <f t="shared" si="3"/>
        <v>4.3165467625899283E-2</v>
      </c>
      <c r="E241" s="18">
        <f t="shared" si="3"/>
        <v>0.11278195488721804</v>
      </c>
      <c r="F241" s="18">
        <f t="shared" si="3"/>
        <v>6.5217391304347824E-2</v>
      </c>
      <c r="G241" s="18">
        <f t="shared" si="3"/>
        <v>4.4117647058823532E-2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2.8667841436147208E-2</v>
      </c>
      <c r="O241" s="18">
        <f t="shared" si="5"/>
        <v>1.4613841766860401E-2</v>
      </c>
      <c r="P241" s="18">
        <f t="shared" si="6"/>
        <v>5.1238492575825896E-3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9.3525179856115109E-2</v>
      </c>
      <c r="E242" s="18">
        <f t="shared" si="3"/>
        <v>5.2631578947368418E-2</v>
      </c>
      <c r="F242" s="18">
        <f t="shared" si="3"/>
        <v>0.12318840579710146</v>
      </c>
      <c r="G242" s="18">
        <f t="shared" si="3"/>
        <v>5.8823529411764705E-2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1.7721765706101351E-2</v>
      </c>
      <c r="O242" s="18">
        <f t="shared" si="5"/>
        <v>1.6000538919794829E-2</v>
      </c>
      <c r="P242" s="18">
        <f t="shared" si="6"/>
        <v>6.6879997813891322E-3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5.2631578947368418E-2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0.11278195488721804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0.17095370003957261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7">SUM(C232:C245)</f>
        <v>1</v>
      </c>
      <c r="D246" s="25">
        <f t="shared" si="7"/>
        <v>0.99999999999999989</v>
      </c>
      <c r="E246" s="25">
        <f t="shared" si="7"/>
        <v>0.99999999999999978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3.4141059058438481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5.7647968100287904E-2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3.5130753641095296E-2</v>
      </c>
    </row>
    <row r="251" spans="2:26">
      <c r="B251" s="34" t="s">
        <v>5</v>
      </c>
      <c r="C251" s="35">
        <f>Paytable!C4</f>
        <v>0</v>
      </c>
      <c r="D251" s="35">
        <f>Paytable!D4</f>
        <v>10</v>
      </c>
      <c r="E251" s="35">
        <f>Paytable!E4</f>
        <v>100</v>
      </c>
      <c r="F251" s="35">
        <f>Paytable!F4</f>
        <v>500</v>
      </c>
      <c r="G251" s="35">
        <f>Paytable!G4</f>
        <v>2500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2.1027207070736451E-3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250</v>
      </c>
      <c r="G252" s="35">
        <f>Paytable!G5</f>
        <v>1000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3.7941808078631287E-3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250</v>
      </c>
      <c r="G253" s="35">
        <f>Paytable!G6</f>
        <v>1000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6.3675767460565696E-3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200</v>
      </c>
      <c r="G254" s="35">
        <f>Paytable!G7</f>
        <v>750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0.10309829939252257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200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1.2060859390462886E-2</v>
      </c>
      <c r="S255" s="13">
        <f>SUM(R249:R255)</f>
        <v>0.22020235878536201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200</v>
      </c>
      <c r="G256" s="35">
        <f>Paytable!G9</f>
        <v>750</v>
      </c>
      <c r="K256" s="20" t="s">
        <v>5</v>
      </c>
      <c r="L256" s="13" t="s">
        <v>5</v>
      </c>
      <c r="M256" s="13" t="s">
        <v>5</v>
      </c>
      <c r="R256" s="13">
        <f t="shared" si="8"/>
        <v>2.0236249877612057E-2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2.021285536908303E-2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139 I143:Z143 A142:A143 I142:J142 B142:B194 D142:H194 A140:B141 D140:J141 C140:C194 A201:A208 I201:Z208 B195:H208 A209:Z1048576">
    <cfRule type="containsText" dxfId="97" priority="1" operator="containsText" text="Inner">
      <formula>NOT(ISERROR(SEARCH("Inner",A1)))</formula>
    </cfRule>
    <cfRule type="containsText" dxfId="96" priority="11" operator="containsText" text="King">
      <formula>NOT(ISERROR(SEARCH("King",A1)))</formula>
    </cfRule>
    <cfRule type="containsText" dxfId="95" priority="12" operator="containsText" text="Ace">
      <formula>NOT(ISERROR(SEARCH("Ace",A1)))</formula>
    </cfRule>
    <cfRule type="containsText" dxfId="94" priority="13" operator="containsText" text="Elephant">
      <formula>NOT(ISERROR(SEARCH("Elephant",A1)))</formula>
    </cfRule>
    <cfRule type="containsText" dxfId="93" priority="14" operator="containsText" text="Lion">
      <formula>NOT(ISERROR(SEARCH("Lion",A1)))</formula>
    </cfRule>
  </conditionalFormatting>
  <conditionalFormatting sqref="A1:XFD2 L3:XFD142 A3:J139 I143:XFD143 A142:A143 I142:J142 B142:B194 D142:H194 A140:B141 D140:J141 C140:C194 A201:A208 I201:XFD208 B195:H208 A209:XFD1048576">
    <cfRule type="containsText" dxfId="92" priority="10" operator="containsText" text="Rhino">
      <formula>NOT(ISERROR(SEARCH("Rhino",A1)))</formula>
    </cfRule>
  </conditionalFormatting>
  <conditionalFormatting sqref="A1:U2 L3:U142 A3:J139 I143:U143 A142:A143 I142:J142 B142:B194 D142:H194 A140:B141 D140:J141 C140:C194 A201:A208 I201:U208 B195:H208 A209:U1048576">
    <cfRule type="containsText" dxfId="91" priority="2" operator="containsText" text="Scatter">
      <formula>NOT(ISERROR(SEARCH("Scatter",A1)))</formula>
    </cfRule>
    <cfRule type="containsText" dxfId="90" priority="3" operator="containsText" text="Collector">
      <formula>NOT(ISERROR(SEARCH("Collector",A1)))</formula>
    </cfRule>
    <cfRule type="containsText" dxfId="89" priority="4" operator="containsText" text="Ten">
      <formula>NOT(ISERROR(SEARCH("Ten",A1)))</formula>
    </cfRule>
    <cfRule type="containsText" dxfId="88" priority="5" operator="containsText" text="WaterBuffalo">
      <formula>NOT(ISERROR(SEARCH("WaterBuffalo",A1)))</formula>
    </cfRule>
    <cfRule type="containsText" dxfId="87" priority="6" operator="containsText" text="Jack">
      <formula>NOT(ISERROR(SEARCH("Jack",A1)))</formula>
    </cfRule>
    <cfRule type="containsText" dxfId="86" priority="7" operator="containsText" text="Queen">
      <formula>NOT(ISERROR(SEARCH("Queen",A1)))</formula>
    </cfRule>
    <cfRule type="containsText" dxfId="85" priority="8" operator="containsText" text="Leopard">
      <formula>NOT(ISERROR(SEARCH("Leopard",A1)))</formula>
    </cfRule>
    <cfRule type="containsText" dxfId="84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4BCA-57E3-43A1-8850-2B453DEB45B8}">
  <dimension ref="B2:Z263"/>
  <sheetViews>
    <sheetView topLeftCell="A9" zoomScale="85" zoomScaleNormal="85" workbookViewId="0">
      <selection activeCell="H35" sqref="H35:H41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111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7.4932492778159885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16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61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7.4932492778159885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5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61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7.4932492778159885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7.4932492778159885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119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58</v>
      </c>
      <c r="D212" s="18">
        <f t="shared" ref="D212:G212" si="0">COUNTIF(D$4:D$208, $B212)</f>
        <v>8</v>
      </c>
      <c r="E212" s="18">
        <f t="shared" si="0"/>
        <v>43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7.4932492778159885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15</v>
      </c>
      <c r="F214" s="18">
        <f t="shared" si="1"/>
        <v>3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20</v>
      </c>
      <c r="G215" s="18">
        <f t="shared" si="1"/>
        <v>15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16</v>
      </c>
      <c r="H216" s="18">
        <v>7</v>
      </c>
      <c r="I216" s="27"/>
    </row>
    <row r="217" spans="2:12">
      <c r="B217" s="18" t="s">
        <v>61</v>
      </c>
      <c r="C217" s="18">
        <f t="shared" si="1"/>
        <v>6</v>
      </c>
      <c r="D217" s="18">
        <f t="shared" si="1"/>
        <v>24</v>
      </c>
      <c r="E217" s="18">
        <f t="shared" si="1"/>
        <v>15</v>
      </c>
      <c r="F217" s="18">
        <f t="shared" si="1"/>
        <v>21</v>
      </c>
      <c r="G217" s="18">
        <f t="shared" si="1"/>
        <v>26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12</v>
      </c>
      <c r="G218" s="18">
        <f t="shared" si="1"/>
        <v>6</v>
      </c>
      <c r="H218" s="18">
        <v>5</v>
      </c>
      <c r="I218" s="27"/>
    </row>
    <row r="219" spans="2:12">
      <c r="B219" s="18" t="s">
        <v>12</v>
      </c>
      <c r="C219" s="18">
        <f t="shared" si="1"/>
        <v>17</v>
      </c>
      <c r="D219" s="18">
        <f t="shared" si="1"/>
        <v>2</v>
      </c>
      <c r="E219" s="18">
        <f t="shared" si="1"/>
        <v>10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8</v>
      </c>
      <c r="D220" s="18">
        <f t="shared" si="1"/>
        <v>18</v>
      </c>
      <c r="E220" s="18">
        <f t="shared" si="1"/>
        <v>6</v>
      </c>
      <c r="F220" s="18">
        <f t="shared" si="1"/>
        <v>13</v>
      </c>
      <c r="G220" s="18">
        <f t="shared" si="1"/>
        <v>4</v>
      </c>
      <c r="H220" s="18">
        <v>3</v>
      </c>
      <c r="I220" s="27"/>
      <c r="K220" s="13" t="s">
        <v>116</v>
      </c>
      <c r="L220" s="13">
        <f>1/(C245*E245*G245*64)</f>
        <v>24.456845238095237</v>
      </c>
    </row>
    <row r="221" spans="2:12">
      <c r="B221" s="18" t="s">
        <v>14</v>
      </c>
      <c r="C221" s="18">
        <f t="shared" si="1"/>
        <v>21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6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14</v>
      </c>
      <c r="E222" s="18">
        <f t="shared" si="1"/>
        <v>7</v>
      </c>
      <c r="F222" s="18">
        <f t="shared" si="1"/>
        <v>17</v>
      </c>
      <c r="G222" s="18">
        <f t="shared" si="1"/>
        <v>8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14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5.7553956834532377E-2</v>
      </c>
      <c r="E232" s="18">
        <f t="shared" si="3"/>
        <v>0.24855491329479767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1.4217770900407753E-2</v>
      </c>
      <c r="N232" s="18">
        <f>C232*D232*E232*(F238+F239+F240+F241+F242)*E251</f>
        <v>0.19302905316650901</v>
      </c>
      <c r="O232" s="18">
        <f>C232*D232*E232*F232*(G243+G245+SUM(G238:G242)+G244*SUM(H238:H242))*F251</f>
        <v>1.6251052232519724E-2</v>
      </c>
      <c r="P232" s="18">
        <f>C232*D232*E232*F232*G232*G251</f>
        <v>5.2352383030936029E-3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4.6242774566473986E-2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0.54165849738431215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0.61730478861794469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0.35206186914783688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8.6705202312138727E-2</v>
      </c>
      <c r="F234" s="18">
        <f t="shared" si="3"/>
        <v>2.1739130434782608E-2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0.50181219820905243</v>
      </c>
      <c r="O234" s="18">
        <f t="shared" si="5"/>
        <v>0.15480287095477269</v>
      </c>
      <c r="P234" s="18">
        <f t="shared" si="6"/>
        <v>0.10572202352324536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4.046242774566474E-2</v>
      </c>
      <c r="F235" s="18">
        <f t="shared" si="3"/>
        <v>0.14492753623188406</v>
      </c>
      <c r="G235" s="18">
        <f t="shared" si="3"/>
        <v>0.11029411764705882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0.43137448150499313</v>
      </c>
      <c r="O235" s="18">
        <f t="shared" si="5"/>
        <v>0.64519691689282777</v>
      </c>
      <c r="P235" s="18">
        <f t="shared" si="6"/>
        <v>0.42947981744228636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0.13872832369942195</v>
      </c>
      <c r="F236" s="18">
        <f t="shared" si="3"/>
        <v>2.1739130434782608E-2</v>
      </c>
      <c r="G236" s="18">
        <f t="shared" si="3"/>
        <v>0.11764705882352941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0.26120136284723627</v>
      </c>
      <c r="O236" s="18">
        <f t="shared" si="5"/>
        <v>0.11693961925938065</v>
      </c>
      <c r="P236" s="18">
        <f t="shared" si="6"/>
        <v>0.10049085265523905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3.1578947368421054E-2</v>
      </c>
      <c r="D237" s="18">
        <f t="shared" si="3"/>
        <v>0.17266187050359713</v>
      </c>
      <c r="E237" s="18">
        <f t="shared" si="3"/>
        <v>8.6705202312138727E-2</v>
      </c>
      <c r="F237" s="18">
        <f t="shared" si="3"/>
        <v>0.15217391304347827</v>
      </c>
      <c r="G237" s="18">
        <f t="shared" si="3"/>
        <v>0.19117647058823528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0.57900292641377971</v>
      </c>
      <c r="O237" s="18">
        <f t="shared" si="5"/>
        <v>0.78985813890870504</v>
      </c>
      <c r="P237" s="18">
        <f t="shared" si="6"/>
        <v>0.90239335689896816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0.10071942446043165</v>
      </c>
      <c r="E238" s="18">
        <f t="shared" si="3"/>
        <v>1.1560693641618497E-2</v>
      </c>
      <c r="F238" s="18">
        <f t="shared" si="3"/>
        <v>8.6956521739130432E-2</v>
      </c>
      <c r="G238" s="18">
        <f t="shared" si="3"/>
        <v>4.4117647058823532E-2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4.5542725156391614E-2</v>
      </c>
      <c r="O238" s="18">
        <f t="shared" si="5"/>
        <v>0.10593056574890772</v>
      </c>
      <c r="P238" s="18">
        <f t="shared" si="6"/>
        <v>2.1118249285806304E-2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8.9473684210526316E-2</v>
      </c>
      <c r="D239" s="18">
        <f t="shared" si="3"/>
        <v>1.4388489208633094E-2</v>
      </c>
      <c r="E239" s="18">
        <f t="shared" si="3"/>
        <v>5.7803468208092484E-2</v>
      </c>
      <c r="F239" s="18">
        <f t="shared" si="3"/>
        <v>7.2463768115942032E-2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2.4211449546464602E-2</v>
      </c>
      <c r="O239" s="18">
        <f t="shared" si="5"/>
        <v>6.0006951898971927E-2</v>
      </c>
      <c r="P239" s="18">
        <f t="shared" si="6"/>
        <v>1.4222372462863718E-2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4.2105263157894736E-2</v>
      </c>
      <c r="D240" s="18">
        <f t="shared" si="3"/>
        <v>0.12949640287769784</v>
      </c>
      <c r="E240" s="18">
        <f t="shared" si="3"/>
        <v>3.4682080924855488E-2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6.4893714054827217E-2</v>
      </c>
      <c r="O240" s="18">
        <f t="shared" si="5"/>
        <v>5.2488052636219439E-2</v>
      </c>
      <c r="P240" s="18">
        <f t="shared" si="6"/>
        <v>1.3976798800872096E-2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0.11052631578947368</v>
      </c>
      <c r="D241" s="18">
        <f t="shared" si="3"/>
        <v>4.3165467625899283E-2</v>
      </c>
      <c r="E241" s="18">
        <f t="shared" si="3"/>
        <v>8.6705202312138727E-2</v>
      </c>
      <c r="F241" s="18">
        <f t="shared" si="3"/>
        <v>6.5217391304347824E-2</v>
      </c>
      <c r="G241" s="18">
        <f t="shared" si="3"/>
        <v>4.4117647058823532E-2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4.7425590433329202E-2</v>
      </c>
      <c r="O241" s="18">
        <f t="shared" si="5"/>
        <v>2.9802724656847648E-2</v>
      </c>
      <c r="P241" s="18">
        <f t="shared" si="6"/>
        <v>1.0591837994516542E-2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0.10071942446043165</v>
      </c>
      <c r="E242" s="18">
        <f t="shared" si="3"/>
        <v>4.046242774566474E-2</v>
      </c>
      <c r="F242" s="18">
        <f t="shared" si="3"/>
        <v>0.12318840579710146</v>
      </c>
      <c r="G242" s="18">
        <f t="shared" si="3"/>
        <v>5.8823529411764705E-2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4.8729339698569588E-2</v>
      </c>
      <c r="O242" s="18">
        <f t="shared" si="5"/>
        <v>5.2266273086834146E-2</v>
      </c>
      <c r="P242" s="18">
        <f t="shared" si="6"/>
        <v>2.1344752978282429E-2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4.046242774566474E-2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8.0924855491329481E-2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0.12266504411317311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7">SUM(C232:C245)</f>
        <v>1</v>
      </c>
      <c r="D246" s="25">
        <f t="shared" si="7"/>
        <v>1</v>
      </c>
      <c r="E246" s="25">
        <f t="shared" si="7"/>
        <v>1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7.4932492778159885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3.6268071560132613E-2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0.35639175594882083</v>
      </c>
    </row>
    <row r="251" spans="2:26">
      <c r="B251" s="34" t="s">
        <v>5</v>
      </c>
      <c r="C251" s="35">
        <f>Paytable!C4</f>
        <v>0</v>
      </c>
      <c r="D251" s="35">
        <f>Paytable!D4</f>
        <v>10</v>
      </c>
      <c r="E251" s="35">
        <f>Paytable!E4</f>
        <v>100</v>
      </c>
      <c r="F251" s="35">
        <f>Paytable!F4</f>
        <v>500</v>
      </c>
      <c r="G251" s="35">
        <f>Paytable!G4</f>
        <v>2500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2.0595949002362109E-2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250</v>
      </c>
      <c r="G252" s="35">
        <f>Paytable!G5</f>
        <v>1000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4.1809094489728769E-2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250</v>
      </c>
      <c r="G253" s="35">
        <f>Paytable!G6</f>
        <v>1000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4.3513819253719914E-3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200</v>
      </c>
      <c r="G254" s="35">
        <f>Paytable!G7</f>
        <v>750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7.2970023076788626E-2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200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9.2722213811073043E-3</v>
      </c>
      <c r="S255" s="13">
        <f>SUM(R249:R255)</f>
        <v>0.54165849738431227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200</v>
      </c>
      <c r="G256" s="35">
        <f>Paytable!G9</f>
        <v>750</v>
      </c>
      <c r="K256" s="20" t="s">
        <v>5</v>
      </c>
      <c r="L256" s="13" t="s">
        <v>5</v>
      </c>
      <c r="M256" s="13" t="s">
        <v>5</v>
      </c>
      <c r="R256" s="13">
        <f t="shared" si="8"/>
        <v>0.18248101747435003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0.18227005676050687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3 I143:Z143 A142:A143 I142:J142 B142:B194 D180:H194 A140:B141 C140:C194 A201:A208 I201:Z208 B195:H208 A209:Z219 A139:D139 F139:J141 D140:D179 F142:H179 E139:E179 A4:B138 H4:J138 A221:Z1048576 A220:J220 M220:Z220">
    <cfRule type="containsText" dxfId="83" priority="43" operator="containsText" text="Inner">
      <formula>NOT(ISERROR(SEARCH("Inner",A1)))</formula>
    </cfRule>
    <cfRule type="containsText" dxfId="82" priority="53" operator="containsText" text="King">
      <formula>NOT(ISERROR(SEARCH("King",A1)))</formula>
    </cfRule>
    <cfRule type="containsText" dxfId="81" priority="54" operator="containsText" text="Ace">
      <formula>NOT(ISERROR(SEARCH("Ace",A1)))</formula>
    </cfRule>
    <cfRule type="containsText" dxfId="80" priority="55" operator="containsText" text="Elephant">
      <formula>NOT(ISERROR(SEARCH("Elephant",A1)))</formula>
    </cfRule>
    <cfRule type="containsText" dxfId="79" priority="56" operator="containsText" text="Lion">
      <formula>NOT(ISERROR(SEARCH("Lion",A1)))</formula>
    </cfRule>
  </conditionalFormatting>
  <conditionalFormatting sqref="A1:XFD2 L3:XFD142 A3:J3 I143:XFD143 A142:A143 I142:J142 B142:B194 D180:H194 A140:B141 C140:C194 A201:A208 I201:XFD208 B195:H208 A209:XFD219 A139:D139 F139:J141 D140:D179 F142:H179 E139:E179 A4:B138 H4:J138 A221:XFD1048576 A220:J220 M220:XFD220">
    <cfRule type="containsText" dxfId="78" priority="52" operator="containsText" text="Rhino">
      <formula>NOT(ISERROR(SEARCH("Rhino",A1)))</formula>
    </cfRule>
  </conditionalFormatting>
  <conditionalFormatting sqref="A1:U2 L3:U142 A3:J3 I143:U143 A142:A143 I142:J142 B142:B194 D180:H194 A140:B141 C140:C194 A201:A208 I201:U208 B195:H208 A209:U219 A139:D139 F139:J141 D140:D179 F142:H179 E139:E179 A4:B138 H4:J138 A221:U1048576 A220:J220 M220:U220">
    <cfRule type="containsText" dxfId="77" priority="44" operator="containsText" text="Scatter">
      <formula>NOT(ISERROR(SEARCH("Scatter",A1)))</formula>
    </cfRule>
    <cfRule type="containsText" dxfId="76" priority="45" operator="containsText" text="Collector">
      <formula>NOT(ISERROR(SEARCH("Collector",A1)))</formula>
    </cfRule>
    <cfRule type="containsText" dxfId="75" priority="46" operator="containsText" text="Ten">
      <formula>NOT(ISERROR(SEARCH("Ten",A1)))</formula>
    </cfRule>
    <cfRule type="containsText" dxfId="74" priority="47" operator="containsText" text="WaterBuffalo">
      <formula>NOT(ISERROR(SEARCH("WaterBuffalo",A1)))</formula>
    </cfRule>
    <cfRule type="containsText" dxfId="73" priority="48" operator="containsText" text="Jack">
      <formula>NOT(ISERROR(SEARCH("Jack",A1)))</formula>
    </cfRule>
    <cfRule type="containsText" dxfId="72" priority="49" operator="containsText" text="Queen">
      <formula>NOT(ISERROR(SEARCH("Queen",A1)))</formula>
    </cfRule>
    <cfRule type="containsText" dxfId="71" priority="50" operator="containsText" text="Leopard">
      <formula>NOT(ISERROR(SEARCH("Leopard",A1)))</formula>
    </cfRule>
    <cfRule type="containsText" dxfId="70" priority="51" operator="containsText" text="Wild">
      <formula>NOT(ISERROR(SEARCH("Wild",A1)))</formula>
    </cfRule>
  </conditionalFormatting>
  <conditionalFormatting sqref="K220:L220">
    <cfRule type="containsText" dxfId="69" priority="15" operator="containsText" text="Inner">
      <formula>NOT(ISERROR(SEARCH("Inner",K220)))</formula>
    </cfRule>
    <cfRule type="containsText" dxfId="68" priority="25" operator="containsText" text="King">
      <formula>NOT(ISERROR(SEARCH("King",K220)))</formula>
    </cfRule>
    <cfRule type="containsText" dxfId="67" priority="26" operator="containsText" text="Ace">
      <formula>NOT(ISERROR(SEARCH("Ace",K220)))</formula>
    </cfRule>
    <cfRule type="containsText" dxfId="66" priority="27" operator="containsText" text="Elephant">
      <formula>NOT(ISERROR(SEARCH("Elephant",K220)))</formula>
    </cfRule>
    <cfRule type="containsText" dxfId="65" priority="28" operator="containsText" text="Lion">
      <formula>NOT(ISERROR(SEARCH("Lion",K220)))</formula>
    </cfRule>
  </conditionalFormatting>
  <conditionalFormatting sqref="K220:L220">
    <cfRule type="containsText" dxfId="64" priority="24" operator="containsText" text="Rhino">
      <formula>NOT(ISERROR(SEARCH("Rhino",K220)))</formula>
    </cfRule>
  </conditionalFormatting>
  <conditionalFormatting sqref="K220:L220">
    <cfRule type="containsText" dxfId="63" priority="16" operator="containsText" text="Scatter">
      <formula>NOT(ISERROR(SEARCH("Scatter",K220)))</formula>
    </cfRule>
    <cfRule type="containsText" dxfId="62" priority="17" operator="containsText" text="Collector">
      <formula>NOT(ISERROR(SEARCH("Collector",K220)))</formula>
    </cfRule>
    <cfRule type="containsText" dxfId="61" priority="18" operator="containsText" text="Ten">
      <formula>NOT(ISERROR(SEARCH("Ten",K220)))</formula>
    </cfRule>
    <cfRule type="containsText" dxfId="60" priority="19" operator="containsText" text="WaterBuffalo">
      <formula>NOT(ISERROR(SEARCH("WaterBuffalo",K220)))</formula>
    </cfRule>
    <cfRule type="containsText" dxfId="59" priority="20" operator="containsText" text="Jack">
      <formula>NOT(ISERROR(SEARCH("Jack",K220)))</formula>
    </cfRule>
    <cfRule type="containsText" dxfId="58" priority="21" operator="containsText" text="Queen">
      <formula>NOT(ISERROR(SEARCH("Queen",K220)))</formula>
    </cfRule>
    <cfRule type="containsText" dxfId="57" priority="22" operator="containsText" text="Leopard">
      <formula>NOT(ISERROR(SEARCH("Leopard",K220)))</formula>
    </cfRule>
    <cfRule type="containsText" dxfId="56" priority="23" operator="containsText" text="Wild">
      <formula>NOT(ISERROR(SEARCH("Wild",K220)))</formula>
    </cfRule>
  </conditionalFormatting>
  <conditionalFormatting sqref="C4:G138">
    <cfRule type="containsText" dxfId="55" priority="1" operator="containsText" text="Inner">
      <formula>NOT(ISERROR(SEARCH("Inner",C4)))</formula>
    </cfRule>
    <cfRule type="containsText" dxfId="54" priority="11" operator="containsText" text="King">
      <formula>NOT(ISERROR(SEARCH("King",C4)))</formula>
    </cfRule>
    <cfRule type="containsText" dxfId="53" priority="12" operator="containsText" text="Ace">
      <formula>NOT(ISERROR(SEARCH("Ace",C4)))</formula>
    </cfRule>
    <cfRule type="containsText" dxfId="52" priority="13" operator="containsText" text="Elephant">
      <formula>NOT(ISERROR(SEARCH("Elephant",C4)))</formula>
    </cfRule>
    <cfRule type="containsText" dxfId="51" priority="14" operator="containsText" text="Lion">
      <formula>NOT(ISERROR(SEARCH("Lion",C4)))</formula>
    </cfRule>
  </conditionalFormatting>
  <conditionalFormatting sqref="C4:G138">
    <cfRule type="containsText" dxfId="50" priority="10" operator="containsText" text="Rhino">
      <formula>NOT(ISERROR(SEARCH("Rhino",C4)))</formula>
    </cfRule>
  </conditionalFormatting>
  <conditionalFormatting sqref="C4:G138">
    <cfRule type="containsText" dxfId="49" priority="2" operator="containsText" text="Scatter">
      <formula>NOT(ISERROR(SEARCH("Scatter",C4)))</formula>
    </cfRule>
    <cfRule type="containsText" dxfId="48" priority="3" operator="containsText" text="Collector">
      <formula>NOT(ISERROR(SEARCH("Collector",C4)))</formula>
    </cfRule>
    <cfRule type="containsText" dxfId="47" priority="4" operator="containsText" text="Ten">
      <formula>NOT(ISERROR(SEARCH("Ten",C4)))</formula>
    </cfRule>
    <cfRule type="containsText" dxfId="46" priority="5" operator="containsText" text="WaterBuffalo">
      <formula>NOT(ISERROR(SEARCH("WaterBuffalo",C4)))</formula>
    </cfRule>
    <cfRule type="containsText" dxfId="45" priority="6" operator="containsText" text="Jack">
      <formula>NOT(ISERROR(SEARCH("Jack",C4)))</formula>
    </cfRule>
    <cfRule type="containsText" dxfId="44" priority="7" operator="containsText" text="Queen">
      <formula>NOT(ISERROR(SEARCH("Queen",C4)))</formula>
    </cfRule>
    <cfRule type="containsText" dxfId="43" priority="8" operator="containsText" text="Leopard">
      <formula>NOT(ISERROR(SEARCH("Leopard",C4)))</formula>
    </cfRule>
    <cfRule type="containsText" dxfId="42" priority="9" operator="containsText" text="Wild">
      <formula>NOT(ISERROR(SEARCH("Wild",C4)))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610-9379-4E7D-AA55-EE24EE9BA189}">
  <dimension ref="B2:Z263"/>
  <sheetViews>
    <sheetView topLeftCell="A83" zoomScale="85" zoomScaleNormal="85" workbookViewId="0">
      <selection activeCell="D94" sqref="D94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110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13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15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61</v>
      </c>
      <c r="E7" s="16" t="s">
        <v>15</v>
      </c>
      <c r="F7" s="16" t="s">
        <v>8</v>
      </c>
      <c r="G7" s="16" t="s">
        <v>5</v>
      </c>
      <c r="H7" s="31" t="s">
        <v>8</v>
      </c>
    </row>
    <row r="8" spans="2:8">
      <c r="B8" s="12">
        <v>4</v>
      </c>
      <c r="C8" s="16" t="s">
        <v>8</v>
      </c>
      <c r="D8" s="16" t="s">
        <v>61</v>
      </c>
      <c r="E8" s="16" t="s">
        <v>15</v>
      </c>
      <c r="F8" s="16" t="s">
        <v>8</v>
      </c>
      <c r="G8" s="16" t="s">
        <v>5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5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9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9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7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19.926560767423013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61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61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5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5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5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15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15</v>
      </c>
      <c r="E53" s="16" t="s">
        <v>9</v>
      </c>
      <c r="F53" s="16" t="s">
        <v>5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15</v>
      </c>
      <c r="E54" s="16" t="s">
        <v>7</v>
      </c>
      <c r="F54" s="16" t="s">
        <v>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5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5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5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16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19.926560767423013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7</v>
      </c>
      <c r="F67" s="16" t="s">
        <v>5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5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5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5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5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5</v>
      </c>
      <c r="E72" s="16" t="s">
        <v>5</v>
      </c>
      <c r="F72" s="16" t="s">
        <v>8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5</v>
      </c>
      <c r="E73" s="16" t="s">
        <v>8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9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5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5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5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61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11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11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19.926560767423013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15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5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5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5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19.926560767423013</v>
      </c>
    </row>
    <row r="128" spans="2:9">
      <c r="B128" s="12">
        <v>124</v>
      </c>
      <c r="C128" s="16" t="s">
        <v>14</v>
      </c>
      <c r="D128" s="16" t="s">
        <v>5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11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11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61</v>
      </c>
      <c r="D132" s="16" t="s">
        <v>61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61</v>
      </c>
      <c r="D134" s="16" t="s">
        <v>5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 t="s">
        <v>5</v>
      </c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 t="s">
        <v>5</v>
      </c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 t="s">
        <v>5</v>
      </c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 t="s">
        <v>5</v>
      </c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 t="s">
        <v>5</v>
      </c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 t="s">
        <v>5</v>
      </c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 t="s">
        <v>5</v>
      </c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 t="s">
        <v>5</v>
      </c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 t="s">
        <v>5</v>
      </c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 t="s">
        <v>5</v>
      </c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 t="s">
        <v>5</v>
      </c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 t="s">
        <v>5</v>
      </c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 t="s">
        <v>5</v>
      </c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 t="s">
        <v>5</v>
      </c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 t="s">
        <v>5</v>
      </c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 t="s">
        <v>5</v>
      </c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 t="s">
        <v>5</v>
      </c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 t="s">
        <v>5</v>
      </c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 t="s">
        <v>5</v>
      </c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 t="s">
        <v>5</v>
      </c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 t="s">
        <v>5</v>
      </c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 t="s">
        <v>5</v>
      </c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 t="s">
        <v>5</v>
      </c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 t="s">
        <v>5</v>
      </c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 t="s">
        <v>5</v>
      </c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 t="s">
        <v>5</v>
      </c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 t="s">
        <v>5</v>
      </c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 t="s">
        <v>5</v>
      </c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 t="s">
        <v>5</v>
      </c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 t="s">
        <v>5</v>
      </c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 t="s">
        <v>5</v>
      </c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 t="s">
        <v>5</v>
      </c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 t="s">
        <v>5</v>
      </c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 t="s">
        <v>5</v>
      </c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 t="s">
        <v>5</v>
      </c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 t="s">
        <v>5</v>
      </c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 t="s">
        <v>5</v>
      </c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 t="s">
        <v>5</v>
      </c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 t="s">
        <v>5</v>
      </c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 t="s">
        <v>5</v>
      </c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 t="s">
        <v>5</v>
      </c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 t="s">
        <v>5</v>
      </c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 t="s">
        <v>5</v>
      </c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 t="s">
        <v>5</v>
      </c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 t="s">
        <v>5</v>
      </c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 t="s">
        <v>5</v>
      </c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 t="s">
        <v>5</v>
      </c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 t="s">
        <v>5</v>
      </c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 t="s">
        <v>5</v>
      </c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 t="s">
        <v>5</v>
      </c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 t="s">
        <v>5</v>
      </c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 t="s">
        <v>5</v>
      </c>
      <c r="G193" s="29"/>
      <c r="H193" s="32"/>
    </row>
    <row r="194" spans="2:8">
      <c r="B194" s="12">
        <v>190</v>
      </c>
      <c r="C194" s="49"/>
      <c r="D194" s="16"/>
      <c r="E194" s="17"/>
      <c r="F194" s="17" t="s">
        <v>5</v>
      </c>
      <c r="G194" s="29"/>
      <c r="H194" s="32"/>
    </row>
    <row r="195" spans="2:8">
      <c r="B195" s="12">
        <v>191</v>
      </c>
      <c r="C195" s="17"/>
      <c r="D195" s="16"/>
      <c r="E195" s="17"/>
      <c r="F195" s="17" t="s">
        <v>5</v>
      </c>
      <c r="G195" s="29"/>
      <c r="H195" s="32"/>
    </row>
    <row r="196" spans="2:8">
      <c r="B196" s="12">
        <v>192</v>
      </c>
      <c r="C196" s="17"/>
      <c r="D196" s="16"/>
      <c r="E196" s="17"/>
      <c r="F196" s="17" t="s">
        <v>5</v>
      </c>
      <c r="G196" s="29"/>
      <c r="H196" s="32"/>
    </row>
    <row r="197" spans="2:8">
      <c r="B197" s="12">
        <v>193</v>
      </c>
      <c r="C197" s="17"/>
      <c r="D197" s="16"/>
      <c r="E197" s="17"/>
      <c r="F197" s="17" t="s">
        <v>5</v>
      </c>
      <c r="G197" s="29"/>
      <c r="H197" s="32"/>
    </row>
    <row r="198" spans="2:8">
      <c r="B198" s="12">
        <v>194</v>
      </c>
      <c r="C198" s="17"/>
      <c r="D198" s="16"/>
      <c r="E198" s="17"/>
      <c r="F198" s="17" t="s">
        <v>5</v>
      </c>
      <c r="G198" s="29"/>
      <c r="H198" s="32"/>
    </row>
    <row r="199" spans="2:8">
      <c r="B199" s="12">
        <v>195</v>
      </c>
      <c r="C199" s="17"/>
      <c r="D199" s="16"/>
      <c r="E199" s="17"/>
      <c r="F199" s="17" t="s">
        <v>5</v>
      </c>
      <c r="G199" s="29"/>
      <c r="H199" s="32"/>
    </row>
    <row r="200" spans="2:8">
      <c r="B200" s="12">
        <v>196</v>
      </c>
      <c r="C200" s="17"/>
      <c r="D200" s="16"/>
      <c r="E200" s="17"/>
      <c r="F200" s="17" t="s">
        <v>5</v>
      </c>
      <c r="G200" s="29"/>
      <c r="H200" s="32"/>
    </row>
    <row r="201" spans="2:8">
      <c r="B201" s="12">
        <v>197</v>
      </c>
      <c r="C201" s="17"/>
      <c r="D201" s="16"/>
      <c r="E201" s="17"/>
      <c r="F201" s="17" t="s">
        <v>5</v>
      </c>
      <c r="G201" s="29"/>
      <c r="H201" s="32"/>
    </row>
    <row r="202" spans="2:8">
      <c r="B202" s="12">
        <v>198</v>
      </c>
      <c r="C202" s="17"/>
      <c r="D202" s="16"/>
      <c r="E202" s="17"/>
      <c r="F202" s="17" t="s">
        <v>5</v>
      </c>
      <c r="G202" s="29"/>
      <c r="H202" s="32"/>
    </row>
    <row r="203" spans="2:8">
      <c r="B203" s="12">
        <v>199</v>
      </c>
      <c r="C203" s="17"/>
      <c r="D203" s="16"/>
      <c r="E203" s="17"/>
      <c r="F203" s="17" t="s">
        <v>5</v>
      </c>
      <c r="G203" s="29"/>
      <c r="H203" s="32"/>
    </row>
    <row r="204" spans="2:8">
      <c r="B204" s="12">
        <v>200</v>
      </c>
      <c r="C204" s="17"/>
      <c r="D204" s="16"/>
      <c r="E204" s="17"/>
      <c r="F204" s="17" t="s">
        <v>5</v>
      </c>
      <c r="G204" s="29"/>
      <c r="H204" s="32"/>
    </row>
    <row r="205" spans="2:8">
      <c r="B205" s="12">
        <v>201</v>
      </c>
      <c r="C205" s="17"/>
      <c r="D205" s="16"/>
      <c r="E205" s="17"/>
      <c r="F205" s="17" t="s">
        <v>5</v>
      </c>
      <c r="G205" s="29"/>
      <c r="H205" s="32"/>
    </row>
    <row r="206" spans="2:8">
      <c r="B206" s="12">
        <v>202</v>
      </c>
      <c r="C206" s="17"/>
      <c r="D206" s="16"/>
      <c r="E206" s="17"/>
      <c r="F206" s="17" t="s">
        <v>5</v>
      </c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58</v>
      </c>
      <c r="D212" s="18">
        <f t="shared" ref="D212:G212" si="0">COUNTIF(D$4:D$208, $B212)</f>
        <v>15</v>
      </c>
      <c r="E212" s="18">
        <f t="shared" si="0"/>
        <v>43</v>
      </c>
      <c r="F212" s="18">
        <f t="shared" si="0"/>
        <v>73</v>
      </c>
      <c r="G212" s="18">
        <f t="shared" si="0"/>
        <v>13</v>
      </c>
      <c r="H212" s="18">
        <v>0</v>
      </c>
      <c r="I212" s="13" t="s">
        <v>60</v>
      </c>
      <c r="J212" s="13">
        <f>Q246</f>
        <v>19.926560767423013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11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4</v>
      </c>
      <c r="E214" s="18">
        <f t="shared" si="1"/>
        <v>17</v>
      </c>
      <c r="F214" s="18">
        <f t="shared" si="1"/>
        <v>4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21</v>
      </c>
      <c r="G215" s="18">
        <f t="shared" si="1"/>
        <v>14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15</v>
      </c>
      <c r="H216" s="18">
        <v>7</v>
      </c>
      <c r="I216" s="27"/>
    </row>
    <row r="217" spans="2:12">
      <c r="B217" s="18" t="s">
        <v>61</v>
      </c>
      <c r="C217" s="18">
        <f t="shared" si="1"/>
        <v>11</v>
      </c>
      <c r="D217" s="18">
        <f t="shared" si="1"/>
        <v>21</v>
      </c>
      <c r="E217" s="18">
        <f t="shared" si="1"/>
        <v>13</v>
      </c>
      <c r="F217" s="18">
        <f t="shared" si="1"/>
        <v>21</v>
      </c>
      <c r="G217" s="18">
        <f t="shared" si="1"/>
        <v>25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8</v>
      </c>
      <c r="G218" s="18">
        <f t="shared" si="1"/>
        <v>4</v>
      </c>
      <c r="H218" s="18">
        <v>5</v>
      </c>
      <c r="I218" s="27"/>
    </row>
    <row r="219" spans="2:12">
      <c r="B219" s="18" t="s">
        <v>12</v>
      </c>
      <c r="C219" s="18">
        <f t="shared" si="1"/>
        <v>16</v>
      </c>
      <c r="D219" s="18">
        <f t="shared" si="1"/>
        <v>1</v>
      </c>
      <c r="E219" s="18">
        <f t="shared" si="1"/>
        <v>10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5</v>
      </c>
      <c r="D220" s="18">
        <f t="shared" si="1"/>
        <v>17</v>
      </c>
      <c r="E220" s="18">
        <f t="shared" si="1"/>
        <v>6</v>
      </c>
      <c r="F220" s="18">
        <f t="shared" si="1"/>
        <v>12</v>
      </c>
      <c r="G220" s="18">
        <f t="shared" si="1"/>
        <v>2</v>
      </c>
      <c r="H220" s="18">
        <v>3</v>
      </c>
      <c r="I220" s="27"/>
      <c r="K220" s="13" t="s">
        <v>116</v>
      </c>
      <c r="L220" s="13">
        <f>1/(C245*E245*G245*64)</f>
        <v>24.456845238095237</v>
      </c>
    </row>
    <row r="221" spans="2:12">
      <c r="B221" s="18" t="s">
        <v>14</v>
      </c>
      <c r="C221" s="18">
        <f t="shared" si="1"/>
        <v>20</v>
      </c>
      <c r="D221" s="18">
        <f t="shared" si="1"/>
        <v>6</v>
      </c>
      <c r="E221" s="18">
        <f t="shared" si="1"/>
        <v>15</v>
      </c>
      <c r="F221" s="18">
        <f t="shared" si="1"/>
        <v>8</v>
      </c>
      <c r="G221" s="18">
        <f t="shared" si="1"/>
        <v>5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18</v>
      </c>
      <c r="E222" s="18">
        <f t="shared" si="1"/>
        <v>7</v>
      </c>
      <c r="F222" s="18">
        <f t="shared" si="1"/>
        <v>16</v>
      </c>
      <c r="G222" s="18">
        <f t="shared" si="1"/>
        <v>6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14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203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0.1079136690647482</v>
      </c>
      <c r="E232" s="18">
        <f t="shared" si="3"/>
        <v>0.24855491329479767</v>
      </c>
      <c r="F232" s="18">
        <f t="shared" si="3"/>
        <v>0.35960591133004927</v>
      </c>
      <c r="G232" s="18">
        <f t="shared" si="3"/>
        <v>9.5588235294117641E-2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2.6658320438264542E-2</v>
      </c>
      <c r="N232" s="18">
        <f>C232*D232*E232*(F238+F239+F240+F241+F242)*E251</f>
        <v>0.21780654488969131</v>
      </c>
      <c r="O232" s="18">
        <f>C232*D232*E232*F232*(G243+G245+SUM(G238:G242)+G244*SUM(H238:H242))*F251</f>
        <v>0.42826723485190904</v>
      </c>
      <c r="P232" s="18">
        <f>C232*D232*E232*F232*G232*G251</f>
        <v>0.70363021207896592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7.9136690647482008E-2</v>
      </c>
      <c r="E233" s="18">
        <f t="shared" si="3"/>
        <v>4.6242774566473986E-2</v>
      </c>
      <c r="F233" s="18">
        <f t="shared" si="3"/>
        <v>9.3596059113300489E-2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0.30777121548657355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1.2136154899144187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1.4514904070088803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2.8776978417266189E-2</v>
      </c>
      <c r="E234" s="18">
        <f t="shared" si="3"/>
        <v>9.8265895953757232E-2</v>
      </c>
      <c r="F234" s="18">
        <f t="shared" si="3"/>
        <v>1.9704433497536946E-2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0.38240054674710738</v>
      </c>
      <c r="O234" s="18">
        <f t="shared" si="5"/>
        <v>1.0083444250313893</v>
      </c>
      <c r="P234" s="18">
        <f t="shared" si="6"/>
        <v>1.281267124697097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4.046242774566474E-2</v>
      </c>
      <c r="F235" s="18">
        <f t="shared" si="3"/>
        <v>0.10344827586206896</v>
      </c>
      <c r="G235" s="18">
        <f t="shared" si="3"/>
        <v>0.10294117647058823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0.29741563274039029</v>
      </c>
      <c r="O235" s="18">
        <f t="shared" si="5"/>
        <v>1.5304295697480488</v>
      </c>
      <c r="P235" s="18">
        <f t="shared" si="6"/>
        <v>1.7960036672693511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0.13872832369942195</v>
      </c>
      <c r="F236" s="18">
        <f t="shared" si="3"/>
        <v>1.4778325123152709E-2</v>
      </c>
      <c r="G236" s="18">
        <f t="shared" si="3"/>
        <v>0.11029411764705882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0.24304287718506137</v>
      </c>
      <c r="O236" s="18">
        <f t="shared" si="5"/>
        <v>0.81266654188444809</v>
      </c>
      <c r="P236" s="18">
        <f t="shared" si="6"/>
        <v>1.1551890655794363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5.7894736842105263E-2</v>
      </c>
      <c r="D237" s="18">
        <f t="shared" si="3"/>
        <v>0.15107913669064749</v>
      </c>
      <c r="E237" s="18">
        <f t="shared" si="3"/>
        <v>7.5144508670520235E-2</v>
      </c>
      <c r="F237" s="18">
        <f t="shared" si="3"/>
        <v>0.10344827586206896</v>
      </c>
      <c r="G237" s="18">
        <f t="shared" si="3"/>
        <v>0.18382352941176472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0.38879461262442805</v>
      </c>
      <c r="O237" s="18">
        <f t="shared" si="5"/>
        <v>1.7590243218161488</v>
      </c>
      <c r="P237" s="18">
        <f t="shared" si="6"/>
        <v>3.188160196467118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0.10071942446043165</v>
      </c>
      <c r="E238" s="18">
        <f t="shared" si="3"/>
        <v>1.1560693641618497E-2</v>
      </c>
      <c r="F238" s="18">
        <f t="shared" si="3"/>
        <v>3.9408866995073892E-2</v>
      </c>
      <c r="G238" s="18">
        <f t="shared" si="3"/>
        <v>2.9411764705882353E-2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3.2625021133587465E-2</v>
      </c>
      <c r="O238" s="18">
        <f t="shared" si="5"/>
        <v>0.29126003611251527</v>
      </c>
      <c r="P238" s="18">
        <f t="shared" si="6"/>
        <v>0.11698847395626305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8.4210526315789472E-2</v>
      </c>
      <c r="D239" s="18">
        <f t="shared" si="3"/>
        <v>7.1942446043165471E-3</v>
      </c>
      <c r="E239" s="18">
        <f t="shared" si="3"/>
        <v>5.7803468208092484E-2</v>
      </c>
      <c r="F239" s="18">
        <f t="shared" si="3"/>
        <v>4.9261083743842367E-2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1.9669236458431112E-2</v>
      </c>
      <c r="O239" s="18">
        <f t="shared" si="5"/>
        <v>0.19163198145900637</v>
      </c>
      <c r="P239" s="18">
        <f t="shared" si="6"/>
        <v>0.10688113844434047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2.6315789473684209E-2</v>
      </c>
      <c r="D240" s="18">
        <f t="shared" si="3"/>
        <v>0.1223021582733813</v>
      </c>
      <c r="E240" s="18">
        <f t="shared" si="3"/>
        <v>3.4682080924855488E-2</v>
      </c>
      <c r="F240" s="18">
        <f t="shared" si="3"/>
        <v>5.9113300492610835E-2</v>
      </c>
      <c r="G240" s="18">
        <f t="shared" si="3"/>
        <v>1.4705882352941176E-2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4.1026221885778744E-2</v>
      </c>
      <c r="O240" s="18">
        <f t="shared" si="5"/>
        <v>0.14382232225734354</v>
      </c>
      <c r="P240" s="18">
        <f t="shared" si="6"/>
        <v>8.2804877082212375E-2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0.10526315789473684</v>
      </c>
      <c r="D241" s="18">
        <f t="shared" si="3"/>
        <v>4.3165467625899283E-2</v>
      </c>
      <c r="E241" s="18">
        <f t="shared" si="3"/>
        <v>8.6705202312138727E-2</v>
      </c>
      <c r="F241" s="18">
        <f t="shared" si="3"/>
        <v>3.9408866995073892E-2</v>
      </c>
      <c r="G241" s="18">
        <f t="shared" si="3"/>
        <v>3.6764705882352942E-2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4.02287257941919E-2</v>
      </c>
      <c r="O241" s="18">
        <f t="shared" si="5"/>
        <v>0.12441194816725379</v>
      </c>
      <c r="P241" s="18">
        <f t="shared" si="6"/>
        <v>9.3880779486975846E-2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0.12949640287769784</v>
      </c>
      <c r="E242" s="18">
        <f t="shared" si="3"/>
        <v>4.046242774566474E-2</v>
      </c>
      <c r="F242" s="18">
        <f t="shared" si="3"/>
        <v>7.8817733990147784E-2</v>
      </c>
      <c r="G242" s="18">
        <f t="shared" si="3"/>
        <v>4.4117647058823532E-2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4.2843486686295409E-2</v>
      </c>
      <c r="O242" s="18">
        <f t="shared" si="5"/>
        <v>0.15932961997385572</v>
      </c>
      <c r="P242" s="18">
        <f t="shared" si="6"/>
        <v>0.12451384795305812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4.046242774566474E-2</v>
      </c>
      <c r="F244" s="18">
        <f t="shared" si="3"/>
        <v>3.9408866995073892E-2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8.0924855491329481E-2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0.12266504411317311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7">SUM(C232:C245)</f>
        <v>1</v>
      </c>
      <c r="D246" s="25">
        <f t="shared" si="7"/>
        <v>0.99999999999999989</v>
      </c>
      <c r="E246" s="25">
        <f t="shared" si="7"/>
        <v>0.99999999999999989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19.926560767423013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4.4215572824021623E-2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0.17240777329025561</v>
      </c>
    </row>
    <row r="251" spans="2:26">
      <c r="B251" s="34" t="s">
        <v>5</v>
      </c>
      <c r="C251" s="35">
        <f>Paytable!C4</f>
        <v>0</v>
      </c>
      <c r="D251" s="35">
        <f>Paytable!D4</f>
        <v>10</v>
      </c>
      <c r="E251" s="35">
        <f>Paytable!E4</f>
        <v>100</v>
      </c>
      <c r="F251" s="35">
        <f>Paytable!F4</f>
        <v>500</v>
      </c>
      <c r="G251" s="35">
        <f>Paytable!G4</f>
        <v>2500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2.5107674961009668E-2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250</v>
      </c>
      <c r="G252" s="35">
        <f>Paytable!G5</f>
        <v>1000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2.0481565324800704E-2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250</v>
      </c>
      <c r="G253" s="35">
        <f>Paytable!G6</f>
        <v>1000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5.3028040250318277E-3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200</v>
      </c>
      <c r="G254" s="35">
        <f>Paytable!G7</f>
        <v>750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3.564526361439424E-2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200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4.6105614470598735E-3</v>
      </c>
      <c r="S255" s="13">
        <f>SUM(R249:R255)</f>
        <v>0.30777121548657349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200</v>
      </c>
      <c r="G256" s="35">
        <f>Paytable!G9</f>
        <v>750</v>
      </c>
      <c r="K256" s="20" t="s">
        <v>5</v>
      </c>
      <c r="L256" s="13" t="s">
        <v>5</v>
      </c>
      <c r="M256" s="13" t="s">
        <v>5</v>
      </c>
      <c r="R256" s="13">
        <f t="shared" si="8"/>
        <v>0.22251224184718457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0.22224334487818498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3 I143:Z143 A142:A143 B142:B194 D180:E194 A140:B141 C140:C194 A201:A208 I201:Z208 B207:H208 A209:Z219 A139:D139 D140:D179 F139:J142 E139:E179 B195:E206 F143:H206 A4:B138 H4:J138 A221:Z1048576 A220:J220 M220:Z220">
    <cfRule type="containsText" dxfId="41" priority="43" operator="containsText" text="Inner">
      <formula>NOT(ISERROR(SEARCH("Inner",A1)))</formula>
    </cfRule>
    <cfRule type="containsText" dxfId="40" priority="53" operator="containsText" text="King">
      <formula>NOT(ISERROR(SEARCH("King",A1)))</formula>
    </cfRule>
    <cfRule type="containsText" dxfId="39" priority="54" operator="containsText" text="Ace">
      <formula>NOT(ISERROR(SEARCH("Ace",A1)))</formula>
    </cfRule>
    <cfRule type="containsText" dxfId="38" priority="55" operator="containsText" text="Elephant">
      <formula>NOT(ISERROR(SEARCH("Elephant",A1)))</formula>
    </cfRule>
    <cfRule type="containsText" dxfId="37" priority="56" operator="containsText" text="Lion">
      <formula>NOT(ISERROR(SEARCH("Lion",A1)))</formula>
    </cfRule>
  </conditionalFormatting>
  <conditionalFormatting sqref="A1:XFD2 L3:XFD142 A3:J3 I143:XFD143 A142:A143 B142:B194 D180:E194 A140:B141 C140:C194 A201:A208 I201:XFD208 B207:H208 A209:XFD219 A139:D139 D140:D179 F139:J142 E139:E179 B195:E206 F143:H206 A4:B138 H4:J138 A221:XFD1048576 A220:J220 M220:XFD220">
    <cfRule type="containsText" dxfId="36" priority="52" operator="containsText" text="Rhino">
      <formula>NOT(ISERROR(SEARCH("Rhino",A1)))</formula>
    </cfRule>
  </conditionalFormatting>
  <conditionalFormatting sqref="A1:U2 L3:U142 A3:J3 I143:U143 A142:A143 B142:B194 D180:E194 A140:B141 C140:C194 A201:A208 I201:U208 B207:H208 A209:U219 A139:D139 D140:D179 F139:J142 E139:E179 B195:E206 F143:H206 A4:B138 H4:J138 A221:U1048576 A220:J220 M220:U220">
    <cfRule type="containsText" dxfId="35" priority="44" operator="containsText" text="Scatter">
      <formula>NOT(ISERROR(SEARCH("Scatter",A1)))</formula>
    </cfRule>
    <cfRule type="containsText" dxfId="34" priority="45" operator="containsText" text="Collector">
      <formula>NOT(ISERROR(SEARCH("Collector",A1)))</formula>
    </cfRule>
    <cfRule type="containsText" dxfId="33" priority="46" operator="containsText" text="Ten">
      <formula>NOT(ISERROR(SEARCH("Ten",A1)))</formula>
    </cfRule>
    <cfRule type="containsText" dxfId="32" priority="47" operator="containsText" text="WaterBuffalo">
      <formula>NOT(ISERROR(SEARCH("WaterBuffalo",A1)))</formula>
    </cfRule>
    <cfRule type="containsText" dxfId="31" priority="48" operator="containsText" text="Jack">
      <formula>NOT(ISERROR(SEARCH("Jack",A1)))</formula>
    </cfRule>
    <cfRule type="containsText" dxfId="30" priority="49" operator="containsText" text="Queen">
      <formula>NOT(ISERROR(SEARCH("Queen",A1)))</formula>
    </cfRule>
    <cfRule type="containsText" dxfId="29" priority="50" operator="containsText" text="Leopard">
      <formula>NOT(ISERROR(SEARCH("Leopard",A1)))</formula>
    </cfRule>
    <cfRule type="containsText" dxfId="28" priority="51" operator="containsText" text="Wild">
      <formula>NOT(ISERROR(SEARCH("Wild",A1)))</formula>
    </cfRule>
  </conditionalFormatting>
  <conditionalFormatting sqref="K220:L220">
    <cfRule type="containsText" dxfId="27" priority="15" operator="containsText" text="Inner">
      <formula>NOT(ISERROR(SEARCH("Inner",K220)))</formula>
    </cfRule>
    <cfRule type="containsText" dxfId="26" priority="25" operator="containsText" text="King">
      <formula>NOT(ISERROR(SEARCH("King",K220)))</formula>
    </cfRule>
    <cfRule type="containsText" dxfId="25" priority="26" operator="containsText" text="Ace">
      <formula>NOT(ISERROR(SEARCH("Ace",K220)))</formula>
    </cfRule>
    <cfRule type="containsText" dxfId="24" priority="27" operator="containsText" text="Elephant">
      <formula>NOT(ISERROR(SEARCH("Elephant",K220)))</formula>
    </cfRule>
    <cfRule type="containsText" dxfId="23" priority="28" operator="containsText" text="Lion">
      <formula>NOT(ISERROR(SEARCH("Lion",K220)))</formula>
    </cfRule>
  </conditionalFormatting>
  <conditionalFormatting sqref="K220:L220">
    <cfRule type="containsText" dxfId="22" priority="24" operator="containsText" text="Rhino">
      <formula>NOT(ISERROR(SEARCH("Rhino",K220)))</formula>
    </cfRule>
  </conditionalFormatting>
  <conditionalFormatting sqref="K220:L220">
    <cfRule type="containsText" dxfId="21" priority="16" operator="containsText" text="Scatter">
      <formula>NOT(ISERROR(SEARCH("Scatter",K220)))</formula>
    </cfRule>
    <cfRule type="containsText" dxfId="20" priority="17" operator="containsText" text="Collector">
      <formula>NOT(ISERROR(SEARCH("Collector",K220)))</formula>
    </cfRule>
    <cfRule type="containsText" dxfId="19" priority="18" operator="containsText" text="Ten">
      <formula>NOT(ISERROR(SEARCH("Ten",K220)))</formula>
    </cfRule>
    <cfRule type="containsText" dxfId="18" priority="19" operator="containsText" text="WaterBuffalo">
      <formula>NOT(ISERROR(SEARCH("WaterBuffalo",K220)))</formula>
    </cfRule>
    <cfRule type="containsText" dxfId="17" priority="20" operator="containsText" text="Jack">
      <formula>NOT(ISERROR(SEARCH("Jack",K220)))</formula>
    </cfRule>
    <cfRule type="containsText" dxfId="16" priority="21" operator="containsText" text="Queen">
      <formula>NOT(ISERROR(SEARCH("Queen",K220)))</formula>
    </cfRule>
    <cfRule type="containsText" dxfId="15" priority="22" operator="containsText" text="Leopard">
      <formula>NOT(ISERROR(SEARCH("Leopard",K220)))</formula>
    </cfRule>
    <cfRule type="containsText" dxfId="14" priority="23" operator="containsText" text="Wild">
      <formula>NOT(ISERROR(SEARCH("Wild",K220)))</formula>
    </cfRule>
  </conditionalFormatting>
  <conditionalFormatting sqref="C4:G138">
    <cfRule type="containsText" dxfId="13" priority="1" operator="containsText" text="Inner">
      <formula>NOT(ISERROR(SEARCH("Inner",C4)))</formula>
    </cfRule>
    <cfRule type="containsText" dxfId="12" priority="11" operator="containsText" text="King">
      <formula>NOT(ISERROR(SEARCH("King",C4)))</formula>
    </cfRule>
    <cfRule type="containsText" dxfId="11" priority="12" operator="containsText" text="Ace">
      <formula>NOT(ISERROR(SEARCH("Ace",C4)))</formula>
    </cfRule>
    <cfRule type="containsText" dxfId="10" priority="13" operator="containsText" text="Elephant">
      <formula>NOT(ISERROR(SEARCH("Elephant",C4)))</formula>
    </cfRule>
    <cfRule type="containsText" dxfId="9" priority="14" operator="containsText" text="Lion">
      <formula>NOT(ISERROR(SEARCH("Lion",C4)))</formula>
    </cfRule>
  </conditionalFormatting>
  <conditionalFormatting sqref="C4:G138">
    <cfRule type="containsText" dxfId="8" priority="10" operator="containsText" text="Rhino">
      <formula>NOT(ISERROR(SEARCH("Rhino",C4)))</formula>
    </cfRule>
  </conditionalFormatting>
  <conditionalFormatting sqref="C4:G138">
    <cfRule type="containsText" dxfId="7" priority="2" operator="containsText" text="Scatter">
      <formula>NOT(ISERROR(SEARCH("Scatter",C4)))</formula>
    </cfRule>
    <cfRule type="containsText" dxfId="6" priority="3" operator="containsText" text="Collector">
      <formula>NOT(ISERROR(SEARCH("Collector",C4)))</formula>
    </cfRule>
    <cfRule type="containsText" dxfId="5" priority="4" operator="containsText" text="Ten">
      <formula>NOT(ISERROR(SEARCH("Ten",C4)))</formula>
    </cfRule>
    <cfRule type="containsText" dxfId="4" priority="5" operator="containsText" text="WaterBuffalo">
      <formula>NOT(ISERROR(SEARCH("WaterBuffalo",C4)))</formula>
    </cfRule>
    <cfRule type="containsText" dxfId="3" priority="6" operator="containsText" text="Jack">
      <formula>NOT(ISERROR(SEARCH("Jack",C4)))</formula>
    </cfRule>
    <cfRule type="containsText" dxfId="2" priority="7" operator="containsText" text="Queen">
      <formula>NOT(ISERROR(SEARCH("Queen",C4)))</formula>
    </cfRule>
    <cfRule type="containsText" dxfId="1" priority="8" operator="containsText" text="Leopard">
      <formula>NOT(ISERROR(SEARCH("Leopard",C4)))</formula>
    </cfRule>
    <cfRule type="containsText" dxfId="0" priority="9" operator="containsText" text="Wild">
      <formula>NOT(ISERROR(SEARCH("Wild",C4)))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F10" sqref="F10"/>
    </sheetView>
  </sheetViews>
  <sheetFormatPr defaultRowHeight="15"/>
  <cols>
    <col min="2" max="2" width="15.570312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10</v>
      </c>
      <c r="E4">
        <v>100</v>
      </c>
      <c r="F4">
        <v>500</v>
      </c>
      <c r="G4">
        <v>2500</v>
      </c>
    </row>
    <row r="5" spans="2:7">
      <c r="B5" t="s">
        <v>7</v>
      </c>
      <c r="C5">
        <v>0</v>
      </c>
      <c r="D5">
        <v>0</v>
      </c>
      <c r="E5">
        <v>50</v>
      </c>
      <c r="F5">
        <v>250</v>
      </c>
      <c r="G5">
        <v>1000</v>
      </c>
    </row>
    <row r="6" spans="2:7">
      <c r="B6" t="s">
        <v>8</v>
      </c>
      <c r="C6">
        <v>0</v>
      </c>
      <c r="D6">
        <v>0</v>
      </c>
      <c r="E6">
        <v>50</v>
      </c>
      <c r="F6">
        <v>250</v>
      </c>
      <c r="G6">
        <v>1000</v>
      </c>
    </row>
    <row r="7" spans="2:7">
      <c r="B7" t="s">
        <v>9</v>
      </c>
      <c r="C7">
        <v>0</v>
      </c>
      <c r="D7">
        <v>0</v>
      </c>
      <c r="E7">
        <v>30</v>
      </c>
      <c r="F7">
        <v>200</v>
      </c>
      <c r="G7">
        <v>750</v>
      </c>
    </row>
    <row r="8" spans="2:7">
      <c r="B8" t="s">
        <v>10</v>
      </c>
      <c r="C8">
        <v>0</v>
      </c>
      <c r="D8">
        <v>0</v>
      </c>
      <c r="E8">
        <v>30</v>
      </c>
      <c r="F8">
        <v>200</v>
      </c>
      <c r="G8">
        <v>750</v>
      </c>
    </row>
    <row r="9" spans="2:7">
      <c r="B9" t="s">
        <v>61</v>
      </c>
      <c r="C9">
        <v>0</v>
      </c>
      <c r="D9">
        <v>0</v>
      </c>
      <c r="E9">
        <v>30</v>
      </c>
      <c r="F9">
        <v>200</v>
      </c>
      <c r="G9">
        <v>750</v>
      </c>
    </row>
    <row r="10" spans="2:7">
      <c r="B10" t="s">
        <v>11</v>
      </c>
      <c r="C10">
        <v>0</v>
      </c>
      <c r="D10">
        <v>0</v>
      </c>
      <c r="E10">
        <v>5</v>
      </c>
      <c r="F10">
        <v>70</v>
      </c>
      <c r="G10">
        <v>150</v>
      </c>
    </row>
    <row r="11" spans="2:7">
      <c r="B11" t="s">
        <v>12</v>
      </c>
      <c r="C11">
        <v>0</v>
      </c>
      <c r="D11">
        <v>0</v>
      </c>
      <c r="E11">
        <v>5</v>
      </c>
      <c r="F11">
        <v>70</v>
      </c>
      <c r="G11">
        <v>150</v>
      </c>
    </row>
    <row r="12" spans="2:7">
      <c r="B12" t="s">
        <v>13</v>
      </c>
      <c r="C12">
        <v>0</v>
      </c>
      <c r="D12">
        <v>0</v>
      </c>
      <c r="E12">
        <v>5</v>
      </c>
      <c r="F12">
        <v>25</v>
      </c>
      <c r="G12">
        <v>100</v>
      </c>
    </row>
    <row r="13" spans="2:7">
      <c r="B13" t="s">
        <v>14</v>
      </c>
      <c r="C13">
        <v>0</v>
      </c>
      <c r="D13">
        <v>0</v>
      </c>
      <c r="E13">
        <v>5</v>
      </c>
      <c r="F13">
        <v>25</v>
      </c>
      <c r="G13">
        <v>100</v>
      </c>
    </row>
    <row r="14" spans="2:7">
      <c r="B14" t="s">
        <v>15</v>
      </c>
      <c r="C14">
        <v>0</v>
      </c>
      <c r="D14">
        <v>0</v>
      </c>
      <c r="E14">
        <v>5</v>
      </c>
      <c r="F14">
        <v>25</v>
      </c>
      <c r="G14">
        <v>100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C29" sqref="C29"/>
    </sheetView>
  </sheetViews>
  <sheetFormatPr defaultRowHeight="15"/>
  <cols>
    <col min="2" max="2" width="18.140625" style="2" bestFit="1" customWidth="1"/>
    <col min="3" max="3" width="18.42578125" style="1" bestFit="1" customWidth="1"/>
    <col min="4" max="4" width="9.85546875" bestFit="1" customWidth="1"/>
    <col min="9" max="9" width="19.85546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f t="shared" ref="C4:C23" si="0">D4*50</f>
        <v>50</v>
      </c>
      <c r="D4">
        <v>1</v>
      </c>
    </row>
    <row r="5" spans="2:8">
      <c r="B5" s="57">
        <v>2</v>
      </c>
      <c r="C5" s="57">
        <f t="shared" si="0"/>
        <v>100</v>
      </c>
      <c r="D5">
        <v>2</v>
      </c>
    </row>
    <row r="6" spans="2:8">
      <c r="B6" s="57">
        <v>3</v>
      </c>
      <c r="C6" s="57">
        <f t="shared" si="0"/>
        <v>150</v>
      </c>
      <c r="D6">
        <v>3</v>
      </c>
    </row>
    <row r="7" spans="2:8">
      <c r="B7" s="57">
        <v>4</v>
      </c>
      <c r="C7" s="57">
        <f t="shared" si="0"/>
        <v>250</v>
      </c>
      <c r="D7">
        <v>5</v>
      </c>
    </row>
    <row r="8" spans="2:8">
      <c r="B8" s="57">
        <v>5</v>
      </c>
      <c r="C8" s="57">
        <f t="shared" si="0"/>
        <v>250</v>
      </c>
      <c r="D8">
        <v>5</v>
      </c>
      <c r="H8" s="60"/>
    </row>
    <row r="9" spans="2:8">
      <c r="B9" s="57">
        <v>6</v>
      </c>
      <c r="C9" s="57">
        <f t="shared" si="0"/>
        <v>350</v>
      </c>
      <c r="D9">
        <v>7</v>
      </c>
    </row>
    <row r="10" spans="2:8">
      <c r="B10" s="57">
        <v>7</v>
      </c>
      <c r="C10" s="57">
        <f t="shared" si="0"/>
        <v>350</v>
      </c>
      <c r="D10">
        <v>7</v>
      </c>
    </row>
    <row r="11" spans="2:8">
      <c r="B11" s="57">
        <v>8</v>
      </c>
      <c r="C11" s="57">
        <f t="shared" si="0"/>
        <v>500</v>
      </c>
      <c r="D11">
        <v>10</v>
      </c>
    </row>
    <row r="12" spans="2:8">
      <c r="B12" s="57">
        <v>9</v>
      </c>
      <c r="C12" s="57">
        <f t="shared" si="0"/>
        <v>750</v>
      </c>
      <c r="D12">
        <v>15</v>
      </c>
    </row>
    <row r="13" spans="2:8">
      <c r="B13" s="57">
        <v>10</v>
      </c>
      <c r="C13" s="57">
        <f t="shared" si="0"/>
        <v>1000</v>
      </c>
      <c r="D13">
        <v>20</v>
      </c>
    </row>
    <row r="14" spans="2:8">
      <c r="B14" s="57">
        <v>11</v>
      </c>
      <c r="C14" s="57">
        <f t="shared" si="0"/>
        <v>1500</v>
      </c>
      <c r="D14">
        <v>30</v>
      </c>
    </row>
    <row r="15" spans="2:8">
      <c r="B15" s="57">
        <v>12</v>
      </c>
      <c r="C15" s="57">
        <f t="shared" si="0"/>
        <v>2500</v>
      </c>
      <c r="D15">
        <v>50</v>
      </c>
    </row>
    <row r="16" spans="2:8">
      <c r="B16" s="57">
        <v>13</v>
      </c>
      <c r="C16" s="6">
        <f t="shared" si="0"/>
        <v>3750</v>
      </c>
      <c r="D16">
        <v>75</v>
      </c>
    </row>
    <row r="17" spans="1:4">
      <c r="B17" s="57">
        <v>14</v>
      </c>
      <c r="C17" s="6">
        <f t="shared" si="0"/>
        <v>5000</v>
      </c>
      <c r="D17">
        <v>100</v>
      </c>
    </row>
    <row r="18" spans="1:4">
      <c r="B18" s="57">
        <v>15</v>
      </c>
      <c r="C18" s="6">
        <f t="shared" si="0"/>
        <v>7000</v>
      </c>
      <c r="D18">
        <v>140</v>
      </c>
    </row>
    <row r="19" spans="1:4">
      <c r="B19" s="57">
        <v>16</v>
      </c>
      <c r="C19" s="6">
        <f t="shared" si="0"/>
        <v>7000</v>
      </c>
      <c r="D19">
        <v>140</v>
      </c>
    </row>
    <row r="20" spans="1:4">
      <c r="B20" s="57">
        <v>17</v>
      </c>
      <c r="C20" s="6">
        <f t="shared" si="0"/>
        <v>7000</v>
      </c>
      <c r="D20">
        <v>140</v>
      </c>
    </row>
    <row r="21" spans="1:4">
      <c r="B21" s="57">
        <v>18</v>
      </c>
      <c r="C21" s="6">
        <f t="shared" si="0"/>
        <v>7000</v>
      </c>
      <c r="D21">
        <v>140</v>
      </c>
    </row>
    <row r="22" spans="1:4">
      <c r="A22" s="36"/>
      <c r="B22" s="64">
        <v>19</v>
      </c>
      <c r="C22" s="63">
        <f t="shared" si="0"/>
        <v>7000</v>
      </c>
      <c r="D22">
        <v>140</v>
      </c>
    </row>
    <row r="23" spans="1:4">
      <c r="B23" s="58">
        <v>20</v>
      </c>
      <c r="C23" s="7">
        <f t="shared" si="0"/>
        <v>7000</v>
      </c>
      <c r="D23">
        <v>140</v>
      </c>
    </row>
    <row r="29" spans="1:4">
      <c r="B29" s="3"/>
    </row>
    <row r="30" spans="1:4">
      <c r="B30" s="3"/>
    </row>
    <row r="31" spans="1:4">
      <c r="B31" s="3"/>
    </row>
    <row r="32" spans="1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workbookViewId="0">
      <selection activeCell="C7" sqref="C7"/>
    </sheetView>
  </sheetViews>
  <sheetFormatPr defaultRowHeight="15"/>
  <cols>
    <col min="2" max="3" width="12.85546875" bestFit="1" customWidth="1"/>
    <col min="4" max="4" width="27.85546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61">
        <v>925</v>
      </c>
      <c r="D3" s="57">
        <v>500</v>
      </c>
    </row>
    <row r="4" spans="2:4">
      <c r="B4" s="40" t="s">
        <v>8</v>
      </c>
      <c r="C4" s="61">
        <v>950</v>
      </c>
      <c r="D4" s="57">
        <v>400</v>
      </c>
    </row>
    <row r="5" spans="2:4">
      <c r="B5" s="40" t="s">
        <v>9</v>
      </c>
      <c r="C5" s="61">
        <v>1100</v>
      </c>
      <c r="D5" s="57">
        <v>600</v>
      </c>
    </row>
    <row r="6" spans="2:4">
      <c r="B6" s="40" t="s">
        <v>10</v>
      </c>
      <c r="C6" s="61">
        <v>975</v>
      </c>
      <c r="D6" s="57">
        <v>500</v>
      </c>
    </row>
    <row r="7" spans="2:4">
      <c r="B7" s="40" t="s">
        <v>61</v>
      </c>
      <c r="C7" s="62">
        <v>1000</v>
      </c>
      <c r="D7" s="58">
        <v>400</v>
      </c>
    </row>
    <row r="8" spans="2:4">
      <c r="B8" t="s">
        <v>41</v>
      </c>
      <c r="C8" s="2">
        <f>SUM(C3:C7)</f>
        <v>4950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5"/>
  <sheetViews>
    <sheetView workbookViewId="0">
      <selection activeCell="C4" sqref="C4"/>
    </sheetView>
  </sheetViews>
  <sheetFormatPr defaultRowHeight="15"/>
  <cols>
    <col min="2" max="2" width="11.7109375" bestFit="1" customWidth="1"/>
  </cols>
  <sheetData>
    <row r="1" spans="2:3">
      <c r="C1" t="s">
        <v>78</v>
      </c>
    </row>
    <row r="2" spans="2:3">
      <c r="B2" t="s">
        <v>76</v>
      </c>
      <c r="C2">
        <v>48</v>
      </c>
    </row>
    <row r="3" spans="2:3">
      <c r="B3" t="s">
        <v>77</v>
      </c>
      <c r="C3">
        <v>47</v>
      </c>
    </row>
    <row r="4" spans="2:3">
      <c r="B4" t="s">
        <v>120</v>
      </c>
      <c r="C4">
        <v>5</v>
      </c>
    </row>
    <row r="5" spans="2:3">
      <c r="B5" t="s">
        <v>41</v>
      </c>
      <c r="C5">
        <f>SUM(C2:C4)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opLeftCell="A145" zoomScale="85" zoomScaleNormal="85" workbookViewId="0">
      <selection activeCell="G56" sqref="G56"/>
    </sheetView>
  </sheetViews>
  <sheetFormatPr defaultColWidth="9.140625" defaultRowHeight="15"/>
  <cols>
    <col min="1" max="1" width="9.140625" style="13" customWidth="1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25" width="9.140625" style="13" customWidth="1"/>
    <col min="26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8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16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0.40101381088549642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0.40101381088549642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8</v>
      </c>
      <c r="E72" s="16" t="s">
        <v>8</v>
      </c>
      <c r="F72" s="16" t="s">
        <v>12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7</v>
      </c>
      <c r="D76" s="16" t="s">
        <v>12</v>
      </c>
      <c r="E76" s="16" t="s">
        <v>9</v>
      </c>
      <c r="F76" s="16" t="s">
        <v>13</v>
      </c>
      <c r="G76" s="16" t="s">
        <v>5</v>
      </c>
      <c r="H76" s="32"/>
    </row>
    <row r="77" spans="2:8">
      <c r="B77" s="12">
        <v>73</v>
      </c>
      <c r="C77" s="16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16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61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0.40101381088549642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16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0.40101381088549642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9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16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16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16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16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7" t="s">
        <v>11</v>
      </c>
      <c r="F139" s="49"/>
      <c r="G139" s="47" t="s">
        <v>15</v>
      </c>
      <c r="H139" s="46"/>
    </row>
    <row r="140" spans="2:8">
      <c r="B140" s="12">
        <v>136</v>
      </c>
      <c r="C140" s="49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49" t="s">
        <v>13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1</v>
      </c>
      <c r="E147" s="18">
        <f t="shared" si="0"/>
        <v>1</v>
      </c>
      <c r="F147" s="18">
        <f t="shared" si="0"/>
        <v>2</v>
      </c>
      <c r="G147" s="18">
        <f t="shared" si="0"/>
        <v>4</v>
      </c>
      <c r="H147" s="18">
        <f t="shared" si="0"/>
        <v>0</v>
      </c>
      <c r="I147" s="13" t="s">
        <v>60</v>
      </c>
      <c r="J147" s="13">
        <f>Q181</f>
        <v>0.40101381088549642</v>
      </c>
    </row>
    <row r="148" spans="2:13">
      <c r="B148" s="18" t="s">
        <v>7</v>
      </c>
      <c r="C148" s="53">
        <f t="shared" ref="C148:G160" si="1">COUNTIF(C$4:C$142,$B148)</f>
        <v>16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27</v>
      </c>
      <c r="E149" s="51">
        <f t="shared" si="1"/>
        <v>4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20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24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7</v>
      </c>
      <c r="F154" s="53">
        <f t="shared" si="1"/>
        <v>17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14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14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8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7.4074074074074077E-3</v>
      </c>
      <c r="E167" s="18">
        <f t="shared" si="3"/>
        <v>7.246376811594203E-3</v>
      </c>
      <c r="F167" s="18">
        <f t="shared" si="3"/>
        <v>1.5037593984962405E-2</v>
      </c>
      <c r="G167" s="18">
        <f t="shared" si="3"/>
        <v>2.9411764705882353E-2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8.1094544654131779E-5</v>
      </c>
      <c r="N167" s="18">
        <f>C167*D167*E167*(F173+F174+F175+F176+F177)*E186</f>
        <v>5.1391816698107135E-5</v>
      </c>
      <c r="O167" s="18">
        <f>C167*D167*E167*F167*(G178+G180+SUM(G173:G177)+G179*SUM(H173:H177))*F186</f>
        <v>2.9235858423062536E-6</v>
      </c>
      <c r="P167" s="18">
        <f>C167*D167*E167*F167*G167*G186</f>
        <v>1.2809525597733583E-6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0.11510791366906475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4.0192807134725408E-2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1.0783386421327132E-2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8.21792854218081E-3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0.2</v>
      </c>
      <c r="E169" s="18">
        <f t="shared" si="8"/>
        <v>2.8985507246376812E-2</v>
      </c>
      <c r="F169" s="18">
        <f t="shared" si="8"/>
        <v>0.19548872180451127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2.1914596170388746E-2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2.8576597978555458E-2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2.2090895931694866E-2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0.14492753623188406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3.2457134626254096E-2</v>
      </c>
      <c r="O170" s="18">
        <f t="shared" si="11"/>
        <v>1.0986458844634025E-2</v>
      </c>
      <c r="P170" s="18">
        <f t="shared" si="12"/>
        <v>9.5396681384603641E-3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1.2894616714374207E-2</v>
      </c>
      <c r="O171" s="18">
        <f t="shared" si="11"/>
        <v>2.3255744960787708E-2</v>
      </c>
      <c r="P171" s="18">
        <f t="shared" si="12"/>
        <v>2.1929131716768972E-2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0.17266187050359713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4.2222184408502658E-2</v>
      </c>
      <c r="O172" s="18">
        <f t="shared" si="11"/>
        <v>2.0534426048678708E-2</v>
      </c>
      <c r="P172" s="18">
        <f t="shared" si="12"/>
        <v>2.3650296809984799E-2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3.70966935596508E-3</v>
      </c>
      <c r="O173" s="18">
        <f t="shared" si="11"/>
        <v>4.4241644999663049E-3</v>
      </c>
      <c r="P173" s="18">
        <f t="shared" si="12"/>
        <v>1.0767370746822434E-3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5.0724637681159424E-2</v>
      </c>
      <c r="F174" s="18">
        <f t="shared" si="21"/>
        <v>0.12781954887218044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3.5941265811051505E-3</v>
      </c>
      <c r="O174" s="18">
        <f t="shared" si="11"/>
        <v>8.1835581737972705E-3</v>
      </c>
      <c r="P174" s="18">
        <f t="shared" si="12"/>
        <v>2.2778124468341579E-3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0.10071942446043165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4.8398059772242165E-3</v>
      </c>
      <c r="O175" s="18">
        <f t="shared" si="11"/>
        <v>2.49968561179458E-3</v>
      </c>
      <c r="P175" s="18">
        <f t="shared" si="12"/>
        <v>8.3831086305994251E-4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3.7243055199130512E-3</v>
      </c>
      <c r="O176" s="18">
        <f t="shared" si="11"/>
        <v>3.0140388003116374E-3</v>
      </c>
      <c r="P176" s="18">
        <f t="shared" si="12"/>
        <v>1.5480587968746474E-3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0.10071942446043165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5.8823529411764705E-2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4.5805847315131213E-3</v>
      </c>
      <c r="O177" s="18">
        <f t="shared" si="11"/>
        <v>1.7393973807750564E-3</v>
      </c>
      <c r="P177" s="18">
        <f t="shared" si="12"/>
        <v>8.5192387242997319E-4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33">SUM(C167:C180)</f>
        <v>1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1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0.40101381088549642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1.0465894794372248E-3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2.0956383877892144E-4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3.1193756735600824E-4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1.2830020838689956E-3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6.0116640773235424E-3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4.2681339291648305E-3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2.7061916158795878E-2</v>
      </c>
      <c r="S190" s="13">
        <f>SUM(R184:R190)</f>
        <v>4.0192807134725402E-2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34"/>
        <v>5.5388388684600021E-5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5.5442188692110502E-5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215" priority="1" operator="containsText" text="Inner">
      <formula>NOT(ISERROR(SEARCH("Inner",A1)))</formula>
    </cfRule>
    <cfRule type="containsText" dxfId="214" priority="11" operator="containsText" text="King">
      <formula>NOT(ISERROR(SEARCH("King",A1)))</formula>
    </cfRule>
    <cfRule type="containsText" dxfId="213" priority="12" operator="containsText" text="Ace">
      <formula>NOT(ISERROR(SEARCH("Ace",A1)))</formula>
    </cfRule>
    <cfRule type="containsText" dxfId="212" priority="13" operator="containsText" text="Elephant">
      <formula>NOT(ISERROR(SEARCH("Elephant",A1)))</formula>
    </cfRule>
    <cfRule type="containsText" dxfId="211" priority="14" operator="containsText" text="Lion">
      <formula>NOT(ISERROR(SEARCH("Lion",A1)))</formula>
    </cfRule>
  </conditionalFormatting>
  <conditionalFormatting sqref="A1:XFD1048576">
    <cfRule type="containsText" dxfId="210" priority="10" operator="containsText" text="Rhino">
      <formula>NOT(ISERROR(SEARCH("Rhino",A1)))</formula>
    </cfRule>
  </conditionalFormatting>
  <conditionalFormatting sqref="A1:U1048576">
    <cfRule type="containsText" dxfId="209" priority="2" operator="containsText" text="Scatter">
      <formula>NOT(ISERROR(SEARCH("Scatter",A1)))</formula>
    </cfRule>
    <cfRule type="containsText" dxfId="208" priority="3" operator="containsText" text="Collector">
      <formula>NOT(ISERROR(SEARCH("Collector",A1)))</formula>
    </cfRule>
    <cfRule type="containsText" dxfId="207" priority="4" operator="containsText" text="Ten">
      <formula>NOT(ISERROR(SEARCH("Ten",A1)))</formula>
    </cfRule>
    <cfRule type="containsText" dxfId="206" priority="5" operator="containsText" text="WaterBuffalo">
      <formula>NOT(ISERROR(SEARCH("WaterBuffalo",A1)))</formula>
    </cfRule>
    <cfRule type="containsText" dxfId="205" priority="6" operator="containsText" text="Jack">
      <formula>NOT(ISERROR(SEARCH("Jack",A1)))</formula>
    </cfRule>
    <cfRule type="containsText" dxfId="204" priority="7" operator="containsText" text="Queen">
      <formula>NOT(ISERROR(SEARCH("Queen",A1)))</formula>
    </cfRule>
    <cfRule type="containsText" dxfId="203" priority="8" operator="containsText" text="Leopard">
      <formula>NOT(ISERROR(SEARCH("Leopard",A1)))</formula>
    </cfRule>
    <cfRule type="containsText" dxfId="202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zoomScale="82" zoomScaleNormal="85" workbookViewId="0">
      <selection activeCell="D77" sqref="D77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13</v>
      </c>
      <c r="D6" s="16" t="s">
        <v>9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16</v>
      </c>
      <c r="D7" s="16" t="s">
        <v>13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13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11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11</v>
      </c>
      <c r="E11" s="16" t="s">
        <v>16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16</v>
      </c>
      <c r="D12" s="16" t="s">
        <v>9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5</v>
      </c>
      <c r="D16" s="16" t="s">
        <v>12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14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0.44458085693543919</v>
      </c>
    </row>
    <row r="20" spans="2:9">
      <c r="B20" s="12">
        <v>16</v>
      </c>
      <c r="C20" s="16" t="s">
        <v>10</v>
      </c>
      <c r="D20" s="16" t="s">
        <v>9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10</v>
      </c>
      <c r="D30" s="16" t="s">
        <v>15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10</v>
      </c>
      <c r="D35" s="16" t="s">
        <v>9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15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8</v>
      </c>
      <c r="D43" s="16" t="s">
        <v>9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10</v>
      </c>
      <c r="D48" s="16" t="s">
        <v>8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9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10</v>
      </c>
      <c r="D52" s="16" t="s">
        <v>61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61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15</v>
      </c>
      <c r="D54" s="16" t="s">
        <v>61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48" t="s">
        <v>14</v>
      </c>
      <c r="D56" s="48" t="s">
        <v>15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61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0.44458085693543919</v>
      </c>
    </row>
    <row r="63" spans="2:9">
      <c r="B63" s="12">
        <v>59</v>
      </c>
      <c r="C63" s="16" t="s">
        <v>14</v>
      </c>
      <c r="D63" s="16" t="s">
        <v>61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7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12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10</v>
      </c>
      <c r="D69" s="16" t="s">
        <v>7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11</v>
      </c>
      <c r="D71" s="16" t="s">
        <v>12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8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7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16" t="s">
        <v>5</v>
      </c>
      <c r="D77" s="16" t="s">
        <v>7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16" t="s">
        <v>8</v>
      </c>
      <c r="D78" s="16" t="s">
        <v>61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13</v>
      </c>
      <c r="D84" s="16" t="s">
        <v>43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61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10</v>
      </c>
      <c r="D95" s="16" t="s">
        <v>15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10</v>
      </c>
      <c r="D99" s="16" t="s">
        <v>7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0.44458085693543919</v>
      </c>
    </row>
    <row r="101" spans="2:9">
      <c r="B101" s="12">
        <v>97</v>
      </c>
      <c r="C101" s="16" t="s">
        <v>12</v>
      </c>
      <c r="D101" s="16" t="s">
        <v>11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8</v>
      </c>
      <c r="D107" s="16" t="s">
        <v>15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61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10</v>
      </c>
      <c r="D127" s="16" t="s">
        <v>11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0.44458085693543919</v>
      </c>
    </row>
    <row r="128" spans="2:9">
      <c r="B128" s="12">
        <v>124</v>
      </c>
      <c r="C128" s="16" t="s">
        <v>10</v>
      </c>
      <c r="D128" s="16" t="s">
        <v>7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61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49" t="s">
        <v>12</v>
      </c>
      <c r="D133" s="49" t="s">
        <v>15</v>
      </c>
      <c r="E133" s="16" t="s">
        <v>9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49" t="s">
        <v>8</v>
      </c>
      <c r="D134" s="49" t="s">
        <v>14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49" t="s">
        <v>9</v>
      </c>
      <c r="E135" s="16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49" t="s">
        <v>15</v>
      </c>
      <c r="E136" s="16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49" t="s">
        <v>16</v>
      </c>
      <c r="D137" s="49" t="s">
        <v>7</v>
      </c>
      <c r="E137" s="16" t="s">
        <v>14</v>
      </c>
      <c r="F137" s="49"/>
      <c r="G137" s="16" t="s">
        <v>7</v>
      </c>
      <c r="H137" s="32"/>
    </row>
    <row r="138" spans="2:8">
      <c r="B138" s="12">
        <v>134</v>
      </c>
      <c r="C138" s="49" t="s">
        <v>8</v>
      </c>
      <c r="D138" s="49" t="s">
        <v>7</v>
      </c>
      <c r="E138" s="16" t="s">
        <v>7</v>
      </c>
      <c r="F138" s="49"/>
      <c r="G138" s="16" t="s">
        <v>9</v>
      </c>
      <c r="H138" s="32"/>
    </row>
    <row r="139" spans="2:8">
      <c r="B139" s="12">
        <v>135</v>
      </c>
      <c r="C139" s="49"/>
      <c r="D139" s="49" t="s">
        <v>11</v>
      </c>
      <c r="E139" s="47" t="s">
        <v>11</v>
      </c>
      <c r="F139" s="49"/>
      <c r="G139" s="47" t="s">
        <v>15</v>
      </c>
      <c r="H139" s="46"/>
    </row>
    <row r="140" spans="2:8">
      <c r="B140" s="12">
        <v>136</v>
      </c>
      <c r="C140" s="49"/>
      <c r="D140" s="49" t="s">
        <v>11</v>
      </c>
      <c r="E140" s="49" t="s">
        <v>13</v>
      </c>
      <c r="F140" s="49"/>
      <c r="G140" s="29"/>
      <c r="H140" s="46"/>
    </row>
    <row r="141" spans="2:8">
      <c r="B141" s="12">
        <v>137</v>
      </c>
      <c r="C141" s="49"/>
      <c r="D141" s="49" t="s">
        <v>13</v>
      </c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7"/>
      <c r="D142" s="17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2</v>
      </c>
      <c r="E147" s="18">
        <f t="shared" si="0"/>
        <v>1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0.44458085693543919</v>
      </c>
    </row>
    <row r="148" spans="2:13">
      <c r="B148" s="18" t="s">
        <v>7</v>
      </c>
      <c r="C148" s="53">
        <f t="shared" ref="C148:G160" si="1">COUNTIF(C$4:C$142,$B148)</f>
        <v>3</v>
      </c>
      <c r="D148" s="51">
        <f t="shared" si="1"/>
        <v>17</v>
      </c>
      <c r="E148" s="53">
        <f t="shared" si="1"/>
        <v>19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117.82366071428571</v>
      </c>
    </row>
    <row r="149" spans="2:13">
      <c r="B149" s="18" t="s">
        <v>8</v>
      </c>
      <c r="C149" s="51">
        <f t="shared" si="1"/>
        <v>23</v>
      </c>
      <c r="D149" s="53">
        <f t="shared" si="1"/>
        <v>3</v>
      </c>
      <c r="E149" s="51">
        <f t="shared" si="1"/>
        <v>4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</v>
      </c>
      <c r="D150" s="51">
        <f t="shared" si="1"/>
        <v>23</v>
      </c>
      <c r="E150" s="53">
        <f t="shared" si="1"/>
        <v>19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24</v>
      </c>
      <c r="D151" s="53">
        <f t="shared" si="1"/>
        <v>3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</v>
      </c>
      <c r="D152" s="51">
        <f t="shared" si="1"/>
        <v>25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6</v>
      </c>
      <c r="D153" s="51">
        <f t="shared" si="1"/>
        <v>14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23</v>
      </c>
      <c r="D154" s="53">
        <f t="shared" si="1"/>
        <v>6</v>
      </c>
      <c r="E154" s="51">
        <f t="shared" si="1"/>
        <v>7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9</v>
      </c>
      <c r="D155" s="51">
        <f t="shared" si="1"/>
        <v>15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18</v>
      </c>
      <c r="D156" s="53">
        <f t="shared" si="1"/>
        <v>7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7</v>
      </c>
      <c r="D157" s="51">
        <f t="shared" si="1"/>
        <v>16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7</v>
      </c>
      <c r="D159" s="18">
        <f t="shared" si="1"/>
        <v>8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135</v>
      </c>
      <c r="D161" s="25">
        <f t="shared" ref="D161:G161" si="2">SUM(D147:D160)</f>
        <v>139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3">D147/D$161</f>
        <v>1.4388489208633094E-2</v>
      </c>
      <c r="E167" s="18">
        <f t="shared" si="3"/>
        <v>7.246376811594203E-3</v>
      </c>
      <c r="F167" s="18">
        <f t="shared" si="3"/>
        <v>2.2556390977443608E-2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1.6218908930826356E-4</v>
      </c>
      <c r="N167" s="18">
        <f>C167*D167*E167*(F173+F174+F175+F176+F177)*E186</f>
        <v>1.0104153791492251E-4</v>
      </c>
      <c r="O167" s="18">
        <f>C167*D167*E167*F167*(G178+G180+SUM(G173:G177)+G179*SUM(H173:H177))*F186</f>
        <v>8.9629004108847647E-6</v>
      </c>
      <c r="P167" s="18">
        <f>C167*D167*E167*F167*G167*G186</f>
        <v>2.8821432594900566E-6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2.2222222222222223E-2</v>
      </c>
      <c r="D168" s="18">
        <f t="shared" si="3"/>
        <v>0.1223021582733813</v>
      </c>
      <c r="E168" s="18">
        <f t="shared" si="3"/>
        <v>0.13768115942028986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5.7124079403092928E-2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1.676906110146513E-2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1.1565939177630321E-2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0.17037037037037037</v>
      </c>
      <c r="D169" s="18">
        <f t="shared" si="3"/>
        <v>2.1582733812949641E-2</v>
      </c>
      <c r="E169" s="18">
        <f t="shared" si="3"/>
        <v>2.8985507246376812E-2</v>
      </c>
      <c r="F169" s="18">
        <f t="shared" si="3"/>
        <v>0.19548872180451127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1.7808776009914658E-2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2.4634786086074958E-2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1.8287082188731017E-2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1.4814814814814815E-2</v>
      </c>
      <c r="D170" s="18">
        <f t="shared" si="3"/>
        <v>0.16546762589928057</v>
      </c>
      <c r="E170" s="18">
        <f t="shared" si="3"/>
        <v>0.13768115942028986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3.7971276729361667E-2</v>
      </c>
      <c r="O170" s="18">
        <f t="shared" si="6"/>
        <v>1.4423180719358377E-2</v>
      </c>
      <c r="P170" s="18">
        <f t="shared" si="7"/>
        <v>1.1628549501496768E-2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0.17777777777777778</v>
      </c>
      <c r="D171" s="18">
        <f t="shared" si="3"/>
        <v>2.1582733812949641E-2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1.1763509985043143E-2</v>
      </c>
      <c r="O171" s="18">
        <f t="shared" si="6"/>
        <v>2.2421541936769943E-2</v>
      </c>
      <c r="P171" s="18">
        <f t="shared" si="7"/>
        <v>2.0352695425269896E-2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1.4814814814814815E-2</v>
      </c>
      <c r="D172" s="18">
        <f t="shared" si="3"/>
        <v>0.17985611510791366</v>
      </c>
      <c r="E172" s="18">
        <f t="shared" si="3"/>
        <v>0.15217391304347827</v>
      </c>
      <c r="F172" s="18">
        <f>F152/F$161</f>
        <v>4.5112781954887216E-2</v>
      </c>
      <c r="G172" s="18">
        <f t="shared" si="3"/>
        <v>0.16176470588235295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4.9014358499547307E-2</v>
      </c>
      <c r="O172" s="18">
        <f t="shared" si="6"/>
        <v>2.5919080425026317E-2</v>
      </c>
      <c r="P172" s="18">
        <f t="shared" si="7"/>
        <v>2.8178867232089191E-2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4.4444444444444446E-2</v>
      </c>
      <c r="D173" s="18">
        <f t="shared" si="3"/>
        <v>0.10071942446043165</v>
      </c>
      <c r="E173" s="18">
        <f t="shared" si="3"/>
        <v>8.6956521739130432E-2</v>
      </c>
      <c r="F173" s="18">
        <f t="shared" si="3"/>
        <v>6.0150375939849621E-2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3.9018686018437148E-3</v>
      </c>
      <c r="O173" s="18">
        <f t="shared" si="6"/>
        <v>5.1389434879847463E-3</v>
      </c>
      <c r="P173" s="18">
        <f t="shared" si="7"/>
        <v>1.1399893818315936E-3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0.17037037037037037</v>
      </c>
      <c r="D174" s="18">
        <f t="shared" si="3"/>
        <v>4.3165467625899283E-2</v>
      </c>
      <c r="E174" s="18">
        <f t="shared" si="3"/>
        <v>5.0724637681159424E-2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3.3539488301160192E-3</v>
      </c>
      <c r="O174" s="18">
        <f t="shared" si="6"/>
        <v>7.7313671766844798E-3</v>
      </c>
      <c r="P174" s="18">
        <f t="shared" si="7"/>
        <v>2.0122186128384914E-3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6.6666666666666666E-2</v>
      </c>
      <c r="D175" s="18">
        <f t="shared" si="3"/>
        <v>0.1079136690647482</v>
      </c>
      <c r="E175" s="18">
        <f t="shared" si="3"/>
        <v>9.420289855072464E-2</v>
      </c>
      <c r="F175" s="18">
        <f t="shared" si="3"/>
        <v>7.5187969924812026E-2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5.6807445009684418E-3</v>
      </c>
      <c r="O175" s="18">
        <f t="shared" si="6"/>
        <v>3.1921111739100371E-3</v>
      </c>
      <c r="P175" s="18">
        <f t="shared" si="7"/>
        <v>9.4205495970881817E-4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0.13333333333333333</v>
      </c>
      <c r="D176" s="18">
        <f>D156/D$161</f>
        <v>5.0359712230215826E-2</v>
      </c>
      <c r="E176" s="18">
        <f t="shared" si="3"/>
        <v>6.5217391304347824E-2</v>
      </c>
      <c r="F176" s="18">
        <f t="shared" si="3"/>
        <v>0.12781954887218044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3.6838863428419622E-3</v>
      </c>
      <c r="O176" s="18">
        <f t="shared" si="6"/>
        <v>3.1886004220193754E-3</v>
      </c>
      <c r="P176" s="18">
        <f t="shared" si="7"/>
        <v>1.5214122207925073E-3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5.185185185185185E-2</v>
      </c>
      <c r="D177" s="18">
        <f>D157/D$161</f>
        <v>0.11510791366906475</v>
      </c>
      <c r="E177" s="18">
        <f t="shared" si="3"/>
        <v>0.10869565217391304</v>
      </c>
      <c r="F177" s="18">
        <f t="shared" si="3"/>
        <v>5.2631578947368418E-2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5.8803100780341448E-3</v>
      </c>
      <c r="O177" s="18">
        <f t="shared" si="6"/>
        <v>2.4438583712746739E-3</v>
      </c>
      <c r="P177" s="18">
        <f t="shared" si="7"/>
        <v>1.169903768360583E-3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5.185185185185185E-2</v>
      </c>
      <c r="D179" s="18">
        <f t="shared" si="3"/>
        <v>5.7553956834532377E-2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5.9259259259259262E-2</v>
      </c>
      <c r="D180" s="18">
        <f t="shared" si="3"/>
        <v>0</v>
      </c>
      <c r="E180" s="18">
        <f t="shared" si="3"/>
        <v>5.0724637681159424E-2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2.5461778914464338E-2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0.44458085693543919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2.1865860195331229E-3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9.8338728013800726E-4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1.3859906696747737E-4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1.3420539968745475E-3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2.9613061276840503E-3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1.9914072780004562E-2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2.9598074131891153E-2</v>
      </c>
      <c r="S190" s="13">
        <f>SUM(R184:R190)</f>
        <v>5.7124079403092921E-2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1.0990572962855415E-4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1.1001332964357512E-4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C4:C142">
    <cfRule type="containsText" dxfId="201" priority="1" operator="containsText" text="Inner">
      <formula>NOT(ISERROR(SEARCH("Inner",C4)))</formula>
    </cfRule>
    <cfRule type="containsText" dxfId="200" priority="11" operator="containsText" text="King">
      <formula>NOT(ISERROR(SEARCH("King",C4)))</formula>
    </cfRule>
    <cfRule type="containsText" dxfId="199" priority="12" operator="containsText" text="Ace">
      <formula>NOT(ISERROR(SEARCH("Ace",C4)))</formula>
    </cfRule>
    <cfRule type="containsText" dxfId="198" priority="13" operator="containsText" text="Elephant">
      <formula>NOT(ISERROR(SEARCH("Elephant",C4)))</formula>
    </cfRule>
    <cfRule type="containsText" dxfId="197" priority="14" operator="containsText" text="Lion">
      <formula>NOT(ISERROR(SEARCH("Lion",C4)))</formula>
    </cfRule>
  </conditionalFormatting>
  <conditionalFormatting sqref="C4:C142">
    <cfRule type="containsText" dxfId="196" priority="10" operator="containsText" text="Rhino">
      <formula>NOT(ISERROR(SEARCH("Rhino",C4)))</formula>
    </cfRule>
  </conditionalFormatting>
  <conditionalFormatting sqref="C4:C142">
    <cfRule type="containsText" dxfId="195" priority="2" operator="containsText" text="Scatter">
      <formula>NOT(ISERROR(SEARCH("Scatter",C4)))</formula>
    </cfRule>
    <cfRule type="containsText" dxfId="194" priority="3" operator="containsText" text="Collector">
      <formula>NOT(ISERROR(SEARCH("Collector",C4)))</formula>
    </cfRule>
    <cfRule type="containsText" dxfId="193" priority="4" operator="containsText" text="Ten">
      <formula>NOT(ISERROR(SEARCH("Ten",C4)))</formula>
    </cfRule>
    <cfRule type="containsText" dxfId="192" priority="5" operator="containsText" text="WaterBuffalo">
      <formula>NOT(ISERROR(SEARCH("WaterBuffalo",C4)))</formula>
    </cfRule>
    <cfRule type="containsText" dxfId="191" priority="6" operator="containsText" text="Jack">
      <formula>NOT(ISERROR(SEARCH("Jack",C4)))</formula>
    </cfRule>
    <cfRule type="containsText" dxfId="190" priority="7" operator="containsText" text="Queen">
      <formula>NOT(ISERROR(SEARCH("Queen",C4)))</formula>
    </cfRule>
    <cfRule type="containsText" dxfId="189" priority="8" operator="containsText" text="Leopard">
      <formula>NOT(ISERROR(SEARCH("Leopard",C4)))</formula>
    </cfRule>
    <cfRule type="containsText" dxfId="188" priority="9" operator="containsText" text="Wild">
      <formula>NOT(ISERROR(SEARCH("Wild",C4)))</formula>
    </cfRule>
  </conditionalFormatting>
  <conditionalFormatting sqref="A1:Z3 A143:Z1048576 A4:B142 D4:Z142">
    <cfRule type="containsText" dxfId="187" priority="15" operator="containsText" text="Inner">
      <formula>NOT(ISERROR(SEARCH("Inner",A1)))</formula>
    </cfRule>
    <cfRule type="containsText" dxfId="186" priority="25" operator="containsText" text="King">
      <formula>NOT(ISERROR(SEARCH("King",A1)))</formula>
    </cfRule>
    <cfRule type="containsText" dxfId="185" priority="26" operator="containsText" text="Ace">
      <formula>NOT(ISERROR(SEARCH("Ace",A1)))</formula>
    </cfRule>
    <cfRule type="containsText" dxfId="184" priority="27" operator="containsText" text="Elephant">
      <formula>NOT(ISERROR(SEARCH("Elephant",A1)))</formula>
    </cfRule>
    <cfRule type="containsText" dxfId="183" priority="28" operator="containsText" text="Lion">
      <formula>NOT(ISERROR(SEARCH("Lion",A1)))</formula>
    </cfRule>
  </conditionalFormatting>
  <conditionalFormatting sqref="A1:XFD3 A143:XFD1048576 A4:B142 D4:XFD142">
    <cfRule type="containsText" dxfId="182" priority="24" operator="containsText" text="Rhino">
      <formula>NOT(ISERROR(SEARCH("Rhino",A1)))</formula>
    </cfRule>
  </conditionalFormatting>
  <conditionalFormatting sqref="A1:U3 A143:U1048576 A4:B142 D4:U142">
    <cfRule type="containsText" dxfId="181" priority="16" operator="containsText" text="Scatter">
      <formula>NOT(ISERROR(SEARCH("Scatter",A1)))</formula>
    </cfRule>
    <cfRule type="containsText" dxfId="180" priority="17" operator="containsText" text="Collector">
      <formula>NOT(ISERROR(SEARCH("Collector",A1)))</formula>
    </cfRule>
    <cfRule type="containsText" dxfId="179" priority="18" operator="containsText" text="Ten">
      <formula>NOT(ISERROR(SEARCH("Ten",A1)))</formula>
    </cfRule>
    <cfRule type="containsText" dxfId="178" priority="19" operator="containsText" text="WaterBuffalo">
      <formula>NOT(ISERROR(SEARCH("WaterBuffalo",A1)))</formula>
    </cfRule>
    <cfRule type="containsText" dxfId="177" priority="20" operator="containsText" text="Jack">
      <formula>NOT(ISERROR(SEARCH("Jack",A1)))</formula>
    </cfRule>
    <cfRule type="containsText" dxfId="176" priority="21" operator="containsText" text="Queen">
      <formula>NOT(ISERROR(SEARCH("Queen",A1)))</formula>
    </cfRule>
    <cfRule type="containsText" dxfId="175" priority="22" operator="containsText" text="Leopard">
      <formula>NOT(ISERROR(SEARCH("Leopard",A1)))</formula>
    </cfRule>
    <cfRule type="containsText" dxfId="174" priority="23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1B5A-E4AC-4CB1-95A2-AD69FE19FD03}">
  <dimension ref="B2:Z198"/>
  <sheetViews>
    <sheetView zoomScale="81" workbookViewId="0">
      <selection activeCell="E29" sqref="E29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9</v>
      </c>
      <c r="E4" s="16" t="s">
        <v>5</v>
      </c>
      <c r="F4" s="16" t="s">
        <v>5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5</v>
      </c>
      <c r="F5" s="16" t="s">
        <v>5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16</v>
      </c>
      <c r="F6" s="16" t="s">
        <v>5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8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8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8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7</v>
      </c>
      <c r="E11" s="16" t="s">
        <v>8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8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8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10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10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10</v>
      </c>
      <c r="E18" s="16" t="s">
        <v>61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61</v>
      </c>
      <c r="F19" s="16" t="s">
        <v>10</v>
      </c>
      <c r="G19" s="16" t="s">
        <v>7</v>
      </c>
      <c r="H19" s="32" t="s">
        <v>14</v>
      </c>
      <c r="I19" s="21">
        <f>I62</f>
        <v>1.1958039745901168</v>
      </c>
    </row>
    <row r="20" spans="2:9">
      <c r="B20" s="12">
        <v>16</v>
      </c>
      <c r="C20" s="16" t="s">
        <v>9</v>
      </c>
      <c r="D20" s="16" t="s">
        <v>10</v>
      </c>
      <c r="E20" s="16" t="s">
        <v>61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5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61</v>
      </c>
      <c r="F29" s="16" t="s">
        <v>14</v>
      </c>
      <c r="G29" s="16" t="s">
        <v>5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9</v>
      </c>
      <c r="G31" s="16" t="s">
        <v>5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9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61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5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1.1958039745901168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9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10</v>
      </c>
      <c r="E65" s="16" t="s">
        <v>9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10</v>
      </c>
      <c r="D66" s="16" t="s">
        <v>15</v>
      </c>
      <c r="E66" s="16" t="s">
        <v>10</v>
      </c>
      <c r="F66" s="16" t="s">
        <v>7</v>
      </c>
      <c r="G66" s="16" t="s">
        <v>15</v>
      </c>
      <c r="H66" s="32"/>
    </row>
    <row r="67" spans="2:8">
      <c r="B67" s="12">
        <v>63</v>
      </c>
      <c r="C67" s="16" t="s">
        <v>10</v>
      </c>
      <c r="D67" s="16" t="s">
        <v>12</v>
      </c>
      <c r="E67" s="16" t="s">
        <v>10</v>
      </c>
      <c r="F67" s="16" t="s">
        <v>7</v>
      </c>
      <c r="G67" s="16" t="s">
        <v>12</v>
      </c>
      <c r="H67" s="32"/>
    </row>
    <row r="68" spans="2:8">
      <c r="B68" s="12">
        <v>64</v>
      </c>
      <c r="C68" s="16" t="s">
        <v>7</v>
      </c>
      <c r="D68" s="16" t="s">
        <v>14</v>
      </c>
      <c r="E68" s="16" t="s">
        <v>11</v>
      </c>
      <c r="F68" s="16" t="s">
        <v>7</v>
      </c>
      <c r="G68" s="16" t="s">
        <v>61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15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9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7</v>
      </c>
      <c r="D76" s="16" t="s">
        <v>12</v>
      </c>
      <c r="E76" s="16" t="s">
        <v>9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7</v>
      </c>
      <c r="E77" s="16" t="s">
        <v>9</v>
      </c>
      <c r="F77" s="16" t="s">
        <v>8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8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8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5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5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5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8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8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8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8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1.1958039745901168</v>
      </c>
    </row>
    <row r="101" spans="2:9">
      <c r="B101" s="12">
        <v>97</v>
      </c>
      <c r="C101" s="16" t="s">
        <v>12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8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10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10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10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7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8</v>
      </c>
      <c r="D124" s="16" t="s">
        <v>7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8</v>
      </c>
      <c r="D125" s="16" t="s">
        <v>7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8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8</v>
      </c>
      <c r="D127" s="16" t="s">
        <v>7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1.1958039745901168</v>
      </c>
    </row>
    <row r="128" spans="2:9">
      <c r="B128" s="12">
        <v>124</v>
      </c>
      <c r="C128" s="16" t="s">
        <v>7</v>
      </c>
      <c r="D128" s="16" t="s">
        <v>7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7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9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9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10</v>
      </c>
      <c r="D133" s="49" t="s">
        <v>13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10</v>
      </c>
      <c r="D134" s="49" t="s">
        <v>9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13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13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9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9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4</v>
      </c>
      <c r="E147" s="18">
        <f t="shared" si="0"/>
        <v>3</v>
      </c>
      <c r="F147" s="18">
        <f t="shared" si="0"/>
        <v>5</v>
      </c>
      <c r="G147" s="18">
        <f t="shared" si="0"/>
        <v>5</v>
      </c>
      <c r="H147" s="18">
        <f t="shared" si="0"/>
        <v>0</v>
      </c>
      <c r="I147" s="13" t="s">
        <v>60</v>
      </c>
      <c r="J147" s="13">
        <f>Q181</f>
        <v>1.1958039745901168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10</v>
      </c>
      <c r="E148" s="53">
        <f t="shared" si="1"/>
        <v>18</v>
      </c>
      <c r="F148" s="51">
        <f t="shared" si="1"/>
        <v>8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141.53385416666666</v>
      </c>
    </row>
    <row r="149" spans="2:13">
      <c r="B149" s="18" t="s">
        <v>8</v>
      </c>
      <c r="C149" s="51">
        <f t="shared" si="1"/>
        <v>14</v>
      </c>
      <c r="D149" s="53">
        <f t="shared" si="1"/>
        <v>27</v>
      </c>
      <c r="E149" s="51">
        <f t="shared" si="1"/>
        <v>6</v>
      </c>
      <c r="F149" s="53">
        <f t="shared" si="1"/>
        <v>27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18</v>
      </c>
      <c r="D150" s="51">
        <f t="shared" si="1"/>
        <v>11</v>
      </c>
      <c r="E150" s="53">
        <f t="shared" si="1"/>
        <v>22</v>
      </c>
      <c r="F150" s="51">
        <f t="shared" si="1"/>
        <v>6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15</v>
      </c>
      <c r="D151" s="53">
        <f t="shared" si="1"/>
        <v>25</v>
      </c>
      <c r="E151" s="51">
        <f t="shared" si="1"/>
        <v>5</v>
      </c>
      <c r="F151" s="53">
        <f t="shared" si="1"/>
        <v>27</v>
      </c>
      <c r="G151" s="18">
        <f t="shared" si="0"/>
        <v>16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24</v>
      </c>
      <c r="D152" s="51">
        <f t="shared" si="1"/>
        <v>3</v>
      </c>
      <c r="E152" s="53">
        <f t="shared" si="1"/>
        <v>24</v>
      </c>
      <c r="F152" s="51">
        <f t="shared" si="1"/>
        <v>6</v>
      </c>
      <c r="G152" s="18">
        <f t="shared" si="0"/>
        <v>23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6</v>
      </c>
      <c r="D153" s="51">
        <f t="shared" si="1"/>
        <v>6</v>
      </c>
      <c r="E153" s="53">
        <f t="shared" si="1"/>
        <v>10</v>
      </c>
      <c r="F153" s="51">
        <f t="shared" si="1"/>
        <v>4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12</v>
      </c>
      <c r="E154" s="51">
        <f t="shared" si="1"/>
        <v>7</v>
      </c>
      <c r="F154" s="53">
        <f t="shared" si="1"/>
        <v>15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12</v>
      </c>
      <c r="D155" s="51">
        <f t="shared" si="1"/>
        <v>9</v>
      </c>
      <c r="E155" s="53">
        <f t="shared" si="1"/>
        <v>10</v>
      </c>
      <c r="F155" s="51">
        <f t="shared" si="1"/>
        <v>5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4</v>
      </c>
      <c r="D156" s="53">
        <f t="shared" si="1"/>
        <v>13</v>
      </c>
      <c r="E156" s="51">
        <f t="shared" si="1"/>
        <v>8</v>
      </c>
      <c r="F156" s="53">
        <f t="shared" si="1"/>
        <v>17</v>
      </c>
      <c r="G156" s="18">
        <f t="shared" si="0"/>
        <v>8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6</v>
      </c>
      <c r="D157" s="51">
        <f t="shared" si="1"/>
        <v>8</v>
      </c>
      <c r="E157" s="53">
        <f t="shared" si="1"/>
        <v>11</v>
      </c>
      <c r="F157" s="51">
        <f t="shared" si="1"/>
        <v>6</v>
      </c>
      <c r="G157" s="18">
        <f t="shared" si="0"/>
        <v>8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6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2.9629629629629631E-2</v>
      </c>
      <c r="E167" s="18">
        <f t="shared" si="3"/>
        <v>2.1739130434782608E-2</v>
      </c>
      <c r="F167" s="18">
        <f t="shared" si="3"/>
        <v>3.7593984962406013E-2</v>
      </c>
      <c r="G167" s="18">
        <f t="shared" si="3"/>
        <v>3.6764705882352942E-2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2.7803843881416608E-4</v>
      </c>
      <c r="N167" s="18">
        <f>C167*D167*E167*(F173+F174+F175+F176+F177)*E186</f>
        <v>4.9127092572427841E-4</v>
      </c>
      <c r="O167" s="18">
        <f>C167*D167*E167*F167*(G178+G180+SUM(G173:G177)+G179*SUM(H173:H177))*F186</f>
        <v>8.5786146429527556E-5</v>
      </c>
      <c r="P167" s="18">
        <f>C167*D167*E167*F167*G167*G186</f>
        <v>4.8035720991500942E-5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7.407407407407407E-2</v>
      </c>
      <c r="E168" s="18">
        <f t="shared" si="3"/>
        <v>0.13043478260869565</v>
      </c>
      <c r="F168" s="18">
        <f t="shared" si="3"/>
        <v>6.0150375939849621E-2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0.11128188258256985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6.0314517803660171E-2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4.269218971333108E-2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0.10071942446043165</v>
      </c>
      <c r="D169" s="18">
        <f t="shared" si="3"/>
        <v>0.2</v>
      </c>
      <c r="E169" s="18">
        <f t="shared" si="3"/>
        <v>4.3478260869565216E-2</v>
      </c>
      <c r="F169" s="18">
        <f t="shared" si="3"/>
        <v>0.20300751879699247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8.6767772525479459E-2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0.12733955047968246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9.415769885870047E-2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0.12949640287769784</v>
      </c>
      <c r="D170" s="18">
        <f t="shared" si="3"/>
        <v>8.1481481481481488E-2</v>
      </c>
      <c r="E170" s="18">
        <f t="shared" si="3"/>
        <v>0.15942028985507245</v>
      </c>
      <c r="F170" s="18">
        <f t="shared" si="3"/>
        <v>4.5112781954887216E-2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9.8272169718794877E-2</v>
      </c>
      <c r="O170" s="18">
        <f t="shared" si="6"/>
        <v>5.762315585091525E-2</v>
      </c>
      <c r="P170" s="18">
        <f t="shared" si="7"/>
        <v>4.7103163981063879E-2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0.1079136690647482</v>
      </c>
      <c r="D171" s="18">
        <f t="shared" si="3"/>
        <v>0.18518518518518517</v>
      </c>
      <c r="E171" s="18">
        <f t="shared" si="3"/>
        <v>3.6231884057971016E-2</v>
      </c>
      <c r="F171" s="18">
        <f t="shared" si="3"/>
        <v>0.20300751879699247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5.1581602629363163E-2</v>
      </c>
      <c r="O171" s="18">
        <f t="shared" si="6"/>
        <v>0.100600697337975</v>
      </c>
      <c r="P171" s="18">
        <f t="shared" si="7"/>
        <v>8.6500341529229197E-2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0.17266187050359713</v>
      </c>
      <c r="D172" s="18">
        <f t="shared" si="3"/>
        <v>2.2222222222222223E-2</v>
      </c>
      <c r="E172" s="18">
        <f t="shared" si="3"/>
        <v>0.17391304347826086</v>
      </c>
      <c r="F172" s="18">
        <f>F152/F$161</f>
        <v>4.5112781954887216E-2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7.4596354299365342E-2</v>
      </c>
      <c r="O172" s="18">
        <f t="shared" si="6"/>
        <v>4.4263535725408074E-2</v>
      </c>
      <c r="P172" s="18">
        <f t="shared" si="7"/>
        <v>5.2984846976516571E-2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4.3165467625899283E-2</v>
      </c>
      <c r="D173" s="18">
        <f t="shared" si="3"/>
        <v>4.4444444444444446E-2</v>
      </c>
      <c r="E173" s="18">
        <f t="shared" si="3"/>
        <v>7.2463768115942032E-2</v>
      </c>
      <c r="F173" s="18">
        <f t="shared" si="3"/>
        <v>3.007518796992481E-2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2.524088838077088E-3</v>
      </c>
      <c r="O173" s="18">
        <f t="shared" si="6"/>
        <v>2.7849995848643733E-3</v>
      </c>
      <c r="P173" s="18">
        <f t="shared" si="7"/>
        <v>7.6209971143113636E-4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8.8888888888888892E-2</v>
      </c>
      <c r="E174" s="18">
        <f t="shared" si="3"/>
        <v>5.0724637681159424E-2</v>
      </c>
      <c r="F174" s="18">
        <f t="shared" si="3"/>
        <v>0.11278195488721804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2.8015662196700731E-3</v>
      </c>
      <c r="O174" s="18">
        <f t="shared" si="6"/>
        <v>6.7969837665059936E-3</v>
      </c>
      <c r="P174" s="18">
        <f t="shared" si="7"/>
        <v>2.0356781287184816E-3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8.6330935251798566E-2</v>
      </c>
      <c r="D175" s="18">
        <f t="shared" si="3"/>
        <v>6.6666666666666666E-2</v>
      </c>
      <c r="E175" s="18">
        <f t="shared" si="3"/>
        <v>7.2463768115942032E-2</v>
      </c>
      <c r="F175" s="18">
        <f t="shared" si="3"/>
        <v>3.7593984962406013E-2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5.1532004146248728E-3</v>
      </c>
      <c r="O175" s="18">
        <f t="shared" si="6"/>
        <v>2.213478488273306E-3</v>
      </c>
      <c r="P175" s="18">
        <f t="shared" si="7"/>
        <v>8.2772893908037175E-4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2.8776978417266189E-2</v>
      </c>
      <c r="D176" s="18">
        <f>D156/D$161</f>
        <v>9.6296296296296297E-2</v>
      </c>
      <c r="E176" s="18">
        <f t="shared" si="3"/>
        <v>5.7971014492753624E-2</v>
      </c>
      <c r="F176" s="18">
        <f t="shared" si="3"/>
        <v>0.12781954887218044</v>
      </c>
      <c r="G176" s="18">
        <f t="shared" si="3"/>
        <v>5.8823529411764705E-2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2.5349743729300416E-3</v>
      </c>
      <c r="O176" s="18">
        <f t="shared" si="6"/>
        <v>2.4775363094495031E-3</v>
      </c>
      <c r="P176" s="18">
        <f t="shared" si="7"/>
        <v>1.2983589468904982E-3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4.3165467625899283E-2</v>
      </c>
      <c r="D177" s="18">
        <f>D157/D$161</f>
        <v>5.9259259259259262E-2</v>
      </c>
      <c r="E177" s="18">
        <f t="shared" si="3"/>
        <v>7.9710144927536225E-2</v>
      </c>
      <c r="F177" s="18">
        <f t="shared" si="3"/>
        <v>4.5112781954887216E-2</v>
      </c>
      <c r="G177" s="18">
        <f t="shared" si="3"/>
        <v>5.8823529411764705E-2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3.1547316721465732E-3</v>
      </c>
      <c r="O177" s="18">
        <f t="shared" si="6"/>
        <v>1.4736771469018002E-3</v>
      </c>
      <c r="P177" s="18">
        <f t="shared" si="7"/>
        <v>7.8591864752936902E-4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4.3478260869565216E-2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2.1196342159009368E-2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1</v>
      </c>
      <c r="E181" s="25">
        <f t="shared" si="9"/>
        <v>1.0000000000000002</v>
      </c>
      <c r="F181" s="25">
        <f t="shared" si="9"/>
        <v>1.0000000000000002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1.1958039745901168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3.9223792142308051E-3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1.6787139486341813E-3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3.2995288415666071E-3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9.180996900714786E-3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2.1217629882616051E-2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1.0859710849348966E-2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6.1122922945458451E-2</v>
      </c>
      <c r="S190" s="13">
        <f>SUM(R184:R190)</f>
        <v>0.11128188258256985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6.2285037266419777E-4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6.2349597275432355E-4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173" priority="1" operator="containsText" text="Inner">
      <formula>NOT(ISERROR(SEARCH("Inner",A1)))</formula>
    </cfRule>
    <cfRule type="containsText" dxfId="172" priority="11" operator="containsText" text="King">
      <formula>NOT(ISERROR(SEARCH("King",A1)))</formula>
    </cfRule>
    <cfRule type="containsText" dxfId="171" priority="12" operator="containsText" text="Ace">
      <formula>NOT(ISERROR(SEARCH("Ace",A1)))</formula>
    </cfRule>
    <cfRule type="containsText" dxfId="170" priority="13" operator="containsText" text="Elephant">
      <formula>NOT(ISERROR(SEARCH("Elephant",A1)))</formula>
    </cfRule>
    <cfRule type="containsText" dxfId="169" priority="14" operator="containsText" text="Lion">
      <formula>NOT(ISERROR(SEARCH("Lion",A1)))</formula>
    </cfRule>
  </conditionalFormatting>
  <conditionalFormatting sqref="A1:XFD1048576">
    <cfRule type="containsText" dxfId="168" priority="10" operator="containsText" text="Rhino">
      <formula>NOT(ISERROR(SEARCH("Rhino",A1)))</formula>
    </cfRule>
  </conditionalFormatting>
  <conditionalFormatting sqref="A1:U1048576">
    <cfRule type="containsText" dxfId="167" priority="2" operator="containsText" text="Scatter">
      <formula>NOT(ISERROR(SEARCH("Scatter",A1)))</formula>
    </cfRule>
    <cfRule type="containsText" dxfId="166" priority="3" operator="containsText" text="Collector">
      <formula>NOT(ISERROR(SEARCH("Collector",A1)))</formula>
    </cfRule>
    <cfRule type="containsText" dxfId="165" priority="4" operator="containsText" text="Ten">
      <formula>NOT(ISERROR(SEARCH("Ten",A1)))</formula>
    </cfRule>
    <cfRule type="containsText" dxfId="164" priority="5" operator="containsText" text="WaterBuffalo">
      <formula>NOT(ISERROR(SEARCH("WaterBuffalo",A1)))</formula>
    </cfRule>
    <cfRule type="containsText" dxfId="163" priority="6" operator="containsText" text="Jack">
      <formula>NOT(ISERROR(SEARCH("Jack",A1)))</formula>
    </cfRule>
    <cfRule type="containsText" dxfId="162" priority="7" operator="containsText" text="Queen">
      <formula>NOT(ISERROR(SEARCH("Queen",A1)))</formula>
    </cfRule>
    <cfRule type="containsText" dxfId="161" priority="8" operator="containsText" text="Leopard">
      <formula>NOT(ISERROR(SEARCH("Leopard",A1)))</formula>
    </cfRule>
    <cfRule type="containsText" dxfId="160" priority="9" operator="containsText" text="Wild">
      <formula>NOT(ISERROR(SEARCH("Wild",A1)))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Base Game Reels 3</vt:lpstr>
      <vt:lpstr>Outer Reels Weights</vt:lpstr>
      <vt:lpstr>Outer Collector Reels</vt:lpstr>
      <vt:lpstr>Lion Feature Info</vt:lpstr>
      <vt:lpstr>Lion Feature Reels</vt:lpstr>
      <vt:lpstr>Elephant Feature Info</vt:lpstr>
      <vt:lpstr>Elephant Feature Reels</vt:lpstr>
      <vt:lpstr>Leopard Feature Weights</vt:lpstr>
      <vt:lpstr>Rhino Feature Info</vt:lpstr>
      <vt:lpstr>Rhino Feature Reels</vt:lpstr>
      <vt:lpstr>Buffalo Feature Info</vt:lpstr>
      <vt:lpstr>Buffalo Feature Reel Set1</vt:lpstr>
      <vt:lpstr>Buffalo Feature Reel Set2</vt:lpstr>
      <vt:lpstr>Buffalo Feature Reel 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2023-09-21T16:34:54Z</dcterms:modified>
</cp:coreProperties>
</file>