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"/>
    </mc:Choice>
  </mc:AlternateContent>
  <xr:revisionPtr revIDLastSave="0" documentId="13_ncr:1_{A7C52CC7-E5F8-462C-9C7C-18089BDD8473}" xr6:coauthVersionLast="47" xr6:coauthVersionMax="47" xr10:uidLastSave="{00000000-0000-0000-0000-000000000000}"/>
  <bookViews>
    <workbookView xWindow="-120" yWindow="-120" windowWidth="29040" windowHeight="15720" firstSheet="9" activeTab="14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Formula of Animal Wheel Weights" sheetId="21" r:id="rId5"/>
    <sheet name="Base Game Reel Weights" sheetId="18" r:id="rId6"/>
    <sheet name="Base Game Reels 1" sheetId="3" r:id="rId7"/>
    <sheet name="Base Game Reels 2" sheetId="20" r:id="rId8"/>
    <sheet name="Outer Reels Weights" sheetId="17" r:id="rId9"/>
    <sheet name="Outer Collector Reels" sheetId="15" r:id="rId10"/>
    <sheet name="FreeSpinsTriggerReels" sheetId="6" r:id="rId11"/>
    <sheet name="Lion Feature Reels" sheetId="7" r:id="rId12"/>
    <sheet name="Lion Feature Info" sheetId="22" r:id="rId13"/>
    <sheet name="ElephantFeature Reels" sheetId="8" r:id="rId14"/>
    <sheet name="Leopard Feature Weights" sheetId="9" r:id="rId15"/>
    <sheet name="RhinoFeature Reels" sheetId="10" r:id="rId16"/>
    <sheet name="BuffaloFeature Reels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9" l="1"/>
  <c r="I14" i="9"/>
  <c r="I15" i="9"/>
  <c r="I16" i="9"/>
  <c r="I17" i="9"/>
  <c r="I18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13" i="9"/>
  <c r="G48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14" i="9"/>
  <c r="G15" i="9"/>
  <c r="G16" i="9"/>
  <c r="G17" i="9"/>
  <c r="G18" i="9"/>
  <c r="G19" i="9"/>
  <c r="G20" i="9"/>
  <c r="G21" i="9"/>
  <c r="G22" i="9"/>
  <c r="G23" i="9"/>
  <c r="G24" i="9"/>
  <c r="G13" i="9"/>
  <c r="D29" i="9"/>
  <c r="E50" i="9"/>
  <c r="F29" i="9" s="1"/>
  <c r="C48" i="9"/>
  <c r="C14" i="9"/>
  <c r="D14" i="9" s="1"/>
  <c r="C16" i="9"/>
  <c r="D16" i="9" s="1"/>
  <c r="C17" i="9"/>
  <c r="C20" i="9"/>
  <c r="C23" i="9"/>
  <c r="C15" i="9"/>
  <c r="C18" i="9"/>
  <c r="C24" i="9"/>
  <c r="C27" i="9"/>
  <c r="D27" i="9" s="1"/>
  <c r="C30" i="9"/>
  <c r="D30" i="9" s="1"/>
  <c r="C34" i="9"/>
  <c r="C19" i="9"/>
  <c r="D19" i="9" s="1"/>
  <c r="C22" i="9"/>
  <c r="D22" i="9" s="1"/>
  <c r="C28" i="9"/>
  <c r="D28" i="9" s="1"/>
  <c r="C33" i="9"/>
  <c r="D33" i="9" s="1"/>
  <c r="C35" i="9"/>
  <c r="D35" i="9" s="1"/>
  <c r="C40" i="9"/>
  <c r="D40" i="9" s="1"/>
  <c r="C21" i="9"/>
  <c r="D21" i="9" s="1"/>
  <c r="C26" i="9"/>
  <c r="C32" i="9"/>
  <c r="D32" i="9" s="1"/>
  <c r="C38" i="9"/>
  <c r="C39" i="9"/>
  <c r="D39" i="9" s="1"/>
  <c r="C44" i="9"/>
  <c r="D44" i="9" s="1"/>
  <c r="C25" i="9"/>
  <c r="D25" i="9" s="1"/>
  <c r="C29" i="9"/>
  <c r="C36" i="9"/>
  <c r="D36" i="9" s="1"/>
  <c r="C41" i="9"/>
  <c r="D41" i="9" s="1"/>
  <c r="C42" i="9"/>
  <c r="D42" i="9" s="1"/>
  <c r="C45" i="9"/>
  <c r="D45" i="9" s="1"/>
  <c r="C31" i="9"/>
  <c r="D31" i="9" s="1"/>
  <c r="C37" i="9"/>
  <c r="D37" i="9" s="1"/>
  <c r="C43" i="9"/>
  <c r="D43" i="9" s="1"/>
  <c r="C46" i="9"/>
  <c r="D46" i="9" s="1"/>
  <c r="C47" i="9"/>
  <c r="D47" i="9" s="1"/>
  <c r="C13" i="9"/>
  <c r="D13" i="9" s="1"/>
  <c r="D17" i="9"/>
  <c r="D20" i="9"/>
  <c r="D23" i="9"/>
  <c r="D15" i="9"/>
  <c r="D18" i="9"/>
  <c r="D24" i="9"/>
  <c r="D34" i="9"/>
  <c r="D26" i="9"/>
  <c r="D38" i="9"/>
  <c r="D48" i="9"/>
  <c r="C20" i="12"/>
  <c r="C21" i="12"/>
  <c r="C22" i="12"/>
  <c r="C23" i="12"/>
  <c r="G10" i="9"/>
  <c r="K4" i="9" s="1"/>
  <c r="D10" i="9"/>
  <c r="J6" i="9" s="1"/>
  <c r="G196" i="7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E192" i="7"/>
  <c r="D192" i="7"/>
  <c r="C192" i="7"/>
  <c r="G191" i="7"/>
  <c r="F191" i="7"/>
  <c r="E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60" i="7"/>
  <c r="F160" i="7"/>
  <c r="E160" i="7"/>
  <c r="D160" i="7"/>
  <c r="C160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H177" i="7" s="1"/>
  <c r="G157" i="7"/>
  <c r="F157" i="7"/>
  <c r="E157" i="7"/>
  <c r="D157" i="7"/>
  <c r="C157" i="7"/>
  <c r="H156" i="7"/>
  <c r="H176" i="7" s="1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H173" i="7" s="1"/>
  <c r="G153" i="7"/>
  <c r="F153" i="7"/>
  <c r="E153" i="7"/>
  <c r="D153" i="7"/>
  <c r="C153" i="7"/>
  <c r="H152" i="7"/>
  <c r="H172" i="7" s="1"/>
  <c r="G152" i="7"/>
  <c r="F152" i="7"/>
  <c r="E152" i="7"/>
  <c r="D152" i="7"/>
  <c r="C152" i="7"/>
  <c r="H151" i="7"/>
  <c r="H171" i="7" s="1"/>
  <c r="G151" i="7"/>
  <c r="F151" i="7"/>
  <c r="E151" i="7"/>
  <c r="D151" i="7"/>
  <c r="C151" i="7"/>
  <c r="H150" i="7"/>
  <c r="H170" i="7" s="1"/>
  <c r="G150" i="7"/>
  <c r="F150" i="7"/>
  <c r="E150" i="7"/>
  <c r="D150" i="7"/>
  <c r="C150" i="7"/>
  <c r="H149" i="7"/>
  <c r="H169" i="7" s="1"/>
  <c r="G149" i="7"/>
  <c r="F149" i="7"/>
  <c r="E149" i="7"/>
  <c r="D149" i="7"/>
  <c r="C149" i="7"/>
  <c r="H148" i="7"/>
  <c r="H168" i="7" s="1"/>
  <c r="G148" i="7"/>
  <c r="F148" i="7"/>
  <c r="E148" i="7"/>
  <c r="D148" i="7"/>
  <c r="C148" i="7"/>
  <c r="H147" i="7"/>
  <c r="H161" i="7" s="1"/>
  <c r="G147" i="7"/>
  <c r="F147" i="7"/>
  <c r="E147" i="7"/>
  <c r="D147" i="7"/>
  <c r="C147" i="7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2"/>
  <c r="C165" i="15"/>
  <c r="C162" i="15" s="1"/>
  <c r="C8" i="21"/>
  <c r="D161" i="15"/>
  <c r="E161" i="15"/>
  <c r="C161" i="15"/>
  <c r="H152" i="3"/>
  <c r="G148" i="3"/>
  <c r="H148" i="3"/>
  <c r="G149" i="3"/>
  <c r="H149" i="3"/>
  <c r="G150" i="3"/>
  <c r="H150" i="3"/>
  <c r="G151" i="3"/>
  <c r="H151" i="3"/>
  <c r="G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H147" i="3"/>
  <c r="C147" i="20"/>
  <c r="D147" i="20"/>
  <c r="E147" i="20"/>
  <c r="F147" i="20"/>
  <c r="G147" i="20"/>
  <c r="C148" i="20"/>
  <c r="D148" i="20"/>
  <c r="E148" i="20"/>
  <c r="F148" i="20"/>
  <c r="G148" i="20"/>
  <c r="C149" i="20"/>
  <c r="D149" i="20"/>
  <c r="E149" i="20"/>
  <c r="F149" i="20"/>
  <c r="G149" i="20"/>
  <c r="C150" i="20"/>
  <c r="D150" i="20"/>
  <c r="E150" i="20"/>
  <c r="F150" i="20"/>
  <c r="G150" i="20"/>
  <c r="C151" i="20"/>
  <c r="D151" i="20"/>
  <c r="E151" i="20"/>
  <c r="F151" i="20"/>
  <c r="G151" i="20"/>
  <c r="C152" i="20"/>
  <c r="D152" i="20"/>
  <c r="E152" i="20"/>
  <c r="F152" i="20"/>
  <c r="G152" i="20"/>
  <c r="C153" i="20"/>
  <c r="D153" i="20"/>
  <c r="E153" i="20"/>
  <c r="F153" i="20"/>
  <c r="G153" i="20"/>
  <c r="D154" i="20"/>
  <c r="E154" i="20"/>
  <c r="F154" i="20"/>
  <c r="G154" i="20"/>
  <c r="D155" i="20"/>
  <c r="E155" i="20"/>
  <c r="F155" i="20"/>
  <c r="G155" i="20"/>
  <c r="D156" i="20"/>
  <c r="E156" i="20"/>
  <c r="F156" i="20"/>
  <c r="G156" i="20"/>
  <c r="D157" i="20"/>
  <c r="E157" i="20"/>
  <c r="F157" i="20"/>
  <c r="G157" i="20"/>
  <c r="D158" i="20"/>
  <c r="E158" i="20"/>
  <c r="F158" i="20"/>
  <c r="G158" i="20"/>
  <c r="D159" i="20"/>
  <c r="E159" i="20"/>
  <c r="F159" i="20"/>
  <c r="G159" i="20"/>
  <c r="D160" i="20"/>
  <c r="E160" i="20"/>
  <c r="F160" i="20"/>
  <c r="G160" i="20"/>
  <c r="C155" i="20"/>
  <c r="C156" i="20"/>
  <c r="C157" i="20"/>
  <c r="C158" i="20"/>
  <c r="C159" i="20"/>
  <c r="C160" i="20"/>
  <c r="C154" i="20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E192" i="20"/>
  <c r="D192" i="20"/>
  <c r="C192" i="20"/>
  <c r="G191" i="20"/>
  <c r="F191" i="20"/>
  <c r="E191" i="20"/>
  <c r="D191" i="20"/>
  <c r="C191" i="20"/>
  <c r="G190" i="20"/>
  <c r="F190" i="20"/>
  <c r="E190" i="20"/>
  <c r="D190" i="20"/>
  <c r="C190" i="20"/>
  <c r="G189" i="20"/>
  <c r="F189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G186" i="20"/>
  <c r="F186" i="20"/>
  <c r="E186" i="20"/>
  <c r="D186" i="20"/>
  <c r="C186" i="20"/>
  <c r="H180" i="20"/>
  <c r="H176" i="20"/>
  <c r="H174" i="20"/>
  <c r="H172" i="20"/>
  <c r="H170" i="20"/>
  <c r="H169" i="20"/>
  <c r="H167" i="20"/>
  <c r="H161" i="20"/>
  <c r="H175" i="20" s="1"/>
  <c r="C4" i="18"/>
  <c r="F34" i="9" l="1"/>
  <c r="F41" i="9"/>
  <c r="F40" i="9"/>
  <c r="F39" i="9"/>
  <c r="F38" i="9"/>
  <c r="F37" i="9"/>
  <c r="F36" i="9"/>
  <c r="F35" i="9"/>
  <c r="F28" i="9"/>
  <c r="F27" i="9"/>
  <c r="F26" i="9"/>
  <c r="F25" i="9"/>
  <c r="F24" i="9"/>
  <c r="F44" i="9"/>
  <c r="F23" i="9"/>
  <c r="F43" i="9"/>
  <c r="F22" i="9"/>
  <c r="F42" i="9"/>
  <c r="F21" i="9"/>
  <c r="F20" i="9"/>
  <c r="F19" i="9"/>
  <c r="F18" i="9"/>
  <c r="F33" i="9"/>
  <c r="F17" i="9"/>
  <c r="F48" i="9"/>
  <c r="F32" i="9"/>
  <c r="F16" i="9"/>
  <c r="F47" i="9"/>
  <c r="F31" i="9"/>
  <c r="F15" i="9"/>
  <c r="F46" i="9"/>
  <c r="F30" i="9"/>
  <c r="F14" i="9"/>
  <c r="F45" i="9"/>
  <c r="F13" i="9"/>
  <c r="J3" i="9"/>
  <c r="K7" i="9"/>
  <c r="K5" i="9"/>
  <c r="K3" i="9"/>
  <c r="K8" i="9"/>
  <c r="K6" i="9"/>
  <c r="J5" i="9"/>
  <c r="J4" i="9"/>
  <c r="J8" i="9"/>
  <c r="J7" i="9"/>
  <c r="G161" i="7"/>
  <c r="G176" i="7" s="1"/>
  <c r="C161" i="7"/>
  <c r="C172" i="7" s="1"/>
  <c r="F161" i="7"/>
  <c r="F174" i="7" s="1"/>
  <c r="E161" i="7"/>
  <c r="E179" i="7" s="1"/>
  <c r="D161" i="7"/>
  <c r="D178" i="7" s="1"/>
  <c r="H180" i="7"/>
  <c r="H167" i="7"/>
  <c r="H178" i="7"/>
  <c r="H179" i="7"/>
  <c r="H174" i="7"/>
  <c r="H175" i="7"/>
  <c r="E161" i="20"/>
  <c r="E168" i="20" s="1"/>
  <c r="D161" i="20"/>
  <c r="D168" i="20" s="1"/>
  <c r="F161" i="20"/>
  <c r="F176" i="20" s="1"/>
  <c r="C161" i="20"/>
  <c r="C168" i="20" s="1"/>
  <c r="G161" i="20"/>
  <c r="G167" i="20" s="1"/>
  <c r="H168" i="20"/>
  <c r="H179" i="20"/>
  <c r="H177" i="20"/>
  <c r="H171" i="20"/>
  <c r="H181" i="20" s="1"/>
  <c r="H173" i="20"/>
  <c r="H178" i="20"/>
  <c r="L165" i="15"/>
  <c r="M165" i="15"/>
  <c r="L169" i="15"/>
  <c r="M169" i="15"/>
  <c r="K165" i="15"/>
  <c r="K169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J13" i="9" l="1"/>
  <c r="F50" i="9"/>
  <c r="H51" i="9" s="1"/>
  <c r="J9" i="9"/>
  <c r="K9" i="9"/>
  <c r="F172" i="7"/>
  <c r="G178" i="7"/>
  <c r="G167" i="7"/>
  <c r="G175" i="7"/>
  <c r="G180" i="7"/>
  <c r="G170" i="7"/>
  <c r="G173" i="7"/>
  <c r="G174" i="7"/>
  <c r="G169" i="7"/>
  <c r="G177" i="7"/>
  <c r="G172" i="7"/>
  <c r="G171" i="7"/>
  <c r="G168" i="7"/>
  <c r="G181" i="7" s="1"/>
  <c r="G179" i="7"/>
  <c r="C178" i="7"/>
  <c r="C168" i="7"/>
  <c r="C170" i="7"/>
  <c r="C167" i="7"/>
  <c r="C176" i="7"/>
  <c r="C175" i="7"/>
  <c r="C171" i="7"/>
  <c r="C179" i="7"/>
  <c r="C180" i="7"/>
  <c r="C174" i="7"/>
  <c r="C173" i="7"/>
  <c r="C169" i="7"/>
  <c r="C177" i="7"/>
  <c r="F168" i="7"/>
  <c r="F180" i="7"/>
  <c r="F170" i="7"/>
  <c r="F173" i="7"/>
  <c r="F167" i="7"/>
  <c r="F171" i="7"/>
  <c r="F175" i="7"/>
  <c r="F169" i="7"/>
  <c r="F176" i="7"/>
  <c r="F179" i="7"/>
  <c r="F178" i="7"/>
  <c r="F177" i="7"/>
  <c r="E176" i="7"/>
  <c r="E178" i="7"/>
  <c r="E172" i="7"/>
  <c r="E167" i="7"/>
  <c r="E170" i="7"/>
  <c r="E171" i="7"/>
  <c r="E173" i="7"/>
  <c r="E168" i="7"/>
  <c r="E169" i="7"/>
  <c r="E180" i="7"/>
  <c r="E175" i="7"/>
  <c r="E174" i="7"/>
  <c r="E177" i="7"/>
  <c r="D175" i="7"/>
  <c r="D167" i="7"/>
  <c r="D180" i="7"/>
  <c r="D170" i="7"/>
  <c r="D168" i="7"/>
  <c r="D173" i="7"/>
  <c r="D169" i="7"/>
  <c r="D176" i="7"/>
  <c r="D172" i="7"/>
  <c r="D174" i="7"/>
  <c r="D177" i="7"/>
  <c r="D171" i="7"/>
  <c r="D179" i="7"/>
  <c r="H181" i="7"/>
  <c r="C167" i="20"/>
  <c r="D167" i="20"/>
  <c r="D172" i="20"/>
  <c r="D174" i="20"/>
  <c r="D175" i="20"/>
  <c r="D169" i="20"/>
  <c r="D171" i="20"/>
  <c r="G175" i="20"/>
  <c r="G174" i="20"/>
  <c r="G171" i="20"/>
  <c r="E169" i="20"/>
  <c r="G180" i="20"/>
  <c r="E167" i="20"/>
  <c r="E177" i="20"/>
  <c r="C177" i="20"/>
  <c r="G173" i="20"/>
  <c r="E170" i="20"/>
  <c r="E172" i="20"/>
  <c r="C170" i="20"/>
  <c r="C172" i="20"/>
  <c r="G172" i="20"/>
  <c r="D180" i="20"/>
  <c r="E173" i="20"/>
  <c r="E174" i="20"/>
  <c r="E176" i="20"/>
  <c r="E180" i="20"/>
  <c r="D173" i="20"/>
  <c r="D177" i="20"/>
  <c r="E178" i="20"/>
  <c r="F178" i="20"/>
  <c r="E175" i="20"/>
  <c r="D176" i="20"/>
  <c r="E171" i="20"/>
  <c r="F179" i="20"/>
  <c r="G176" i="20"/>
  <c r="D179" i="20"/>
  <c r="D170" i="20"/>
  <c r="C176" i="20"/>
  <c r="C174" i="20"/>
  <c r="G169" i="20"/>
  <c r="F169" i="20"/>
  <c r="G170" i="20"/>
  <c r="D178" i="20"/>
  <c r="G178" i="20"/>
  <c r="F170" i="20"/>
  <c r="C179" i="20"/>
  <c r="F174" i="20"/>
  <c r="G179" i="20"/>
  <c r="C180" i="20"/>
  <c r="F175" i="20"/>
  <c r="F180" i="20"/>
  <c r="C169" i="20"/>
  <c r="E179" i="20"/>
  <c r="F173" i="20"/>
  <c r="F168" i="20"/>
  <c r="F172" i="20"/>
  <c r="C178" i="20"/>
  <c r="G168" i="20"/>
  <c r="C173" i="20"/>
  <c r="F171" i="20"/>
  <c r="C171" i="20"/>
  <c r="G177" i="20"/>
  <c r="F177" i="20"/>
  <c r="F167" i="20"/>
  <c r="C175" i="20"/>
  <c r="N165" i="15"/>
  <c r="N169" i="15"/>
  <c r="C149" i="15"/>
  <c r="D149" i="15"/>
  <c r="D153" i="15" s="1"/>
  <c r="E149" i="15"/>
  <c r="F149" i="15"/>
  <c r="G149" i="15"/>
  <c r="L9" i="9" l="1"/>
  <c r="F181" i="7"/>
  <c r="N180" i="7"/>
  <c r="E181" i="7"/>
  <c r="C181" i="7"/>
  <c r="R190" i="7"/>
  <c r="R191" i="7"/>
  <c r="M167" i="7"/>
  <c r="N177" i="7"/>
  <c r="O167" i="7"/>
  <c r="R184" i="7"/>
  <c r="N167" i="7"/>
  <c r="P167" i="7"/>
  <c r="R188" i="7"/>
  <c r="R186" i="7"/>
  <c r="R192" i="7"/>
  <c r="R189" i="7"/>
  <c r="P170" i="7"/>
  <c r="O177" i="7"/>
  <c r="P175" i="7"/>
  <c r="P177" i="7"/>
  <c r="N174" i="7"/>
  <c r="D181" i="7"/>
  <c r="O174" i="7"/>
  <c r="P174" i="7"/>
  <c r="N171" i="7"/>
  <c r="P176" i="7"/>
  <c r="P171" i="7"/>
  <c r="R187" i="7"/>
  <c r="O172" i="7"/>
  <c r="P168" i="7"/>
  <c r="N168" i="7"/>
  <c r="P172" i="7"/>
  <c r="O169" i="7"/>
  <c r="O176" i="7"/>
  <c r="N169" i="7"/>
  <c r="O173" i="7"/>
  <c r="N173" i="7"/>
  <c r="R185" i="7"/>
  <c r="N176" i="7"/>
  <c r="N170" i="7"/>
  <c r="P169" i="7"/>
  <c r="O168" i="7"/>
  <c r="P173" i="7"/>
  <c r="N175" i="7"/>
  <c r="N172" i="7"/>
  <c r="O171" i="7"/>
  <c r="O175" i="7"/>
  <c r="O170" i="7"/>
  <c r="E181" i="20"/>
  <c r="C181" i="20"/>
  <c r="O177" i="20"/>
  <c r="M167" i="20"/>
  <c r="M148" i="20"/>
  <c r="N169" i="20"/>
  <c r="N177" i="20"/>
  <c r="N180" i="20"/>
  <c r="D181" i="20"/>
  <c r="G181" i="20"/>
  <c r="O172" i="20"/>
  <c r="N167" i="20"/>
  <c r="R185" i="20"/>
  <c r="R191" i="20"/>
  <c r="O171" i="20"/>
  <c r="P172" i="20"/>
  <c r="O170" i="20"/>
  <c r="O176" i="20"/>
  <c r="O168" i="20"/>
  <c r="R187" i="20"/>
  <c r="P170" i="20"/>
  <c r="N174" i="20"/>
  <c r="P173" i="20"/>
  <c r="N172" i="20"/>
  <c r="R190" i="20"/>
  <c r="F181" i="20"/>
  <c r="N176" i="20"/>
  <c r="N168" i="20"/>
  <c r="R189" i="20"/>
  <c r="R192" i="20"/>
  <c r="R186" i="20"/>
  <c r="R184" i="20"/>
  <c r="N170" i="20"/>
  <c r="O175" i="20"/>
  <c r="O173" i="20"/>
  <c r="P168" i="20"/>
  <c r="O174" i="20"/>
  <c r="P177" i="20"/>
  <c r="P176" i="20"/>
  <c r="N171" i="20"/>
  <c r="P171" i="20"/>
  <c r="P169" i="20"/>
  <c r="P167" i="20"/>
  <c r="N175" i="20"/>
  <c r="P174" i="20"/>
  <c r="N173" i="20"/>
  <c r="R188" i="20"/>
  <c r="O169" i="20"/>
  <c r="O167" i="20"/>
  <c r="P175" i="20"/>
  <c r="E153" i="15"/>
  <c r="I157" i="15" s="1"/>
  <c r="F153" i="15"/>
  <c r="J157" i="15" s="1"/>
  <c r="H157" i="15"/>
  <c r="H159" i="15" s="1"/>
  <c r="S190" i="7" l="1"/>
  <c r="Q181" i="7"/>
  <c r="J147" i="7" s="1"/>
  <c r="I127" i="7" s="1"/>
  <c r="I62" i="7" s="1"/>
  <c r="I19" i="7" s="1"/>
  <c r="S190" i="20"/>
  <c r="Q181" i="20"/>
  <c r="J147" i="20" s="1"/>
  <c r="I127" i="20" s="1"/>
  <c r="I100" i="20" s="1"/>
  <c r="I127" i="15"/>
  <c r="J159" i="15"/>
  <c r="M170" i="15"/>
  <c r="M167" i="15"/>
  <c r="M164" i="15"/>
  <c r="M168" i="15"/>
  <c r="I159" i="15"/>
  <c r="L167" i="15" s="1"/>
  <c r="L163" i="15"/>
  <c r="L168" i="15"/>
  <c r="L166" i="15"/>
  <c r="L170" i="15"/>
  <c r="K167" i="15"/>
  <c r="K166" i="15"/>
  <c r="K170" i="15"/>
  <c r="K162" i="15"/>
  <c r="M166" i="15"/>
  <c r="N166" i="15" s="1"/>
  <c r="M162" i="15"/>
  <c r="M163" i="15"/>
  <c r="K163" i="15"/>
  <c r="K168" i="15"/>
  <c r="I100" i="7" l="1"/>
  <c r="I62" i="20"/>
  <c r="I19" i="20" s="1"/>
  <c r="N168" i="15"/>
  <c r="N170" i="15"/>
  <c r="E160" i="15" s="1"/>
  <c r="E156" i="15" s="1"/>
  <c r="K164" i="15"/>
  <c r="L164" i="15"/>
  <c r="L162" i="15"/>
  <c r="N162" i="15" s="1"/>
  <c r="N167" i="15"/>
  <c r="D160" i="15" s="1"/>
  <c r="D156" i="15" s="1"/>
  <c r="N163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N164" i="15" l="1"/>
  <c r="C160" i="15" s="1"/>
  <c r="C156" i="15" s="1"/>
  <c r="F156" i="15" s="1"/>
  <c r="H161" i="3"/>
  <c r="I62" i="15" l="1"/>
  <c r="I19" i="15" s="1"/>
  <c r="C3" i="17"/>
  <c r="D3" i="17" s="1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F172" i="3" s="1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N167" i="3" l="1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<sst xmlns="http://schemas.openxmlformats.org/spreadsheetml/2006/main" count="3409" uniqueCount="104">
  <si>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</si>
  <si>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</si>
  <si>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</si>
  <si>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</si>
  <si>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</si>
  <si>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</si>
  <si>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</si>
  <si>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</si>
  <si>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</si>
  <si>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</si>
  <si>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</si>
  <si>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</si>
  <si>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</si>
  <si>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</si>
  <si>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</si>
  <si>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</si>
  <si>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</si>
  <si>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</si>
  <si>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</si>
  <si>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</si>
  <si>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</si>
  <si>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</si>
  <si>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</si>
  <si>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</si>
  <si>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</si>
  <si>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</si>
  <si>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</si>
  <si>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</si>
  <si>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</si>
  <si>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</si>
  <si>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</si>
  <si>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</si>
  <si>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Symbols Collected</t>
  </si>
  <si>
    <t>110-140</t>
  </si>
  <si>
    <t xml:space="preserve">FS Trigger Cycle: 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</si>
  <si>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</si>
  <si>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</si>
  <si>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</si>
  <si>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</si>
  <si>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</si>
  <si>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</si>
  <si>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</si>
  <si>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</si>
  <si>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</si>
  <si>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</si>
  <si>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</si>
  <si>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</si>
  <si>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</si>
  <si>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</si>
  <si>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</si>
  <si>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</si>
  <si>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</si>
  <si>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</si>
  <si>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</si>
  <si>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</si>
  <si>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</si>
  <si>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</si>
  <si>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</si>
  <si>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</si>
  <si>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</si>
  <si>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</si>
  <si>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</si>
  <si>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</si>
  <si>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</si>
  <si>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</si>
  <si>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</si>
  <si>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</si>
  <si>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</si>
  <si>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</si>
  <si>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</si>
  <si>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</si>
  <si>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</si>
  <si>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</si>
  <si>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</si>
  <si>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</si>
  <si>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</si>
  <si>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</si>
  <si>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</si>
  <si>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</si>
  <si>
    <t>Prefer CF Cycle</t>
  </si>
  <si>
    <t>Payment credits</t>
  </si>
  <si>
    <t>Multiplier</t>
  </si>
  <si>
    <t>Start Weights</t>
  </si>
  <si>
    <t>Additional Weight Per Animal</t>
  </si>
  <si>
    <t>Std dev</t>
  </si>
  <si>
    <t>High</t>
  </si>
  <si>
    <t>Med</t>
  </si>
  <si>
    <t>Low</t>
  </si>
  <si>
    <t>Free Spins Count</t>
  </si>
  <si>
    <t>Weights</t>
  </si>
  <si>
    <t>Symbol To Turn into Wild</t>
  </si>
  <si>
    <t>Win</t>
  </si>
  <si>
    <t>Avg Multiplier</t>
  </si>
  <si>
    <t>Avg. Win</t>
  </si>
  <si>
    <t>Std.dev</t>
  </si>
  <si>
    <t>Avg Total Win</t>
  </si>
  <si>
    <t>WinX</t>
  </si>
  <si>
    <t>Cred. Win</t>
  </si>
  <si>
    <t>Avg multipier</t>
  </si>
  <si>
    <t>RTP Total</t>
  </si>
  <si>
    <t>Weights Total</t>
  </si>
  <si>
    <t>Std. dev sum</t>
  </si>
  <si>
    <t>D</t>
  </si>
  <si>
    <t>RTP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</si>
</sst>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72" formatCode="0.00000%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9"/>
      <color rgb="FFD1D2D3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0" fillId="0" borderId="0" xfId="4" applyNumberFormat="1" applyFont="1"/>
    <xf numFmtId="172" fontId="0" fillId="0" borderId="0" xfId="4" applyNumberFormat="1" applyFont="1"/>
  </cellXfs>
  <cellStyles count="5">
    <cellStyle name="Normal 2" xfId="3" xr:uid="{AC35D676-C183-4380-8910-A0DD10BD5C18}"/>
    <cellStyle name="Normal 4 2" xfId="2" xr:uid="{433B40FB-C0CF-4F64-8A65-686C74055406}"/>
    <cellStyle name="Обычный" xfId="0" builtinId="0"/>
    <cellStyle name="Процентный" xfId="4" builtinId="5"/>
    <cellStyle name="標準_KS534 P82" xfId="1" xr:uid="{00000000-0005-0000-0000-000001000000}"/>
  </cellStyles>
  <dxfs count="46"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opLeftCell="A3" workbookViewId="0">
      <selection activeCell="E40" sqref="E40"/>
    </sheetView>
  </sheetViews>
  <sheetFormatPr defaultRowHeight="15"/>
  <cols>
    <col min="1" max="1" width="23.42578125" bestFit="1" customWidth="1"/>
    <col min="2" max="2" width="11.28515625" bestFit="1" customWidth="1"/>
    <col min="8" max="8" width="13.42578125" bestFit="1" customWidth="1"/>
  </cols>
  <sheetData>
    <row r="7" spans="1:14">
      <c r="A7" t="s">
        <v>0</v>
      </c>
      <c r="B7" t="s">
        <v>1</v>
      </c>
      <c r="N7" t="s">
        <v>84</v>
      </c>
    </row>
    <row r="8" spans="1:14">
      <c r="A8" t="s">
        <v>2</v>
      </c>
      <c r="B8">
        <v>50</v>
      </c>
      <c r="H8" t="s">
        <v>4</v>
      </c>
    </row>
    <row r="9" spans="1:14">
      <c r="A9" t="s">
        <v>3</v>
      </c>
      <c r="B9">
        <v>70</v>
      </c>
      <c r="H9" t="s">
        <v>7</v>
      </c>
      <c r="I9" t="s">
        <v>62</v>
      </c>
      <c r="N9" t="s">
        <v>85</v>
      </c>
    </row>
    <row r="10" spans="1:14">
      <c r="H10" t="s">
        <v>8</v>
      </c>
      <c r="I10" t="s">
        <v>18</v>
      </c>
      <c r="N10" t="s">
        <v>86</v>
      </c>
    </row>
    <row r="11" spans="1:14">
      <c r="A11" t="s">
        <v>20</v>
      </c>
      <c r="B11">
        <v>40</v>
      </c>
      <c r="H11" t="s">
        <v>9</v>
      </c>
      <c r="I11" t="s">
        <v>19</v>
      </c>
      <c r="N11" t="s">
        <v>86</v>
      </c>
    </row>
    <row r="12" spans="1:14">
      <c r="A12" t="s">
        <v>34</v>
      </c>
      <c r="B12" s="8" t="s">
        <v>33</v>
      </c>
      <c r="H12" t="s">
        <v>10</v>
      </c>
      <c r="I12" t="s">
        <v>17</v>
      </c>
      <c r="N12" t="s">
        <v>87</v>
      </c>
    </row>
    <row r="13" spans="1:14">
      <c r="H13" t="s">
        <v>61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85</v>
      </c>
    </row>
    <row r="14" spans="1:14">
      <c r="I14" t="s">
        <v>26</v>
      </c>
      <c r="K14" t="s">
        <v>27</v>
      </c>
      <c r="L14" t="s">
        <v>28</v>
      </c>
    </row>
    <row r="15" spans="1:14">
      <c r="I15" t="s">
        <v>29</v>
      </c>
      <c r="K15" t="s">
        <v>30</v>
      </c>
      <c r="L15" t="s">
        <v>31</v>
      </c>
    </row>
    <row r="19" spans="1:2">
      <c r="A19" t="s">
        <v>53</v>
      </c>
    </row>
    <row r="20" spans="1:2">
      <c r="A20" t="s">
        <v>54</v>
      </c>
      <c r="B20" s="42">
        <v>0.3</v>
      </c>
    </row>
    <row r="21" spans="1:2">
      <c r="A21" t="s">
        <v>55</v>
      </c>
      <c r="B21" t="s">
        <v>57</v>
      </c>
    </row>
    <row r="22" spans="1:2">
      <c r="A22" t="s">
        <v>56</v>
      </c>
      <c r="B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0"/>
  <sheetViews>
    <sheetView topLeftCell="A109" zoomScaleNormal="100" workbookViewId="0">
      <selection activeCell="H159" sqref="H159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4" t="s">
        <v>40</v>
      </c>
      <c r="D2" s="65"/>
      <c r="E2" s="65"/>
      <c r="F2" s="65"/>
      <c r="G2" s="65"/>
      <c r="H2" s="66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63</v>
      </c>
      <c r="D4" s="16" t="s">
        <v>63</v>
      </c>
      <c r="E4" s="16" t="s">
        <v>63</v>
      </c>
      <c r="F4" s="16" t="s">
        <v>63</v>
      </c>
      <c r="G4" s="16" t="s">
        <v>63</v>
      </c>
      <c r="H4" s="31"/>
    </row>
    <row r="5" spans="2:8">
      <c r="B5" s="12">
        <v>1</v>
      </c>
      <c r="C5" s="16" t="s">
        <v>63</v>
      </c>
      <c r="D5" s="16" t="s">
        <v>63</v>
      </c>
      <c r="E5" s="16" t="s">
        <v>63</v>
      </c>
      <c r="F5" s="16" t="s">
        <v>63</v>
      </c>
      <c r="G5" s="16" t="s">
        <v>63</v>
      </c>
      <c r="H5" s="31"/>
    </row>
    <row r="6" spans="2:8">
      <c r="B6" s="12">
        <v>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31"/>
    </row>
    <row r="7" spans="2:8">
      <c r="B7" s="12">
        <v>3</v>
      </c>
      <c r="C7" s="16" t="s">
        <v>63</v>
      </c>
      <c r="D7" s="16" t="s">
        <v>63</v>
      </c>
      <c r="E7" s="16" t="s">
        <v>63</v>
      </c>
      <c r="F7" s="16" t="s">
        <v>63</v>
      </c>
      <c r="G7" s="16" t="s">
        <v>63</v>
      </c>
      <c r="H7" s="31"/>
    </row>
    <row r="8" spans="2:8">
      <c r="B8" s="12">
        <v>4</v>
      </c>
      <c r="C8" s="16" t="s">
        <v>63</v>
      </c>
      <c r="D8" s="47" t="s">
        <v>63</v>
      </c>
      <c r="E8" s="47" t="s">
        <v>63</v>
      </c>
      <c r="F8" s="47" t="s">
        <v>63</v>
      </c>
      <c r="G8" s="16" t="s">
        <v>63</v>
      </c>
      <c r="H8" s="31"/>
    </row>
    <row r="9" spans="2:8">
      <c r="B9" s="12">
        <v>5</v>
      </c>
      <c r="C9" s="16" t="s">
        <v>63</v>
      </c>
      <c r="D9" s="16" t="s">
        <v>63</v>
      </c>
      <c r="E9" s="16" t="s">
        <v>63</v>
      </c>
      <c r="F9" s="16" t="s">
        <v>63</v>
      </c>
      <c r="G9" s="16" t="s">
        <v>63</v>
      </c>
      <c r="H9" s="31"/>
    </row>
    <row r="10" spans="2:8">
      <c r="B10" s="12">
        <v>6</v>
      </c>
      <c r="C10" s="16" t="s">
        <v>63</v>
      </c>
      <c r="D10" s="16" t="s">
        <v>63</v>
      </c>
      <c r="E10" s="16" t="s">
        <v>63</v>
      </c>
      <c r="F10" s="16" t="s">
        <v>63</v>
      </c>
      <c r="G10" s="16" t="s">
        <v>63</v>
      </c>
      <c r="H10" s="31"/>
    </row>
    <row r="11" spans="2:8">
      <c r="B11" s="12">
        <v>7</v>
      </c>
      <c r="C11" s="16" t="s">
        <v>63</v>
      </c>
      <c r="D11" s="16" t="s">
        <v>63</v>
      </c>
      <c r="E11" s="16" t="s">
        <v>63</v>
      </c>
      <c r="F11" s="16" t="s">
        <v>63</v>
      </c>
      <c r="G11" s="16" t="s">
        <v>63</v>
      </c>
      <c r="H11" s="31"/>
    </row>
    <row r="12" spans="2:8">
      <c r="B12" s="12">
        <v>8</v>
      </c>
      <c r="C12" s="16" t="s">
        <v>63</v>
      </c>
      <c r="D12" s="16" t="s">
        <v>63</v>
      </c>
      <c r="E12" s="16" t="s">
        <v>63</v>
      </c>
      <c r="F12" s="16" t="s">
        <v>63</v>
      </c>
      <c r="G12" s="16" t="s">
        <v>63</v>
      </c>
      <c r="H12" s="31"/>
    </row>
    <row r="13" spans="2:8">
      <c r="B13" s="12">
        <v>9</v>
      </c>
      <c r="C13" s="16" t="s">
        <v>63</v>
      </c>
      <c r="D13" s="16" t="s">
        <v>63</v>
      </c>
      <c r="E13" s="16" t="s">
        <v>63</v>
      </c>
      <c r="F13" s="16" t="s">
        <v>63</v>
      </c>
      <c r="G13" s="16" t="s">
        <v>63</v>
      </c>
      <c r="H13" s="31"/>
    </row>
    <row r="14" spans="2:8">
      <c r="B14" s="12">
        <v>10</v>
      </c>
      <c r="C14" s="16" t="s">
        <v>63</v>
      </c>
      <c r="D14" s="16" t="s">
        <v>63</v>
      </c>
      <c r="E14" s="16" t="s">
        <v>63</v>
      </c>
      <c r="F14" s="16" t="s">
        <v>63</v>
      </c>
      <c r="G14" s="16" t="s">
        <v>63</v>
      </c>
      <c r="H14" s="31"/>
    </row>
    <row r="15" spans="2:8">
      <c r="B15" s="12">
        <v>11</v>
      </c>
      <c r="C15" s="16" t="s">
        <v>63</v>
      </c>
      <c r="D15" s="16" t="s">
        <v>48</v>
      </c>
      <c r="E15" s="16" t="s">
        <v>48</v>
      </c>
      <c r="F15" s="16" t="s">
        <v>48</v>
      </c>
      <c r="G15" s="16" t="s">
        <v>63</v>
      </c>
      <c r="H15" s="31"/>
    </row>
    <row r="16" spans="2:8">
      <c r="B16" s="12">
        <v>12</v>
      </c>
      <c r="C16" s="16" t="s">
        <v>63</v>
      </c>
      <c r="D16" s="16" t="s">
        <v>63</v>
      </c>
      <c r="E16" s="16" t="s">
        <v>63</v>
      </c>
      <c r="F16" s="16" t="s">
        <v>63</v>
      </c>
      <c r="G16" s="16" t="s">
        <v>63</v>
      </c>
      <c r="H16" s="31"/>
    </row>
    <row r="17" spans="2:9">
      <c r="B17" s="12">
        <v>13</v>
      </c>
      <c r="C17" s="16" t="s">
        <v>63</v>
      </c>
      <c r="D17" s="16" t="s">
        <v>63</v>
      </c>
      <c r="E17" s="16" t="s">
        <v>63</v>
      </c>
      <c r="F17" s="16" t="s">
        <v>63</v>
      </c>
      <c r="G17" s="16" t="s">
        <v>63</v>
      </c>
      <c r="H17" s="31"/>
    </row>
    <row r="18" spans="2:9">
      <c r="B18" s="12">
        <v>14</v>
      </c>
      <c r="C18" s="16" t="s">
        <v>63</v>
      </c>
      <c r="D18" s="16" t="s">
        <v>63</v>
      </c>
      <c r="E18" s="16" t="s">
        <v>63</v>
      </c>
      <c r="F18" s="16" t="s">
        <v>63</v>
      </c>
      <c r="G18" s="16" t="s">
        <v>63</v>
      </c>
      <c r="H18" s="32"/>
    </row>
    <row r="19" spans="2:9">
      <c r="B19" s="12">
        <v>15</v>
      </c>
      <c r="C19" s="16" t="s">
        <v>63</v>
      </c>
      <c r="D19" s="16" t="s">
        <v>63</v>
      </c>
      <c r="E19" s="16" t="s">
        <v>63</v>
      </c>
      <c r="F19" s="16" t="s">
        <v>63</v>
      </c>
      <c r="G19" s="16" t="s">
        <v>63</v>
      </c>
      <c r="H19" s="32"/>
      <c r="I19" s="21" t="e">
        <f>I62</f>
        <v>#REF!</v>
      </c>
    </row>
    <row r="20" spans="2:9">
      <c r="B20" s="12">
        <v>16</v>
      </c>
      <c r="C20" s="16" t="s">
        <v>63</v>
      </c>
      <c r="D20" s="16" t="s">
        <v>63</v>
      </c>
      <c r="E20" s="16" t="s">
        <v>63</v>
      </c>
      <c r="F20" s="16" t="s">
        <v>63</v>
      </c>
      <c r="G20" s="16" t="s">
        <v>63</v>
      </c>
      <c r="H20" s="32"/>
    </row>
    <row r="21" spans="2:9">
      <c r="B21" s="12">
        <v>17</v>
      </c>
      <c r="C21" s="16" t="s">
        <v>63</v>
      </c>
      <c r="D21" s="16" t="s">
        <v>63</v>
      </c>
      <c r="E21" s="16" t="s">
        <v>63</v>
      </c>
      <c r="F21" s="16" t="s">
        <v>63</v>
      </c>
      <c r="G21" s="16" t="s">
        <v>63</v>
      </c>
      <c r="H21" s="32"/>
    </row>
    <row r="22" spans="2:9">
      <c r="B22" s="12">
        <v>18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32"/>
    </row>
    <row r="23" spans="2:9">
      <c r="B23" s="12">
        <v>19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32"/>
    </row>
    <row r="24" spans="2:9">
      <c r="B24" s="12">
        <v>20</v>
      </c>
      <c r="C24" s="16" t="s">
        <v>63</v>
      </c>
      <c r="D24" s="16" t="s">
        <v>63</v>
      </c>
      <c r="E24" s="16" t="s">
        <v>63</v>
      </c>
      <c r="F24" s="16" t="s">
        <v>63</v>
      </c>
      <c r="G24" s="16" t="s">
        <v>63</v>
      </c>
      <c r="H24" s="32"/>
    </row>
    <row r="25" spans="2:9">
      <c r="B25" s="12">
        <v>21</v>
      </c>
      <c r="C25" s="16" t="s">
        <v>63</v>
      </c>
      <c r="D25" s="16" t="s">
        <v>63</v>
      </c>
      <c r="E25" s="16" t="s">
        <v>63</v>
      </c>
      <c r="F25" s="16" t="s">
        <v>63</v>
      </c>
      <c r="G25" s="16" t="s">
        <v>63</v>
      </c>
      <c r="H25" s="32"/>
    </row>
    <row r="26" spans="2:9">
      <c r="B26" s="12">
        <v>22</v>
      </c>
      <c r="C26" s="16" t="s">
        <v>63</v>
      </c>
      <c r="D26" s="16" t="s">
        <v>63</v>
      </c>
      <c r="E26" s="16" t="s">
        <v>63</v>
      </c>
      <c r="F26" s="16" t="s">
        <v>63</v>
      </c>
      <c r="G26" s="16" t="s">
        <v>63</v>
      </c>
      <c r="H26" s="32"/>
    </row>
    <row r="27" spans="2:9">
      <c r="B27" s="12">
        <v>23</v>
      </c>
      <c r="C27" s="16" t="s">
        <v>63</v>
      </c>
      <c r="D27" s="16" t="s">
        <v>63</v>
      </c>
      <c r="E27" s="16" t="s">
        <v>63</v>
      </c>
      <c r="F27" s="16" t="s">
        <v>63</v>
      </c>
      <c r="G27" s="16" t="s">
        <v>63</v>
      </c>
      <c r="H27" s="32"/>
    </row>
    <row r="28" spans="2:9">
      <c r="B28" s="12">
        <v>24</v>
      </c>
      <c r="C28" s="16" t="s">
        <v>63</v>
      </c>
      <c r="D28" s="16" t="s">
        <v>63</v>
      </c>
      <c r="E28" s="16" t="s">
        <v>63</v>
      </c>
      <c r="F28" s="16" t="s">
        <v>63</v>
      </c>
      <c r="G28" s="16" t="s">
        <v>63</v>
      </c>
      <c r="H28" s="32"/>
    </row>
    <row r="29" spans="2:9">
      <c r="B29" s="12">
        <v>25</v>
      </c>
      <c r="C29" s="16" t="s">
        <v>63</v>
      </c>
      <c r="D29" s="16" t="s">
        <v>63</v>
      </c>
      <c r="E29" s="16" t="s">
        <v>63</v>
      </c>
      <c r="F29" s="16" t="s">
        <v>63</v>
      </c>
      <c r="G29" s="16" t="s">
        <v>63</v>
      </c>
      <c r="H29" s="32"/>
    </row>
    <row r="30" spans="2:9">
      <c r="B30" s="12">
        <v>26</v>
      </c>
      <c r="C30" s="16" t="s">
        <v>63</v>
      </c>
      <c r="D30" s="16" t="s">
        <v>63</v>
      </c>
      <c r="E30" s="16" t="s">
        <v>63</v>
      </c>
      <c r="F30" s="16" t="s">
        <v>63</v>
      </c>
      <c r="G30" s="16" t="s">
        <v>63</v>
      </c>
      <c r="H30" s="32"/>
    </row>
    <row r="31" spans="2:9">
      <c r="B31" s="12">
        <v>27</v>
      </c>
      <c r="C31" s="16" t="s">
        <v>63</v>
      </c>
      <c r="D31" s="16" t="s">
        <v>63</v>
      </c>
      <c r="E31" s="16" t="s">
        <v>63</v>
      </c>
      <c r="F31" s="16" t="s">
        <v>63</v>
      </c>
      <c r="G31" s="16" t="s">
        <v>63</v>
      </c>
      <c r="H31" s="32"/>
    </row>
    <row r="32" spans="2:9">
      <c r="B32" s="12">
        <v>28</v>
      </c>
      <c r="C32" s="16" t="s">
        <v>63</v>
      </c>
      <c r="D32" s="16" t="s">
        <v>63</v>
      </c>
      <c r="E32" s="16" t="s">
        <v>63</v>
      </c>
      <c r="F32" s="16" t="s">
        <v>63</v>
      </c>
      <c r="G32" s="16" t="s">
        <v>63</v>
      </c>
      <c r="H32" s="32"/>
    </row>
    <row r="33" spans="2:8">
      <c r="B33" s="12">
        <v>29</v>
      </c>
      <c r="C33" s="16" t="s">
        <v>63</v>
      </c>
      <c r="D33" s="16" t="s">
        <v>63</v>
      </c>
      <c r="E33" s="16" t="s">
        <v>63</v>
      </c>
      <c r="F33" s="16" t="s">
        <v>63</v>
      </c>
      <c r="G33" s="16" t="s">
        <v>63</v>
      </c>
      <c r="H33" s="32"/>
    </row>
    <row r="34" spans="2:8">
      <c r="B34" s="12">
        <v>30</v>
      </c>
      <c r="C34" s="16" t="s">
        <v>63</v>
      </c>
      <c r="D34" s="16" t="s">
        <v>63</v>
      </c>
      <c r="E34" s="16" t="s">
        <v>63</v>
      </c>
      <c r="F34" s="16" t="s">
        <v>63</v>
      </c>
      <c r="G34" s="16" t="s">
        <v>63</v>
      </c>
      <c r="H34" s="32"/>
    </row>
    <row r="35" spans="2:8">
      <c r="B35" s="12">
        <v>31</v>
      </c>
      <c r="C35" s="16" t="s">
        <v>63</v>
      </c>
      <c r="D35" s="16" t="s">
        <v>63</v>
      </c>
      <c r="E35" s="16" t="s">
        <v>63</v>
      </c>
      <c r="F35" s="16" t="s">
        <v>63</v>
      </c>
      <c r="G35" s="16" t="s">
        <v>63</v>
      </c>
      <c r="H35" s="32"/>
    </row>
    <row r="36" spans="2:8">
      <c r="B36" s="12">
        <v>32</v>
      </c>
      <c r="C36" s="16" t="s">
        <v>63</v>
      </c>
      <c r="D36" s="16" t="s">
        <v>63</v>
      </c>
      <c r="E36" s="16" t="s">
        <v>63</v>
      </c>
      <c r="F36" s="16" t="s">
        <v>63</v>
      </c>
      <c r="G36" s="16" t="s">
        <v>63</v>
      </c>
      <c r="H36" s="32"/>
    </row>
    <row r="37" spans="2:8">
      <c r="B37" s="12">
        <v>33</v>
      </c>
      <c r="C37" s="16" t="s">
        <v>63</v>
      </c>
      <c r="D37" s="16" t="s">
        <v>63</v>
      </c>
      <c r="E37" s="16" t="s">
        <v>63</v>
      </c>
      <c r="F37" s="16" t="s">
        <v>63</v>
      </c>
      <c r="G37" s="16" t="s">
        <v>63</v>
      </c>
      <c r="H37" s="32"/>
    </row>
    <row r="38" spans="2:8">
      <c r="B38" s="12">
        <v>34</v>
      </c>
      <c r="C38" s="16" t="s">
        <v>63</v>
      </c>
      <c r="D38" s="16" t="s">
        <v>63</v>
      </c>
      <c r="E38" s="16" t="s">
        <v>63</v>
      </c>
      <c r="F38" s="16" t="s">
        <v>63</v>
      </c>
      <c r="G38" s="16" t="s">
        <v>63</v>
      </c>
      <c r="H38" s="32"/>
    </row>
    <row r="39" spans="2:8">
      <c r="B39" s="12">
        <v>35</v>
      </c>
      <c r="C39" s="16" t="s">
        <v>63</v>
      </c>
      <c r="D39" s="16" t="s">
        <v>63</v>
      </c>
      <c r="E39" s="16" t="s">
        <v>63</v>
      </c>
      <c r="F39" s="16" t="s">
        <v>63</v>
      </c>
      <c r="G39" s="16" t="s">
        <v>63</v>
      </c>
      <c r="H39" s="32"/>
    </row>
    <row r="40" spans="2:8">
      <c r="B40" s="12">
        <v>36</v>
      </c>
      <c r="C40" s="16" t="s">
        <v>63</v>
      </c>
      <c r="D40" s="16" t="s">
        <v>63</v>
      </c>
      <c r="E40" s="16" t="s">
        <v>63</v>
      </c>
      <c r="F40" s="16" t="s">
        <v>63</v>
      </c>
      <c r="G40" s="16" t="s">
        <v>63</v>
      </c>
      <c r="H40" s="32"/>
    </row>
    <row r="41" spans="2:8">
      <c r="B41" s="12">
        <v>37</v>
      </c>
      <c r="C41" s="16" t="s">
        <v>63</v>
      </c>
      <c r="D41" s="16" t="s">
        <v>63</v>
      </c>
      <c r="E41" s="16" t="s">
        <v>63</v>
      </c>
      <c r="F41" s="16" t="s">
        <v>63</v>
      </c>
      <c r="G41" s="16" t="s">
        <v>63</v>
      </c>
      <c r="H41" s="32"/>
    </row>
    <row r="42" spans="2:8">
      <c r="B42" s="12">
        <v>38</v>
      </c>
      <c r="C42" s="16" t="s">
        <v>63</v>
      </c>
      <c r="D42" s="16" t="s">
        <v>63</v>
      </c>
      <c r="E42" s="16" t="s">
        <v>63</v>
      </c>
      <c r="F42" s="16" t="s">
        <v>63</v>
      </c>
      <c r="G42" s="16" t="s">
        <v>63</v>
      </c>
      <c r="H42" s="32"/>
    </row>
    <row r="43" spans="2:8">
      <c r="B43" s="12">
        <v>39</v>
      </c>
      <c r="C43" s="16" t="s">
        <v>63</v>
      </c>
      <c r="D43" s="16" t="s">
        <v>63</v>
      </c>
      <c r="E43" s="16" t="s">
        <v>63</v>
      </c>
      <c r="F43" s="16" t="s">
        <v>63</v>
      </c>
      <c r="G43" s="16" t="s">
        <v>63</v>
      </c>
      <c r="H43" s="32"/>
    </row>
    <row r="44" spans="2:8">
      <c r="B44" s="12">
        <v>40</v>
      </c>
      <c r="C44" s="16" t="s">
        <v>63</v>
      </c>
      <c r="D44" s="16" t="s">
        <v>63</v>
      </c>
      <c r="E44" s="16" t="s">
        <v>63</v>
      </c>
      <c r="F44" s="16" t="s">
        <v>63</v>
      </c>
      <c r="G44" s="16" t="s">
        <v>63</v>
      </c>
      <c r="H44" s="32"/>
    </row>
    <row r="45" spans="2:8">
      <c r="B45" s="12">
        <v>41</v>
      </c>
      <c r="C45" s="16" t="s">
        <v>63</v>
      </c>
      <c r="D45" s="16" t="s">
        <v>63</v>
      </c>
      <c r="E45" s="16" t="s">
        <v>63</v>
      </c>
      <c r="F45" s="16" t="s">
        <v>63</v>
      </c>
      <c r="G45" s="16" t="s">
        <v>63</v>
      </c>
      <c r="H45" s="32"/>
    </row>
    <row r="46" spans="2:8">
      <c r="B46" s="12">
        <v>42</v>
      </c>
      <c r="C46" s="16" t="s">
        <v>63</v>
      </c>
      <c r="D46" s="16" t="s">
        <v>63</v>
      </c>
      <c r="E46" s="16" t="s">
        <v>63</v>
      </c>
      <c r="F46" s="16" t="s">
        <v>63</v>
      </c>
      <c r="G46" s="16" t="s">
        <v>63</v>
      </c>
      <c r="H46" s="32"/>
    </row>
    <row r="47" spans="2:8">
      <c r="B47" s="12">
        <v>43</v>
      </c>
      <c r="C47" s="16" t="s">
        <v>63</v>
      </c>
      <c r="D47" s="16" t="s">
        <v>63</v>
      </c>
      <c r="E47" s="16" t="s">
        <v>63</v>
      </c>
      <c r="F47" s="16" t="s">
        <v>63</v>
      </c>
      <c r="G47" s="16" t="s">
        <v>63</v>
      </c>
      <c r="H47" s="32"/>
    </row>
    <row r="48" spans="2:8">
      <c r="B48" s="12">
        <v>44</v>
      </c>
      <c r="C48" s="16" t="s">
        <v>63</v>
      </c>
      <c r="D48" s="16" t="s">
        <v>63</v>
      </c>
      <c r="E48" s="16" t="s">
        <v>63</v>
      </c>
      <c r="F48" s="16" t="s">
        <v>63</v>
      </c>
      <c r="G48" s="16" t="s">
        <v>63</v>
      </c>
      <c r="H48" s="32"/>
    </row>
    <row r="49" spans="2:9">
      <c r="B49" s="12">
        <v>45</v>
      </c>
      <c r="C49" s="16" t="s">
        <v>63</v>
      </c>
      <c r="D49" s="16" t="s">
        <v>63</v>
      </c>
      <c r="E49" s="16" t="s">
        <v>63</v>
      </c>
      <c r="F49" s="16" t="s">
        <v>63</v>
      </c>
      <c r="G49" s="16" t="s">
        <v>63</v>
      </c>
      <c r="H49" s="32"/>
    </row>
    <row r="50" spans="2:9">
      <c r="B50" s="12">
        <v>46</v>
      </c>
      <c r="C50" s="16" t="s">
        <v>63</v>
      </c>
      <c r="D50" s="16" t="s">
        <v>63</v>
      </c>
      <c r="E50" s="16" t="s">
        <v>63</v>
      </c>
      <c r="F50" s="16" t="s">
        <v>63</v>
      </c>
      <c r="G50" s="16" t="s">
        <v>63</v>
      </c>
      <c r="H50" s="32"/>
    </row>
    <row r="51" spans="2:9">
      <c r="B51" s="12">
        <v>47</v>
      </c>
      <c r="C51" s="16" t="s">
        <v>63</v>
      </c>
      <c r="D51" s="16" t="s">
        <v>63</v>
      </c>
      <c r="E51" s="16" t="s">
        <v>63</v>
      </c>
      <c r="F51" s="16" t="s">
        <v>63</v>
      </c>
      <c r="G51" s="16" t="s">
        <v>63</v>
      </c>
      <c r="H51" s="32"/>
    </row>
    <row r="52" spans="2:9">
      <c r="B52" s="12">
        <v>48</v>
      </c>
      <c r="C52" s="16" t="s">
        <v>63</v>
      </c>
      <c r="D52" s="16" t="s">
        <v>63</v>
      </c>
      <c r="E52" s="16" t="s">
        <v>63</v>
      </c>
      <c r="F52" s="16" t="s">
        <v>63</v>
      </c>
      <c r="G52" s="16" t="s">
        <v>63</v>
      </c>
      <c r="H52" s="32"/>
    </row>
    <row r="53" spans="2:9">
      <c r="B53" s="12">
        <v>49</v>
      </c>
      <c r="C53" s="16" t="s">
        <v>63</v>
      </c>
      <c r="D53" s="16" t="s">
        <v>63</v>
      </c>
      <c r="E53" s="16" t="s">
        <v>63</v>
      </c>
      <c r="F53" s="16" t="s">
        <v>63</v>
      </c>
      <c r="G53" s="16" t="s">
        <v>63</v>
      </c>
      <c r="H53" s="32"/>
    </row>
    <row r="54" spans="2:9">
      <c r="B54" s="12">
        <v>50</v>
      </c>
      <c r="C54" s="16" t="s">
        <v>63</v>
      </c>
      <c r="D54" s="16" t="s">
        <v>63</v>
      </c>
      <c r="E54" s="16" t="s">
        <v>63</v>
      </c>
      <c r="F54" s="16" t="s">
        <v>63</v>
      </c>
      <c r="G54" s="16" t="s">
        <v>63</v>
      </c>
      <c r="H54" s="32"/>
    </row>
    <row r="55" spans="2:9">
      <c r="B55" s="12">
        <v>51</v>
      </c>
      <c r="C55" s="16" t="s">
        <v>63</v>
      </c>
      <c r="D55" s="16" t="s">
        <v>63</v>
      </c>
      <c r="E55" s="16" t="s">
        <v>63</v>
      </c>
      <c r="F55" s="16" t="s">
        <v>63</v>
      </c>
      <c r="G55" s="16" t="s">
        <v>63</v>
      </c>
      <c r="H55" s="32"/>
    </row>
    <row r="56" spans="2:9">
      <c r="B56" s="12">
        <v>52</v>
      </c>
      <c r="C56" s="16" t="s">
        <v>63</v>
      </c>
      <c r="D56" s="16" t="s">
        <v>63</v>
      </c>
      <c r="E56" s="16" t="s">
        <v>63</v>
      </c>
      <c r="F56" s="16" t="s">
        <v>63</v>
      </c>
      <c r="G56" s="16" t="s">
        <v>63</v>
      </c>
      <c r="H56" s="32"/>
    </row>
    <row r="57" spans="2:9">
      <c r="B57" s="12">
        <v>53</v>
      </c>
      <c r="C57" s="16" t="s">
        <v>63</v>
      </c>
      <c r="D57" s="16" t="s">
        <v>63</v>
      </c>
      <c r="E57" s="16" t="s">
        <v>63</v>
      </c>
      <c r="F57" s="16" t="s">
        <v>63</v>
      </c>
      <c r="G57" s="16" t="s">
        <v>63</v>
      </c>
      <c r="H57" s="32"/>
    </row>
    <row r="58" spans="2:9">
      <c r="B58" s="12">
        <v>54</v>
      </c>
      <c r="C58" s="16" t="s">
        <v>63</v>
      </c>
      <c r="D58" s="16" t="s">
        <v>63</v>
      </c>
      <c r="E58" s="16" t="s">
        <v>63</v>
      </c>
      <c r="F58" s="16" t="s">
        <v>63</v>
      </c>
      <c r="G58" s="16" t="s">
        <v>63</v>
      </c>
      <c r="H58" s="32"/>
    </row>
    <row r="59" spans="2:9">
      <c r="B59" s="12">
        <v>55</v>
      </c>
      <c r="C59" s="16" t="s">
        <v>63</v>
      </c>
      <c r="D59" s="16" t="s">
        <v>63</v>
      </c>
      <c r="E59" s="16" t="s">
        <v>63</v>
      </c>
      <c r="F59" s="16" t="s">
        <v>63</v>
      </c>
      <c r="G59" s="16" t="s">
        <v>63</v>
      </c>
      <c r="H59" s="32"/>
    </row>
    <row r="60" spans="2:9">
      <c r="B60" s="12">
        <v>56</v>
      </c>
      <c r="C60" s="16" t="s">
        <v>63</v>
      </c>
      <c r="D60" s="16" t="s">
        <v>63</v>
      </c>
      <c r="E60" s="16" t="s">
        <v>63</v>
      </c>
      <c r="F60" s="16" t="s">
        <v>63</v>
      </c>
      <c r="G60" s="16" t="s">
        <v>63</v>
      </c>
      <c r="H60" s="32"/>
    </row>
    <row r="61" spans="2:9">
      <c r="B61" s="12">
        <v>57</v>
      </c>
      <c r="C61" s="16" t="s">
        <v>63</v>
      </c>
      <c r="D61" s="16" t="s">
        <v>63</v>
      </c>
      <c r="E61" s="16" t="s">
        <v>63</v>
      </c>
      <c r="F61" s="16" t="s">
        <v>63</v>
      </c>
      <c r="G61" s="16" t="s">
        <v>63</v>
      </c>
      <c r="H61" s="32"/>
    </row>
    <row r="62" spans="2:9">
      <c r="B62" s="12">
        <v>58</v>
      </c>
      <c r="C62" s="16" t="s">
        <v>63</v>
      </c>
      <c r="D62" s="16" t="s">
        <v>63</v>
      </c>
      <c r="E62" s="16" t="s">
        <v>63</v>
      </c>
      <c r="F62" s="16" t="s">
        <v>63</v>
      </c>
      <c r="G62" s="16" t="s">
        <v>63</v>
      </c>
      <c r="H62" s="32"/>
      <c r="I62" s="21" t="e">
        <f>I127</f>
        <v>#REF!</v>
      </c>
    </row>
    <row r="63" spans="2:9">
      <c r="B63" s="12">
        <v>59</v>
      </c>
      <c r="C63" s="16" t="s">
        <v>63</v>
      </c>
      <c r="D63" s="16" t="s">
        <v>63</v>
      </c>
      <c r="E63" s="16" t="s">
        <v>63</v>
      </c>
      <c r="F63" s="16" t="s">
        <v>63</v>
      </c>
      <c r="G63" s="16" t="s">
        <v>63</v>
      </c>
      <c r="H63" s="32"/>
    </row>
    <row r="64" spans="2:9">
      <c r="B64" s="12">
        <v>60</v>
      </c>
      <c r="C64" s="16" t="s">
        <v>63</v>
      </c>
      <c r="D64" s="16" t="s">
        <v>63</v>
      </c>
      <c r="E64" s="16" t="s">
        <v>63</v>
      </c>
      <c r="F64" s="16" t="s">
        <v>63</v>
      </c>
      <c r="G64" s="16" t="s">
        <v>63</v>
      </c>
      <c r="H64" s="32"/>
    </row>
    <row r="65" spans="2:8">
      <c r="B65" s="12">
        <v>61</v>
      </c>
      <c r="C65" s="16" t="s">
        <v>63</v>
      </c>
      <c r="D65" s="16" t="s">
        <v>63</v>
      </c>
      <c r="E65" s="16" t="s">
        <v>63</v>
      </c>
      <c r="F65" s="16" t="s">
        <v>63</v>
      </c>
      <c r="G65" s="16" t="s">
        <v>63</v>
      </c>
      <c r="H65" s="32"/>
    </row>
    <row r="66" spans="2:8">
      <c r="B66" s="12">
        <v>62</v>
      </c>
      <c r="C66" s="16" t="s">
        <v>63</v>
      </c>
      <c r="D66" s="16" t="s">
        <v>48</v>
      </c>
      <c r="E66" s="16" t="s">
        <v>48</v>
      </c>
      <c r="F66" s="16" t="s">
        <v>48</v>
      </c>
      <c r="G66" s="16" t="s">
        <v>63</v>
      </c>
      <c r="H66" s="32"/>
    </row>
    <row r="67" spans="2:8">
      <c r="B67" s="12">
        <v>63</v>
      </c>
      <c r="C67" s="16" t="s">
        <v>63</v>
      </c>
      <c r="D67" s="16" t="s">
        <v>63</v>
      </c>
      <c r="E67" s="16" t="s">
        <v>63</v>
      </c>
      <c r="F67" s="16" t="s">
        <v>63</v>
      </c>
      <c r="G67" s="16" t="s">
        <v>63</v>
      </c>
      <c r="H67" s="32"/>
    </row>
    <row r="68" spans="2:8">
      <c r="B68" s="12">
        <v>64</v>
      </c>
      <c r="C68" s="16" t="s">
        <v>63</v>
      </c>
      <c r="D68" s="16" t="s">
        <v>63</v>
      </c>
      <c r="E68" s="16" t="s">
        <v>63</v>
      </c>
      <c r="F68" s="16" t="s">
        <v>63</v>
      </c>
      <c r="G68" s="16" t="s">
        <v>63</v>
      </c>
      <c r="H68" s="32"/>
    </row>
    <row r="69" spans="2:8">
      <c r="B69" s="12">
        <v>65</v>
      </c>
      <c r="C69" s="16" t="s">
        <v>63</v>
      </c>
      <c r="D69" s="16" t="s">
        <v>63</v>
      </c>
      <c r="E69" s="16" t="s">
        <v>63</v>
      </c>
      <c r="F69" s="16" t="s">
        <v>63</v>
      </c>
      <c r="G69" s="16" t="s">
        <v>63</v>
      </c>
      <c r="H69" s="32"/>
    </row>
    <row r="70" spans="2:8">
      <c r="B70" s="12">
        <v>66</v>
      </c>
      <c r="C70" s="16" t="s">
        <v>63</v>
      </c>
      <c r="D70" s="16" t="s">
        <v>63</v>
      </c>
      <c r="E70" s="16" t="s">
        <v>63</v>
      </c>
      <c r="F70" s="16" t="s">
        <v>63</v>
      </c>
      <c r="G70" s="16" t="s">
        <v>63</v>
      </c>
      <c r="H70" s="32"/>
    </row>
    <row r="71" spans="2:8">
      <c r="B71" s="12">
        <v>67</v>
      </c>
      <c r="C71" s="16" t="s">
        <v>63</v>
      </c>
      <c r="D71" s="16" t="s">
        <v>63</v>
      </c>
      <c r="E71" s="16" t="s">
        <v>63</v>
      </c>
      <c r="F71" s="16" t="s">
        <v>63</v>
      </c>
      <c r="G71" s="16" t="s">
        <v>63</v>
      </c>
      <c r="H71" s="32"/>
    </row>
    <row r="72" spans="2:8">
      <c r="B72" s="12">
        <v>68</v>
      </c>
      <c r="C72" s="16" t="s">
        <v>63</v>
      </c>
      <c r="D72" s="16" t="s">
        <v>63</v>
      </c>
      <c r="E72" s="16" t="s">
        <v>63</v>
      </c>
      <c r="F72" s="16" t="s">
        <v>63</v>
      </c>
      <c r="G72" s="16" t="s">
        <v>63</v>
      </c>
      <c r="H72" s="32"/>
    </row>
    <row r="73" spans="2:8">
      <c r="B73" s="12">
        <v>69</v>
      </c>
      <c r="C73" s="16" t="s">
        <v>63</v>
      </c>
      <c r="D73" s="16" t="s">
        <v>63</v>
      </c>
      <c r="E73" s="16" t="s">
        <v>63</v>
      </c>
      <c r="F73" s="16" t="s">
        <v>63</v>
      </c>
      <c r="G73" s="16" t="s">
        <v>63</v>
      </c>
      <c r="H73" s="32"/>
    </row>
    <row r="74" spans="2:8">
      <c r="B74" s="12">
        <v>70</v>
      </c>
      <c r="C74" s="16" t="s">
        <v>63</v>
      </c>
      <c r="D74" s="16" t="s">
        <v>63</v>
      </c>
      <c r="E74" s="16" t="s">
        <v>63</v>
      </c>
      <c r="F74" s="16" t="s">
        <v>63</v>
      </c>
      <c r="G74" s="16" t="s">
        <v>63</v>
      </c>
      <c r="H74" s="32"/>
    </row>
    <row r="75" spans="2:8">
      <c r="B75" s="12">
        <v>71</v>
      </c>
      <c r="C75" s="16" t="s">
        <v>63</v>
      </c>
      <c r="D75" s="16" t="s">
        <v>63</v>
      </c>
      <c r="E75" s="16" t="s">
        <v>63</v>
      </c>
      <c r="F75" s="16" t="s">
        <v>63</v>
      </c>
      <c r="G75" s="16" t="s">
        <v>63</v>
      </c>
      <c r="H75" s="32"/>
    </row>
    <row r="76" spans="2:8">
      <c r="B76" s="12">
        <v>72</v>
      </c>
      <c r="C76" s="16" t="s">
        <v>63</v>
      </c>
      <c r="D76" s="16" t="s">
        <v>63</v>
      </c>
      <c r="E76" s="16" t="s">
        <v>63</v>
      </c>
      <c r="F76" s="16" t="s">
        <v>63</v>
      </c>
      <c r="G76" s="16" t="s">
        <v>63</v>
      </c>
      <c r="H76" s="32"/>
    </row>
    <row r="77" spans="2:8">
      <c r="B77" s="12">
        <v>73</v>
      </c>
      <c r="C77" s="16" t="s">
        <v>63</v>
      </c>
      <c r="D77" s="16" t="s">
        <v>63</v>
      </c>
      <c r="E77" s="16" t="s">
        <v>63</v>
      </c>
      <c r="F77" s="16" t="s">
        <v>63</v>
      </c>
      <c r="G77" s="16" t="s">
        <v>63</v>
      </c>
      <c r="H77" s="32"/>
    </row>
    <row r="78" spans="2:8">
      <c r="B78" s="12">
        <v>74</v>
      </c>
      <c r="C78" s="16" t="s">
        <v>63</v>
      </c>
      <c r="D78" s="16" t="s">
        <v>63</v>
      </c>
      <c r="E78" s="16" t="s">
        <v>63</v>
      </c>
      <c r="F78" s="16" t="s">
        <v>63</v>
      </c>
      <c r="G78" s="16" t="s">
        <v>63</v>
      </c>
      <c r="H78" s="32"/>
    </row>
    <row r="79" spans="2:8">
      <c r="B79" s="12">
        <v>75</v>
      </c>
      <c r="C79" s="16" t="s">
        <v>63</v>
      </c>
      <c r="D79" s="16" t="s">
        <v>63</v>
      </c>
      <c r="E79" s="16" t="s">
        <v>63</v>
      </c>
      <c r="F79" s="16" t="s">
        <v>63</v>
      </c>
      <c r="G79" s="16" t="s">
        <v>63</v>
      </c>
      <c r="H79" s="32"/>
    </row>
    <row r="80" spans="2:8">
      <c r="B80" s="12">
        <v>76</v>
      </c>
      <c r="C80" s="16" t="s">
        <v>63</v>
      </c>
      <c r="D80" s="16" t="s">
        <v>63</v>
      </c>
      <c r="E80" s="16" t="s">
        <v>63</v>
      </c>
      <c r="F80" s="16" t="s">
        <v>63</v>
      </c>
      <c r="G80" s="16" t="s">
        <v>63</v>
      </c>
      <c r="H80" s="32"/>
    </row>
    <row r="81" spans="2:8">
      <c r="B81" s="12">
        <v>77</v>
      </c>
      <c r="C81" s="16" t="s">
        <v>63</v>
      </c>
      <c r="D81" s="16" t="s">
        <v>63</v>
      </c>
      <c r="E81" s="16" t="s">
        <v>63</v>
      </c>
      <c r="F81" s="16" t="s">
        <v>63</v>
      </c>
      <c r="G81" s="16" t="s">
        <v>63</v>
      </c>
      <c r="H81" s="32"/>
    </row>
    <row r="82" spans="2:8">
      <c r="B82" s="12">
        <v>78</v>
      </c>
      <c r="C82" s="16" t="s">
        <v>63</v>
      </c>
      <c r="D82" s="16" t="s">
        <v>63</v>
      </c>
      <c r="E82" s="16" t="s">
        <v>63</v>
      </c>
      <c r="F82" s="16" t="s">
        <v>63</v>
      </c>
      <c r="G82" s="16" t="s">
        <v>63</v>
      </c>
      <c r="H82" s="32"/>
    </row>
    <row r="83" spans="2:8">
      <c r="B83" s="12">
        <v>79</v>
      </c>
      <c r="C83" s="16" t="s">
        <v>63</v>
      </c>
      <c r="D83" s="16" t="s">
        <v>63</v>
      </c>
      <c r="E83" s="16" t="s">
        <v>63</v>
      </c>
      <c r="F83" s="16" t="s">
        <v>63</v>
      </c>
      <c r="G83" s="16" t="s">
        <v>63</v>
      </c>
      <c r="H83" s="32"/>
    </row>
    <row r="84" spans="2:8">
      <c r="B84" s="12">
        <v>80</v>
      </c>
      <c r="C84" s="16" t="s">
        <v>63</v>
      </c>
      <c r="D84" s="16" t="s">
        <v>63</v>
      </c>
      <c r="E84" s="16" t="s">
        <v>63</v>
      </c>
      <c r="F84" s="16" t="s">
        <v>63</v>
      </c>
      <c r="G84" s="16" t="s">
        <v>63</v>
      </c>
      <c r="H84" s="32"/>
    </row>
    <row r="85" spans="2:8">
      <c r="B85" s="12">
        <v>81</v>
      </c>
      <c r="C85" s="16" t="s">
        <v>63</v>
      </c>
      <c r="D85" s="16" t="s">
        <v>63</v>
      </c>
      <c r="E85" s="16" t="s">
        <v>63</v>
      </c>
      <c r="F85" s="16" t="s">
        <v>63</v>
      </c>
      <c r="G85" s="16" t="s">
        <v>63</v>
      </c>
      <c r="H85" s="32"/>
    </row>
    <row r="86" spans="2:8">
      <c r="B86" s="12">
        <v>82</v>
      </c>
      <c r="C86" s="16" t="s">
        <v>63</v>
      </c>
      <c r="D86" s="16" t="s">
        <v>63</v>
      </c>
      <c r="E86" s="16" t="s">
        <v>63</v>
      </c>
      <c r="F86" s="16" t="s">
        <v>63</v>
      </c>
      <c r="G86" s="16" t="s">
        <v>63</v>
      </c>
      <c r="H86" s="32"/>
    </row>
    <row r="87" spans="2:8">
      <c r="B87" s="12">
        <v>83</v>
      </c>
      <c r="C87" s="16" t="s">
        <v>63</v>
      </c>
      <c r="D87" s="16" t="s">
        <v>63</v>
      </c>
      <c r="E87" s="16" t="s">
        <v>63</v>
      </c>
      <c r="F87" s="16" t="s">
        <v>63</v>
      </c>
      <c r="G87" s="16" t="s">
        <v>63</v>
      </c>
      <c r="H87" s="32"/>
    </row>
    <row r="88" spans="2:8">
      <c r="B88" s="12">
        <v>84</v>
      </c>
      <c r="C88" s="16" t="s">
        <v>63</v>
      </c>
      <c r="D88" s="16" t="s">
        <v>63</v>
      </c>
      <c r="E88" s="16" t="s">
        <v>63</v>
      </c>
      <c r="F88" s="16" t="s">
        <v>63</v>
      </c>
      <c r="G88" s="16" t="s">
        <v>63</v>
      </c>
      <c r="H88" s="32"/>
    </row>
    <row r="89" spans="2:8">
      <c r="B89" s="12">
        <v>85</v>
      </c>
      <c r="C89" s="16" t="s">
        <v>63</v>
      </c>
      <c r="D89" s="16" t="s">
        <v>63</v>
      </c>
      <c r="E89" s="16" t="s">
        <v>63</v>
      </c>
      <c r="F89" s="16" t="s">
        <v>63</v>
      </c>
      <c r="G89" s="16" t="s">
        <v>63</v>
      </c>
      <c r="H89" s="32"/>
    </row>
    <row r="90" spans="2:8">
      <c r="B90" s="12">
        <v>86</v>
      </c>
      <c r="C90" s="16" t="s">
        <v>63</v>
      </c>
      <c r="D90" s="16" t="s">
        <v>63</v>
      </c>
      <c r="E90" s="16" t="s">
        <v>63</v>
      </c>
      <c r="F90" s="16" t="s">
        <v>63</v>
      </c>
      <c r="G90" s="16" t="s">
        <v>63</v>
      </c>
      <c r="H90" s="32"/>
    </row>
    <row r="91" spans="2:8">
      <c r="B91" s="12">
        <v>87</v>
      </c>
      <c r="C91" s="16" t="s">
        <v>63</v>
      </c>
      <c r="D91" s="16" t="s">
        <v>63</v>
      </c>
      <c r="E91" s="16" t="s">
        <v>63</v>
      </c>
      <c r="F91" s="16" t="s">
        <v>63</v>
      </c>
      <c r="G91" s="16" t="s">
        <v>63</v>
      </c>
      <c r="H91" s="32"/>
    </row>
    <row r="92" spans="2:8">
      <c r="B92" s="12">
        <v>88</v>
      </c>
      <c r="C92" s="16" t="s">
        <v>63</v>
      </c>
      <c r="D92" s="16" t="s">
        <v>63</v>
      </c>
      <c r="E92" s="16" t="s">
        <v>63</v>
      </c>
      <c r="F92" s="16" t="s">
        <v>63</v>
      </c>
      <c r="G92" s="16" t="s">
        <v>63</v>
      </c>
      <c r="H92" s="32"/>
    </row>
    <row r="93" spans="2:8">
      <c r="B93" s="12">
        <v>89</v>
      </c>
      <c r="C93" s="16" t="s">
        <v>63</v>
      </c>
      <c r="D93" s="16" t="s">
        <v>63</v>
      </c>
      <c r="E93" s="16" t="s">
        <v>63</v>
      </c>
      <c r="F93" s="16" t="s">
        <v>63</v>
      </c>
      <c r="G93" s="16" t="s">
        <v>63</v>
      </c>
      <c r="H93" s="32"/>
    </row>
    <row r="94" spans="2:8">
      <c r="B94" s="12">
        <v>90</v>
      </c>
      <c r="C94" s="16" t="s">
        <v>63</v>
      </c>
      <c r="D94" s="16" t="s">
        <v>63</v>
      </c>
      <c r="E94" s="16" t="s">
        <v>63</v>
      </c>
      <c r="F94" s="16" t="s">
        <v>63</v>
      </c>
      <c r="G94" s="16" t="s">
        <v>63</v>
      </c>
      <c r="H94" s="32"/>
    </row>
    <row r="95" spans="2:8">
      <c r="B95" s="12">
        <v>91</v>
      </c>
      <c r="C95" s="16" t="s">
        <v>63</v>
      </c>
      <c r="D95" s="16" t="s">
        <v>63</v>
      </c>
      <c r="E95" s="16" t="s">
        <v>63</v>
      </c>
      <c r="F95" s="16" t="s">
        <v>63</v>
      </c>
      <c r="G95" s="16" t="s">
        <v>63</v>
      </c>
      <c r="H95" s="32"/>
    </row>
    <row r="96" spans="2:8">
      <c r="B96" s="12">
        <v>92</v>
      </c>
      <c r="C96" s="16" t="s">
        <v>63</v>
      </c>
      <c r="D96" s="16" t="s">
        <v>63</v>
      </c>
      <c r="E96" s="16" t="s">
        <v>63</v>
      </c>
      <c r="F96" s="16" t="s">
        <v>63</v>
      </c>
      <c r="G96" s="16" t="s">
        <v>63</v>
      </c>
      <c r="H96" s="32"/>
    </row>
    <row r="97" spans="2:8">
      <c r="B97" s="12">
        <v>93</v>
      </c>
      <c r="C97" s="16" t="s">
        <v>63</v>
      </c>
      <c r="D97" s="16" t="s">
        <v>63</v>
      </c>
      <c r="E97" s="16" t="s">
        <v>63</v>
      </c>
      <c r="F97" s="16" t="s">
        <v>63</v>
      </c>
      <c r="G97" s="16" t="s">
        <v>63</v>
      </c>
      <c r="H97" s="32"/>
    </row>
    <row r="98" spans="2:8">
      <c r="B98" s="12">
        <v>94</v>
      </c>
      <c r="C98" s="16" t="s">
        <v>63</v>
      </c>
      <c r="D98" s="16" t="s">
        <v>63</v>
      </c>
      <c r="E98" s="16" t="s">
        <v>63</v>
      </c>
      <c r="F98" s="16" t="s">
        <v>63</v>
      </c>
      <c r="G98" s="16" t="s">
        <v>63</v>
      </c>
      <c r="H98" s="32"/>
    </row>
    <row r="99" spans="2:8">
      <c r="B99" s="12">
        <v>95</v>
      </c>
      <c r="C99" s="16" t="s">
        <v>63</v>
      </c>
      <c r="D99" s="16" t="s">
        <v>63</v>
      </c>
      <c r="E99" s="16" t="s">
        <v>63</v>
      </c>
      <c r="F99" s="16" t="s">
        <v>63</v>
      </c>
      <c r="G99" s="16" t="s">
        <v>63</v>
      </c>
      <c r="H99" s="32"/>
    </row>
    <row r="100" spans="2:8">
      <c r="B100" s="12">
        <v>96</v>
      </c>
      <c r="C100" s="16" t="s">
        <v>63</v>
      </c>
      <c r="D100" s="16" t="s">
        <v>63</v>
      </c>
      <c r="E100" s="16" t="s">
        <v>63</v>
      </c>
      <c r="F100" s="16" t="s">
        <v>63</v>
      </c>
      <c r="G100" s="16" t="s">
        <v>63</v>
      </c>
      <c r="H100" s="32"/>
    </row>
    <row r="101" spans="2:8">
      <c r="B101" s="12">
        <v>97</v>
      </c>
      <c r="C101" s="16" t="s">
        <v>63</v>
      </c>
      <c r="D101" s="16" t="s">
        <v>63</v>
      </c>
      <c r="E101" s="16" t="s">
        <v>63</v>
      </c>
      <c r="F101" s="16" t="s">
        <v>63</v>
      </c>
      <c r="G101" s="16" t="s">
        <v>63</v>
      </c>
      <c r="H101" s="32"/>
    </row>
    <row r="102" spans="2:8">
      <c r="B102" s="12">
        <v>98</v>
      </c>
      <c r="C102" s="16" t="s">
        <v>63</v>
      </c>
      <c r="D102" s="16" t="s">
        <v>63</v>
      </c>
      <c r="E102" s="16" t="s">
        <v>63</v>
      </c>
      <c r="F102" s="16" t="s">
        <v>63</v>
      </c>
      <c r="G102" s="16" t="s">
        <v>63</v>
      </c>
      <c r="H102" s="32"/>
    </row>
    <row r="103" spans="2:8">
      <c r="B103" s="12">
        <v>99</v>
      </c>
      <c r="C103" s="16" t="s">
        <v>63</v>
      </c>
      <c r="D103" s="16" t="s">
        <v>63</v>
      </c>
      <c r="E103" s="16" t="s">
        <v>63</v>
      </c>
      <c r="F103" s="16" t="s">
        <v>63</v>
      </c>
      <c r="G103" s="16" t="s">
        <v>63</v>
      </c>
      <c r="H103" s="32"/>
    </row>
    <row r="104" spans="2:8">
      <c r="B104" s="12">
        <v>100</v>
      </c>
      <c r="C104" s="16" t="s">
        <v>63</v>
      </c>
      <c r="D104" s="16" t="s">
        <v>63</v>
      </c>
      <c r="E104" s="16" t="s">
        <v>63</v>
      </c>
      <c r="F104" s="16" t="s">
        <v>63</v>
      </c>
      <c r="G104" s="16" t="s">
        <v>63</v>
      </c>
      <c r="H104" s="32"/>
    </row>
    <row r="105" spans="2:8">
      <c r="B105" s="12">
        <v>101</v>
      </c>
      <c r="C105" s="16" t="s">
        <v>63</v>
      </c>
      <c r="D105" s="16" t="s">
        <v>48</v>
      </c>
      <c r="E105" s="16" t="s">
        <v>48</v>
      </c>
      <c r="F105" s="16" t="s">
        <v>48</v>
      </c>
      <c r="G105" s="16" t="s">
        <v>63</v>
      </c>
      <c r="H105" s="32"/>
    </row>
    <row r="106" spans="2:8">
      <c r="B106" s="12">
        <v>102</v>
      </c>
      <c r="C106" s="16" t="s">
        <v>63</v>
      </c>
      <c r="D106" s="16" t="s">
        <v>63</v>
      </c>
      <c r="E106" s="16" t="s">
        <v>63</v>
      </c>
      <c r="F106" s="16" t="s">
        <v>63</v>
      </c>
      <c r="G106" s="16" t="s">
        <v>63</v>
      </c>
      <c r="H106" s="32"/>
    </row>
    <row r="107" spans="2:8">
      <c r="B107" s="12">
        <v>103</v>
      </c>
      <c r="C107" s="16" t="s">
        <v>63</v>
      </c>
      <c r="D107" s="16" t="s">
        <v>63</v>
      </c>
      <c r="E107" s="16" t="s">
        <v>63</v>
      </c>
      <c r="F107" s="16" t="s">
        <v>63</v>
      </c>
      <c r="G107" s="16" t="s">
        <v>63</v>
      </c>
      <c r="H107" s="32"/>
    </row>
    <row r="108" spans="2:8">
      <c r="B108" s="12">
        <v>104</v>
      </c>
      <c r="C108" s="16" t="s">
        <v>63</v>
      </c>
      <c r="D108" s="16" t="s">
        <v>63</v>
      </c>
      <c r="E108" s="16" t="s">
        <v>63</v>
      </c>
      <c r="F108" s="16" t="s">
        <v>63</v>
      </c>
      <c r="G108" s="16" t="s">
        <v>63</v>
      </c>
      <c r="H108" s="32"/>
    </row>
    <row r="109" spans="2:8">
      <c r="B109" s="12">
        <v>105</v>
      </c>
      <c r="C109" s="16" t="s">
        <v>63</v>
      </c>
      <c r="D109" s="16" t="s">
        <v>63</v>
      </c>
      <c r="E109" s="16" t="s">
        <v>63</v>
      </c>
      <c r="F109" s="16" t="s">
        <v>63</v>
      </c>
      <c r="G109" s="16" t="s">
        <v>63</v>
      </c>
      <c r="H109" s="32"/>
    </row>
    <row r="110" spans="2:8">
      <c r="B110" s="12">
        <v>106</v>
      </c>
      <c r="C110" s="16" t="s">
        <v>63</v>
      </c>
      <c r="D110" s="16" t="s">
        <v>63</v>
      </c>
      <c r="E110" s="16" t="s">
        <v>63</v>
      </c>
      <c r="F110" s="16" t="s">
        <v>63</v>
      </c>
      <c r="G110" s="16" t="s">
        <v>63</v>
      </c>
      <c r="H110" s="32"/>
    </row>
    <row r="111" spans="2:8">
      <c r="B111" s="12">
        <v>107</v>
      </c>
      <c r="C111" s="16" t="s">
        <v>63</v>
      </c>
      <c r="D111" s="16" t="s">
        <v>63</v>
      </c>
      <c r="E111" s="16" t="s">
        <v>63</v>
      </c>
      <c r="F111" s="16" t="s">
        <v>63</v>
      </c>
      <c r="G111" s="16" t="s">
        <v>63</v>
      </c>
      <c r="H111" s="32"/>
    </row>
    <row r="112" spans="2:8">
      <c r="B112" s="12">
        <v>108</v>
      </c>
      <c r="C112" s="16" t="s">
        <v>63</v>
      </c>
      <c r="D112" s="16" t="s">
        <v>63</v>
      </c>
      <c r="E112" s="16" t="s">
        <v>63</v>
      </c>
      <c r="F112" s="16" t="s">
        <v>63</v>
      </c>
      <c r="G112" s="16" t="s">
        <v>63</v>
      </c>
      <c r="H112" s="32"/>
    </row>
    <row r="113" spans="2:9">
      <c r="B113" s="12">
        <v>109</v>
      </c>
      <c r="C113" s="16" t="s">
        <v>63</v>
      </c>
      <c r="D113" s="16" t="s">
        <v>63</v>
      </c>
      <c r="E113" s="16" t="s">
        <v>63</v>
      </c>
      <c r="F113" s="16" t="s">
        <v>63</v>
      </c>
      <c r="G113" s="16" t="s">
        <v>63</v>
      </c>
      <c r="H113" s="32"/>
    </row>
    <row r="114" spans="2:9">
      <c r="B114" s="12">
        <v>110</v>
      </c>
      <c r="C114" s="16" t="s">
        <v>63</v>
      </c>
      <c r="D114" s="16" t="s">
        <v>63</v>
      </c>
      <c r="E114" s="16" t="s">
        <v>63</v>
      </c>
      <c r="F114" s="16" t="s">
        <v>63</v>
      </c>
      <c r="G114" s="16" t="s">
        <v>63</v>
      </c>
      <c r="H114" s="32"/>
    </row>
    <row r="115" spans="2:9">
      <c r="B115" s="12">
        <v>111</v>
      </c>
      <c r="C115" s="16" t="s">
        <v>63</v>
      </c>
      <c r="D115" s="16" t="s">
        <v>63</v>
      </c>
      <c r="E115" s="16" t="s">
        <v>63</v>
      </c>
      <c r="F115" s="16" t="s">
        <v>63</v>
      </c>
      <c r="G115" s="16" t="s">
        <v>63</v>
      </c>
      <c r="H115" s="32"/>
    </row>
    <row r="116" spans="2:9">
      <c r="B116" s="12">
        <v>112</v>
      </c>
      <c r="C116" s="16" t="s">
        <v>63</v>
      </c>
      <c r="D116" s="16" t="s">
        <v>63</v>
      </c>
      <c r="E116" s="16" t="s">
        <v>63</v>
      </c>
      <c r="F116" s="16" t="s">
        <v>63</v>
      </c>
      <c r="G116" s="16" t="s">
        <v>63</v>
      </c>
      <c r="H116" s="32"/>
    </row>
    <row r="117" spans="2:9">
      <c r="B117" s="12">
        <v>113</v>
      </c>
      <c r="C117" s="16" t="s">
        <v>63</v>
      </c>
      <c r="D117" s="16" t="s">
        <v>63</v>
      </c>
      <c r="E117" s="16" t="s">
        <v>63</v>
      </c>
      <c r="F117" s="16" t="s">
        <v>63</v>
      </c>
      <c r="G117" s="16" t="s">
        <v>63</v>
      </c>
      <c r="H117" s="32"/>
    </row>
    <row r="118" spans="2:9">
      <c r="B118" s="12">
        <v>114</v>
      </c>
      <c r="C118" s="16" t="s">
        <v>63</v>
      </c>
      <c r="D118" s="16" t="s">
        <v>63</v>
      </c>
      <c r="E118" s="16" t="s">
        <v>63</v>
      </c>
      <c r="F118" s="16" t="s">
        <v>63</v>
      </c>
      <c r="G118" s="16" t="s">
        <v>63</v>
      </c>
      <c r="H118" s="32"/>
    </row>
    <row r="119" spans="2:9">
      <c r="B119" s="12">
        <v>115</v>
      </c>
      <c r="C119" s="16" t="s">
        <v>63</v>
      </c>
      <c r="D119" s="16" t="s">
        <v>63</v>
      </c>
      <c r="E119" s="16" t="s">
        <v>63</v>
      </c>
      <c r="F119" s="16" t="s">
        <v>63</v>
      </c>
      <c r="G119" s="16" t="s">
        <v>63</v>
      </c>
      <c r="H119" s="32"/>
    </row>
    <row r="120" spans="2:9">
      <c r="B120" s="12">
        <v>116</v>
      </c>
      <c r="C120" s="16" t="s">
        <v>63</v>
      </c>
      <c r="D120" s="16" t="s">
        <v>63</v>
      </c>
      <c r="E120" s="16" t="s">
        <v>63</v>
      </c>
      <c r="F120" s="16" t="s">
        <v>63</v>
      </c>
      <c r="G120" s="16" t="s">
        <v>63</v>
      </c>
      <c r="H120" s="32"/>
    </row>
    <row r="121" spans="2:9">
      <c r="B121" s="12">
        <v>117</v>
      </c>
      <c r="C121" s="16" t="s">
        <v>63</v>
      </c>
      <c r="D121" s="16" t="s">
        <v>63</v>
      </c>
      <c r="E121" s="16" t="s">
        <v>63</v>
      </c>
      <c r="F121" s="16" t="s">
        <v>63</v>
      </c>
      <c r="G121" s="16" t="s">
        <v>63</v>
      </c>
      <c r="H121" s="32"/>
    </row>
    <row r="122" spans="2:9">
      <c r="B122" s="12">
        <v>118</v>
      </c>
      <c r="C122" s="16" t="s">
        <v>63</v>
      </c>
      <c r="D122" s="16" t="s">
        <v>63</v>
      </c>
      <c r="E122" s="16" t="s">
        <v>63</v>
      </c>
      <c r="F122" s="16" t="s">
        <v>63</v>
      </c>
      <c r="G122" s="16" t="s">
        <v>63</v>
      </c>
      <c r="H122" s="32"/>
    </row>
    <row r="123" spans="2:9">
      <c r="B123" s="12">
        <v>119</v>
      </c>
      <c r="C123" s="16" t="s">
        <v>63</v>
      </c>
      <c r="D123" s="16" t="s">
        <v>63</v>
      </c>
      <c r="E123" s="16" t="s">
        <v>63</v>
      </c>
      <c r="F123" s="16" t="s">
        <v>63</v>
      </c>
      <c r="G123" s="16" t="s">
        <v>63</v>
      </c>
      <c r="H123" s="32"/>
    </row>
    <row r="124" spans="2:9">
      <c r="B124" s="12">
        <v>120</v>
      </c>
      <c r="C124" s="16" t="s">
        <v>63</v>
      </c>
      <c r="D124" s="16" t="s">
        <v>63</v>
      </c>
      <c r="E124" s="16" t="s">
        <v>63</v>
      </c>
      <c r="F124" s="16" t="s">
        <v>63</v>
      </c>
      <c r="G124" s="16" t="s">
        <v>63</v>
      </c>
      <c r="H124" s="32"/>
    </row>
    <row r="125" spans="2:9">
      <c r="B125" s="12">
        <v>121</v>
      </c>
      <c r="C125" s="16" t="s">
        <v>63</v>
      </c>
      <c r="D125" s="16" t="s">
        <v>63</v>
      </c>
      <c r="E125" s="16" t="s">
        <v>63</v>
      </c>
      <c r="F125" s="16" t="s">
        <v>63</v>
      </c>
      <c r="G125" s="16" t="s">
        <v>63</v>
      </c>
      <c r="H125" s="32"/>
    </row>
    <row r="126" spans="2:9">
      <c r="B126" s="12">
        <v>122</v>
      </c>
      <c r="C126" s="16" t="s">
        <v>63</v>
      </c>
      <c r="D126" s="16" t="s">
        <v>63</v>
      </c>
      <c r="E126" s="16" t="s">
        <v>63</v>
      </c>
      <c r="F126" s="16" t="s">
        <v>63</v>
      </c>
      <c r="G126" s="16" t="s">
        <v>63</v>
      </c>
      <c r="H126" s="32"/>
    </row>
    <row r="127" spans="2:9">
      <c r="B127" s="12">
        <v>123</v>
      </c>
      <c r="C127" s="16" t="s">
        <v>63</v>
      </c>
      <c r="D127" s="16" t="s">
        <v>63</v>
      </c>
      <c r="E127" s="16" t="s">
        <v>63</v>
      </c>
      <c r="F127" s="16" t="s">
        <v>63</v>
      </c>
      <c r="G127" s="16" t="s">
        <v>63</v>
      </c>
      <c r="H127" s="32"/>
      <c r="I127" s="21" t="e">
        <f>#REF!</f>
        <v>#REF!</v>
      </c>
    </row>
    <row r="128" spans="2:9">
      <c r="B128" s="12">
        <v>124</v>
      </c>
      <c r="C128" s="16" t="s">
        <v>63</v>
      </c>
      <c r="D128" s="16" t="s">
        <v>63</v>
      </c>
      <c r="E128" s="16" t="s">
        <v>63</v>
      </c>
      <c r="F128" s="16" t="s">
        <v>63</v>
      </c>
      <c r="G128" s="16" t="s">
        <v>63</v>
      </c>
      <c r="H128" s="32"/>
    </row>
    <row r="129" spans="2:8">
      <c r="B129" s="12">
        <v>125</v>
      </c>
      <c r="C129" s="16" t="s">
        <v>63</v>
      </c>
      <c r="D129" s="16" t="s">
        <v>63</v>
      </c>
      <c r="E129" s="16" t="s">
        <v>63</v>
      </c>
      <c r="F129" s="16" t="s">
        <v>63</v>
      </c>
      <c r="G129" s="16" t="s">
        <v>63</v>
      </c>
      <c r="H129" s="32"/>
    </row>
    <row r="130" spans="2:8">
      <c r="B130" s="12">
        <v>126</v>
      </c>
      <c r="C130" s="16" t="s">
        <v>63</v>
      </c>
      <c r="D130" s="16" t="s">
        <v>63</v>
      </c>
      <c r="E130" s="16" t="s">
        <v>63</v>
      </c>
      <c r="F130" s="16" t="s">
        <v>63</v>
      </c>
      <c r="G130" s="16" t="s">
        <v>63</v>
      </c>
      <c r="H130" s="32"/>
    </row>
    <row r="131" spans="2:8">
      <c r="B131" s="12">
        <v>127</v>
      </c>
      <c r="C131" s="16" t="s">
        <v>63</v>
      </c>
      <c r="D131" s="16" t="s">
        <v>63</v>
      </c>
      <c r="E131" s="16" t="s">
        <v>63</v>
      </c>
      <c r="F131" s="16" t="s">
        <v>63</v>
      </c>
      <c r="G131" s="16" t="s">
        <v>63</v>
      </c>
      <c r="H131" s="32"/>
    </row>
    <row r="132" spans="2:8">
      <c r="B132" s="12">
        <v>128</v>
      </c>
      <c r="C132" s="16" t="s">
        <v>63</v>
      </c>
      <c r="D132" s="16" t="s">
        <v>63</v>
      </c>
      <c r="E132" s="16" t="s">
        <v>63</v>
      </c>
      <c r="F132" s="16" t="s">
        <v>63</v>
      </c>
      <c r="G132" s="16" t="s">
        <v>63</v>
      </c>
      <c r="H132" s="32"/>
    </row>
    <row r="133" spans="2:8">
      <c r="B133" s="12">
        <v>129</v>
      </c>
      <c r="C133" s="16" t="s">
        <v>63</v>
      </c>
      <c r="D133" s="16" t="s">
        <v>63</v>
      </c>
      <c r="E133" s="16" t="s">
        <v>63</v>
      </c>
      <c r="F133" s="16" t="s">
        <v>63</v>
      </c>
      <c r="G133" s="16" t="s">
        <v>63</v>
      </c>
      <c r="H133" s="32"/>
    </row>
    <row r="134" spans="2:8">
      <c r="B134" s="12">
        <v>130</v>
      </c>
      <c r="C134" s="16" t="s">
        <v>63</v>
      </c>
      <c r="D134" s="16" t="s">
        <v>63</v>
      </c>
      <c r="E134" s="16" t="s">
        <v>63</v>
      </c>
      <c r="F134" s="16" t="s">
        <v>63</v>
      </c>
      <c r="G134" s="16" t="s">
        <v>63</v>
      </c>
      <c r="H134" s="32"/>
    </row>
    <row r="135" spans="2:8">
      <c r="B135" s="12">
        <v>131</v>
      </c>
      <c r="C135" s="16" t="s">
        <v>63</v>
      </c>
      <c r="D135" s="16" t="s">
        <v>63</v>
      </c>
      <c r="E135" s="16" t="s">
        <v>63</v>
      </c>
      <c r="F135" s="16" t="s">
        <v>63</v>
      </c>
      <c r="G135" s="16" t="s">
        <v>63</v>
      </c>
      <c r="H135" s="32"/>
    </row>
    <row r="136" spans="2:8">
      <c r="B136" s="12">
        <v>132</v>
      </c>
      <c r="C136" s="16" t="s">
        <v>63</v>
      </c>
      <c r="D136" s="16" t="s">
        <v>63</v>
      </c>
      <c r="E136" s="16" t="s">
        <v>63</v>
      </c>
      <c r="F136" s="16" t="s">
        <v>63</v>
      </c>
      <c r="G136" s="16" t="s">
        <v>63</v>
      </c>
      <c r="H136" s="32"/>
    </row>
    <row r="137" spans="2:8">
      <c r="B137" s="12">
        <v>133</v>
      </c>
      <c r="C137" s="16" t="s">
        <v>63</v>
      </c>
      <c r="D137" s="16" t="s">
        <v>63</v>
      </c>
      <c r="E137" s="16" t="s">
        <v>63</v>
      </c>
      <c r="F137" s="16" t="s">
        <v>63</v>
      </c>
      <c r="G137" s="16" t="s">
        <v>63</v>
      </c>
      <c r="H137" s="32"/>
    </row>
    <row r="138" spans="2:8">
      <c r="B138" s="12">
        <v>134</v>
      </c>
      <c r="C138" s="16" t="s">
        <v>63</v>
      </c>
      <c r="D138" s="16" t="s">
        <v>63</v>
      </c>
      <c r="E138" s="16" t="s">
        <v>63</v>
      </c>
      <c r="F138" s="16" t="s">
        <v>63</v>
      </c>
      <c r="G138" s="16" t="s">
        <v>63</v>
      </c>
      <c r="H138" s="32"/>
    </row>
    <row r="139" spans="2:8">
      <c r="B139" s="12">
        <v>135</v>
      </c>
      <c r="C139" s="16" t="s">
        <v>63</v>
      </c>
      <c r="D139" s="16" t="s">
        <v>63</v>
      </c>
      <c r="E139" s="16" t="s">
        <v>63</v>
      </c>
      <c r="F139" s="16" t="s">
        <v>63</v>
      </c>
      <c r="G139" s="16" t="s">
        <v>63</v>
      </c>
      <c r="H139" s="46"/>
    </row>
    <row r="140" spans="2:8">
      <c r="B140" s="12">
        <v>136</v>
      </c>
      <c r="C140" s="16" t="s">
        <v>63</v>
      </c>
      <c r="D140" s="16" t="s">
        <v>63</v>
      </c>
      <c r="E140" s="16" t="s">
        <v>63</v>
      </c>
      <c r="F140" s="16" t="s">
        <v>63</v>
      </c>
      <c r="G140" s="16" t="s">
        <v>63</v>
      </c>
      <c r="H140" s="46"/>
    </row>
    <row r="141" spans="2:8">
      <c r="B141" s="12">
        <v>137</v>
      </c>
      <c r="C141" s="16" t="s">
        <v>63</v>
      </c>
      <c r="D141" s="16" t="s">
        <v>63</v>
      </c>
      <c r="E141" s="16" t="s">
        <v>63</v>
      </c>
      <c r="F141" s="16" t="s">
        <v>63</v>
      </c>
      <c r="G141" s="16" t="s">
        <v>63</v>
      </c>
      <c r="H141" s="46"/>
    </row>
    <row r="142" spans="2:8" ht="15.75" thickBot="1">
      <c r="B142" s="12">
        <v>138</v>
      </c>
      <c r="C142" s="16" t="s">
        <v>63</v>
      </c>
      <c r="D142" s="16" t="s">
        <v>63</v>
      </c>
      <c r="E142" s="16" t="s">
        <v>63</v>
      </c>
      <c r="F142" s="16" t="s">
        <v>63</v>
      </c>
      <c r="G142" s="16" t="s">
        <v>63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1" t="s">
        <v>42</v>
      </c>
      <c r="C145" s="71"/>
      <c r="D145" s="71"/>
      <c r="E145" s="71"/>
      <c r="F145" s="71"/>
      <c r="G145" s="71"/>
      <c r="H145" s="71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48</v>
      </c>
      <c r="C147" s="18">
        <f t="shared" ref="C147:G148" si="0">COUNTIF(C$4:C$142,$B147)</f>
        <v>0</v>
      </c>
      <c r="D147" s="18">
        <f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0</v>
      </c>
      <c r="H147" s="18">
        <v>0</v>
      </c>
    </row>
    <row r="148" spans="2:10" ht="15.75" thickBot="1">
      <c r="B148" s="23" t="s">
        <v>63</v>
      </c>
      <c r="C148" s="18">
        <f t="shared" si="0"/>
        <v>139</v>
      </c>
      <c r="D148" s="18">
        <f>COUNTIF(D$4:D$142,$B148)</f>
        <v>136</v>
      </c>
      <c r="E148" s="18">
        <f t="shared" si="0"/>
        <v>136</v>
      </c>
      <c r="F148" s="18">
        <f t="shared" si="0"/>
        <v>136</v>
      </c>
      <c r="G148" s="18">
        <f t="shared" si="0"/>
        <v>139</v>
      </c>
      <c r="H148" s="23">
        <v>0</v>
      </c>
    </row>
    <row r="149" spans="2:10" ht="15.75" thickBot="1">
      <c r="B149" s="24" t="s">
        <v>41</v>
      </c>
      <c r="C149" s="25">
        <f t="shared" ref="C149:H149" si="1">SUM(C147:C148)</f>
        <v>139</v>
      </c>
      <c r="D149" s="25">
        <f t="shared" si="1"/>
        <v>139</v>
      </c>
      <c r="E149" s="25">
        <f t="shared" si="1"/>
        <v>139</v>
      </c>
      <c r="F149" s="25">
        <f t="shared" si="1"/>
        <v>139</v>
      </c>
      <c r="G149" s="25">
        <f t="shared" si="1"/>
        <v>139</v>
      </c>
      <c r="H149" s="25">
        <f t="shared" si="1"/>
        <v>0</v>
      </c>
    </row>
    <row r="151" spans="2:10">
      <c r="B151" s="71" t="s">
        <v>65</v>
      </c>
      <c r="C151" s="71"/>
      <c r="D151" s="71"/>
      <c r="E151" s="71"/>
      <c r="F151" s="71"/>
      <c r="G151" s="71"/>
      <c r="H151" s="71"/>
    </row>
    <row r="152" spans="2:10">
      <c r="B152" s="19" t="s">
        <v>6</v>
      </c>
      <c r="C152" s="19" t="s">
        <v>35</v>
      </c>
      <c r="D152" s="19" t="s">
        <v>36</v>
      </c>
      <c r="E152" s="19" t="s">
        <v>37</v>
      </c>
      <c r="F152" s="19" t="s">
        <v>38</v>
      </c>
      <c r="G152" s="19" t="s">
        <v>39</v>
      </c>
      <c r="H152" s="27" t="s">
        <v>44</v>
      </c>
    </row>
    <row r="153" spans="2:10">
      <c r="B153" s="18" t="s">
        <v>48</v>
      </c>
      <c r="C153" s="18">
        <f t="shared" ref="C153:G154" si="2">COUNTIF(C$4:C$142,$B153)</f>
        <v>0</v>
      </c>
      <c r="D153" s="18">
        <f>D147*4/D149</f>
        <v>8.6330935251798566E-2</v>
      </c>
      <c r="E153" s="18">
        <f t="shared" ref="E153:F153" si="3">E147*4/E149</f>
        <v>8.6330935251798566E-2</v>
      </c>
      <c r="F153" s="18">
        <f t="shared" si="3"/>
        <v>8.6330935251798566E-2</v>
      </c>
      <c r="G153" s="18">
        <f t="shared" si="2"/>
        <v>0</v>
      </c>
      <c r="H153" s="18">
        <v>0</v>
      </c>
    </row>
    <row r="154" spans="2:10" ht="15.75" thickBot="1">
      <c r="B154" s="23" t="s">
        <v>63</v>
      </c>
      <c r="C154" s="18">
        <f t="shared" si="2"/>
        <v>139</v>
      </c>
      <c r="D154" s="18">
        <f>COUNTIF(D$4:D$142,$B154)</f>
        <v>136</v>
      </c>
      <c r="E154" s="18">
        <f t="shared" si="2"/>
        <v>136</v>
      </c>
      <c r="F154" s="18">
        <f t="shared" si="2"/>
        <v>136</v>
      </c>
      <c r="G154" s="18">
        <f t="shared" si="2"/>
        <v>139</v>
      </c>
      <c r="H154" s="23">
        <v>0</v>
      </c>
    </row>
    <row r="156" spans="2:10">
      <c r="C156" s="13">
        <f>1/C160</f>
        <v>0.21620490471656631</v>
      </c>
      <c r="D156" s="13">
        <f t="shared" ref="D156:E156" si="4">1/D160</f>
        <v>2.0428809894478706E-2</v>
      </c>
      <c r="E156" s="13">
        <f t="shared" si="4"/>
        <v>6.4342708329066789E-4</v>
      </c>
      <c r="F156" s="13">
        <f>1/SUM(C156:E156)</f>
        <v>4.2144809772203704</v>
      </c>
      <c r="H156" s="13" t="s">
        <v>66</v>
      </c>
      <c r="I156" s="13" t="s">
        <v>67</v>
      </c>
      <c r="J156" s="13" t="s">
        <v>68</v>
      </c>
    </row>
    <row r="157" spans="2:10">
      <c r="H157" s="13">
        <f>D153</f>
        <v>8.6330935251798566E-2</v>
      </c>
      <c r="I157" s="13">
        <f t="shared" ref="I157:J157" si="5">E153</f>
        <v>8.6330935251798566E-2</v>
      </c>
      <c r="J157" s="13">
        <f t="shared" si="5"/>
        <v>8.6330935251798566E-2</v>
      </c>
    </row>
    <row r="158" spans="2:10">
      <c r="H158" s="13" t="s">
        <v>69</v>
      </c>
      <c r="I158" s="13" t="s">
        <v>70</v>
      </c>
      <c r="J158" s="13" t="s">
        <v>71</v>
      </c>
    </row>
    <row r="159" spans="2:10">
      <c r="C159" s="13">
        <v>1</v>
      </c>
      <c r="D159" s="13">
        <v>2</v>
      </c>
      <c r="E159" s="13">
        <v>3</v>
      </c>
      <c r="H159" s="13">
        <f>1-H157</f>
        <v>0.91366906474820142</v>
      </c>
      <c r="I159" s="13">
        <f t="shared" ref="I159:J159" si="6">1-I157</f>
        <v>0.91366906474820142</v>
      </c>
      <c r="J159" s="13">
        <f t="shared" si="6"/>
        <v>0.91366906474820142</v>
      </c>
    </row>
    <row r="160" spans="2:10">
      <c r="B160" s="20" t="s">
        <v>64</v>
      </c>
      <c r="C160" s="21">
        <f>1/SUM(N162:N164)</f>
        <v>4.6252419727061671</v>
      </c>
      <c r="D160" s="13">
        <f>1/SUM(N166:N168)</f>
        <v>48.9504775444736</v>
      </c>
      <c r="E160" s="13">
        <f>1/SUM(N170)</f>
        <v>1554.177662037037</v>
      </c>
    </row>
    <row r="161" spans="2:14">
      <c r="C161" s="13">
        <f>1/C160</f>
        <v>0.21620490471656631</v>
      </c>
      <c r="D161" s="13">
        <f t="shared" ref="D161:E161" si="7">1/D160</f>
        <v>2.0428809894478706E-2</v>
      </c>
      <c r="E161" s="13">
        <f t="shared" si="7"/>
        <v>6.4342708329066789E-4</v>
      </c>
    </row>
    <row r="162" spans="2:14">
      <c r="C162" s="13">
        <f>C165/C163</f>
        <v>9.6527777777777782E-2</v>
      </c>
      <c r="H162" s="13" t="s">
        <v>66</v>
      </c>
      <c r="I162" s="13" t="s">
        <v>70</v>
      </c>
      <c r="J162" s="13" t="s">
        <v>71</v>
      </c>
      <c r="K162" s="13">
        <f>IF(H162=$H$156,$H$157,IF(H162=$H$158,$H$159,IF(H162=$I$156,$I$157,IF(H162=$I$158,$I$159,IF(H162=$J$156,$J$157,IF(H162=$J$158,$J$159,0))))))</f>
        <v>8.6330935251798566E-2</v>
      </c>
      <c r="L162" s="13">
        <f t="shared" ref="L162:M170" si="8">IF(I162=$H$156,$H$157,IF(I162=$H$158,$H$159,IF(I162=$I$156,$I$157,IF(I162=$I$158,$I$159,IF(I162=$J$156,$J$157,IF(I162=$J$158,$J$159,0))))))</f>
        <v>0.91366906474820142</v>
      </c>
      <c r="M162" s="13">
        <f t="shared" si="8"/>
        <v>0.91366906474820142</v>
      </c>
      <c r="N162" s="13">
        <f>PRODUCT(K162:M162)</f>
        <v>7.206830157218877E-2</v>
      </c>
    </row>
    <row r="163" spans="2:14">
      <c r="B163" s="13" t="s">
        <v>79</v>
      </c>
      <c r="C163" s="13">
        <v>40</v>
      </c>
      <c r="H163" s="13" t="s">
        <v>69</v>
      </c>
      <c r="I163" s="13" t="s">
        <v>67</v>
      </c>
      <c r="J163" s="13" t="s">
        <v>71</v>
      </c>
      <c r="K163" s="13">
        <f t="shared" ref="K163:K170" si="9">IF(H163=$H$156,$H$157,IF(H163=$H$158,$H$159,IF(H163=$I$156,$I$157,IF(H163=$I$158,$I$159,IF(H163=$J$156,$J$157,IF(H163=$J$158,$J$159,0))))))</f>
        <v>0.91366906474820142</v>
      </c>
      <c r="L163" s="13">
        <f t="shared" si="8"/>
        <v>8.6330935251798566E-2</v>
      </c>
      <c r="M163" s="13">
        <f t="shared" si="8"/>
        <v>0.91366906474820142</v>
      </c>
      <c r="N163" s="13">
        <f t="shared" ref="N163:N170" si="10">PRODUCT(K163:M163)</f>
        <v>7.206830157218877E-2</v>
      </c>
    </row>
    <row r="164" spans="2:14">
      <c r="H164" s="13" t="s">
        <v>70</v>
      </c>
      <c r="I164" s="13" t="s">
        <v>70</v>
      </c>
      <c r="J164" s="13" t="s">
        <v>68</v>
      </c>
      <c r="K164" s="13">
        <f t="shared" si="9"/>
        <v>0.91366906474820142</v>
      </c>
      <c r="L164" s="13">
        <f t="shared" si="8"/>
        <v>0.91366906474820142</v>
      </c>
      <c r="M164" s="13">
        <f t="shared" si="8"/>
        <v>8.6330935251798566E-2</v>
      </c>
      <c r="N164" s="13">
        <f t="shared" si="10"/>
        <v>7.206830157218877E-2</v>
      </c>
    </row>
    <row r="165" spans="2:14">
      <c r="C165" s="13">
        <f>1/(C161+D161*2+E161*3)</f>
        <v>3.8611111111111112</v>
      </c>
      <c r="K165" s="13">
        <f t="shared" si="9"/>
        <v>0</v>
      </c>
      <c r="L165" s="13">
        <f t="shared" si="8"/>
        <v>0</v>
      </c>
      <c r="M165" s="13">
        <f t="shared" si="8"/>
        <v>0</v>
      </c>
      <c r="N165" s="13">
        <f t="shared" si="10"/>
        <v>0</v>
      </c>
    </row>
    <row r="166" spans="2:14">
      <c r="H166" s="13" t="s">
        <v>66</v>
      </c>
      <c r="I166" s="13" t="s">
        <v>67</v>
      </c>
      <c r="J166" s="13" t="s">
        <v>71</v>
      </c>
      <c r="K166" s="13">
        <f t="shared" si="9"/>
        <v>8.6330935251798566E-2</v>
      </c>
      <c r="L166" s="13">
        <f t="shared" si="8"/>
        <v>8.6330935251798566E-2</v>
      </c>
      <c r="M166" s="13">
        <f t="shared" si="8"/>
        <v>0.91366906474820142</v>
      </c>
      <c r="N166" s="13">
        <f t="shared" si="10"/>
        <v>6.8096032981595682E-3</v>
      </c>
    </row>
    <row r="167" spans="2:14">
      <c r="H167" s="13" t="s">
        <v>66</v>
      </c>
      <c r="I167" s="13" t="s">
        <v>70</v>
      </c>
      <c r="J167" s="13" t="s">
        <v>68</v>
      </c>
      <c r="K167" s="13">
        <f t="shared" si="9"/>
        <v>8.6330935251798566E-2</v>
      </c>
      <c r="L167" s="13">
        <f t="shared" si="8"/>
        <v>0.91366906474820142</v>
      </c>
      <c r="M167" s="13">
        <f t="shared" si="8"/>
        <v>8.6330935251798566E-2</v>
      </c>
      <c r="N167" s="13">
        <f t="shared" si="10"/>
        <v>6.8096032981595691E-3</v>
      </c>
    </row>
    <row r="168" spans="2:14">
      <c r="H168" s="13" t="s">
        <v>69</v>
      </c>
      <c r="I168" s="13" t="s">
        <v>67</v>
      </c>
      <c r="J168" s="13" t="s">
        <v>68</v>
      </c>
      <c r="K168" s="13">
        <f t="shared" si="9"/>
        <v>0.91366906474820142</v>
      </c>
      <c r="L168" s="13">
        <f t="shared" si="8"/>
        <v>8.6330935251798566E-2</v>
      </c>
      <c r="M168" s="13">
        <f t="shared" si="8"/>
        <v>8.6330935251798566E-2</v>
      </c>
      <c r="N168" s="13">
        <f t="shared" si="10"/>
        <v>6.8096032981595691E-3</v>
      </c>
    </row>
    <row r="169" spans="2:14">
      <c r="K169" s="13">
        <f t="shared" si="9"/>
        <v>0</v>
      </c>
      <c r="L169" s="13">
        <f t="shared" si="8"/>
        <v>0</v>
      </c>
      <c r="M169" s="13">
        <f t="shared" si="8"/>
        <v>0</v>
      </c>
      <c r="N169" s="13">
        <f t="shared" si="10"/>
        <v>0</v>
      </c>
    </row>
    <row r="170" spans="2:14">
      <c r="H170" s="13" t="s">
        <v>66</v>
      </c>
      <c r="I170" s="13" t="s">
        <v>67</v>
      </c>
      <c r="J170" s="13" t="s">
        <v>68</v>
      </c>
      <c r="K170" s="13">
        <f t="shared" si="9"/>
        <v>8.6330935251798566E-2</v>
      </c>
      <c r="L170" s="13">
        <f t="shared" si="8"/>
        <v>8.6330935251798566E-2</v>
      </c>
      <c r="M170" s="13">
        <f t="shared" si="8"/>
        <v>8.6330935251798566E-2</v>
      </c>
      <c r="N170" s="13">
        <f t="shared" si="10"/>
        <v>6.4342708329066789E-4</v>
      </c>
    </row>
  </sheetData>
  <mergeCells count="3">
    <mergeCell ref="B151:H151"/>
    <mergeCell ref="C2:H2"/>
    <mergeCell ref="B145:H145"/>
  </mergeCells>
  <conditionalFormatting sqref="H16:Z26 H27:AA150 A143:G150 A151:A154 I151:AA154 A3:AA3 A1:J2 P1:AA2 H9:AA15 H4:AA6 H7:J8 P7:AA8 A4:F142 A155:AA160 A161:E161 G161:AA161 A162:AA1048576">
    <cfRule type="containsText" dxfId="16" priority="14" operator="containsText" text="Collector">
      <formula>NOT(ISERROR(SEARCH("Collector",A1)))</formula>
    </cfRule>
  </conditionalFormatting>
  <conditionalFormatting sqref="B151:H154">
    <cfRule type="containsText" dxfId="15" priority="2" operator="containsText" text="Collector">
      <formula>NOT(ISERROR(SEARCH("Collector",B151)))</formula>
    </cfRule>
  </conditionalFormatting>
  <conditionalFormatting sqref="G4:G142">
    <cfRule type="containsText" dxfId="14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55" sqref="J55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198"/>
  <sheetViews>
    <sheetView topLeftCell="A103" zoomScale="85" zoomScaleNormal="85" workbookViewId="0">
      <selection activeCell="F59" sqref="F59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19" width="9.140625" style="13"/>
    <col min="20" max="20" width="13.85546875" style="13" customWidth="1"/>
    <col min="21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4" t="s">
        <v>40</v>
      </c>
      <c r="D2" s="65"/>
      <c r="E2" s="65"/>
      <c r="F2" s="65"/>
      <c r="G2" s="65"/>
      <c r="H2" s="66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2.1557797184298213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12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2.1557797184298213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61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61</v>
      </c>
      <c r="E95" s="16" t="s">
        <v>9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61</v>
      </c>
      <c r="E96" s="16" t="s">
        <v>9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61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2.1557797184298213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9</v>
      </c>
      <c r="E112" s="16" t="s">
        <v>8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13</v>
      </c>
      <c r="D116" s="16" t="s">
        <v>43</v>
      </c>
      <c r="E116" s="16" t="s">
        <v>7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11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8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2.1557797184298213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7</v>
      </c>
      <c r="E132" s="16" t="s">
        <v>15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10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1" t="s">
        <v>42</v>
      </c>
      <c r="C145" s="71"/>
      <c r="D145" s="71"/>
      <c r="E145" s="71"/>
      <c r="F145" s="71"/>
      <c r="G145" s="71"/>
      <c r="H145" s="71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2.1557797184298213</v>
      </c>
    </row>
    <row r="148" spans="2:10">
      <c r="B148" s="18" t="s">
        <v>7</v>
      </c>
      <c r="C148" s="53">
        <f t="shared" ref="C148:G160" si="1">COUNTIF(C$4:C$142,$B148)</f>
        <v>16</v>
      </c>
      <c r="D148" s="51">
        <f t="shared" si="1"/>
        <v>15</v>
      </c>
      <c r="E148" s="53">
        <f t="shared" si="1"/>
        <v>16</v>
      </c>
      <c r="F148" s="51">
        <f t="shared" si="1"/>
        <v>20</v>
      </c>
      <c r="G148" s="18">
        <f t="shared" si="0"/>
        <v>13</v>
      </c>
      <c r="H148" s="18">
        <f t="shared" si="0"/>
        <v>2</v>
      </c>
      <c r="I148" s="27"/>
    </row>
    <row r="149" spans="2:10">
      <c r="B149" s="18" t="s">
        <v>8</v>
      </c>
      <c r="C149" s="51">
        <f t="shared" si="1"/>
        <v>17</v>
      </c>
      <c r="D149" s="53">
        <f t="shared" si="1"/>
        <v>14</v>
      </c>
      <c r="E149" s="51">
        <f t="shared" si="1"/>
        <v>16</v>
      </c>
      <c r="F149" s="53">
        <f t="shared" si="1"/>
        <v>21</v>
      </c>
      <c r="G149" s="18">
        <f t="shared" si="0"/>
        <v>14</v>
      </c>
      <c r="H149" s="18">
        <f t="shared" si="0"/>
        <v>2</v>
      </c>
      <c r="I149" s="27"/>
    </row>
    <row r="150" spans="2:10">
      <c r="B150" s="18" t="s">
        <v>9</v>
      </c>
      <c r="C150" s="53">
        <f t="shared" si="1"/>
        <v>15</v>
      </c>
      <c r="D150" s="51">
        <f t="shared" si="1"/>
        <v>17</v>
      </c>
      <c r="E150" s="53">
        <f t="shared" si="1"/>
        <v>13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0">
      <c r="B151" s="18" t="s">
        <v>10</v>
      </c>
      <c r="C151" s="51">
        <f t="shared" si="1"/>
        <v>18</v>
      </c>
      <c r="D151" s="53">
        <f t="shared" si="1"/>
        <v>16</v>
      </c>
      <c r="E151" s="51">
        <f t="shared" si="1"/>
        <v>14</v>
      </c>
      <c r="F151" s="53">
        <f t="shared" si="1"/>
        <v>20</v>
      </c>
      <c r="G151" s="18">
        <f t="shared" si="0"/>
        <v>17</v>
      </c>
      <c r="H151" s="18">
        <f t="shared" si="0"/>
        <v>3</v>
      </c>
      <c r="I151" s="27"/>
    </row>
    <row r="152" spans="2:10">
      <c r="B152" s="18" t="s">
        <v>61</v>
      </c>
      <c r="C152" s="53">
        <f t="shared" si="1"/>
        <v>23</v>
      </c>
      <c r="D152" s="51">
        <f t="shared" si="1"/>
        <v>16</v>
      </c>
      <c r="E152" s="53">
        <f t="shared" si="1"/>
        <v>17</v>
      </c>
      <c r="F152" s="51">
        <f t="shared" si="1"/>
        <v>18</v>
      </c>
      <c r="G152" s="18">
        <f t="shared" si="0"/>
        <v>23</v>
      </c>
      <c r="H152" s="18">
        <f>COUNTIF(H$4:H$142,$B152)</f>
        <v>3</v>
      </c>
      <c r="I152" s="27"/>
    </row>
    <row r="153" spans="2:10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7</v>
      </c>
      <c r="F153" s="51">
        <f t="shared" si="1"/>
        <v>7</v>
      </c>
      <c r="G153" s="18">
        <f t="shared" si="0"/>
        <v>8</v>
      </c>
      <c r="H153" s="18">
        <f t="shared" si="0"/>
        <v>1</v>
      </c>
      <c r="I153" s="27"/>
    </row>
    <row r="154" spans="2:10">
      <c r="B154" s="18" t="s">
        <v>12</v>
      </c>
      <c r="C154" s="51">
        <f t="shared" si="1"/>
        <v>4</v>
      </c>
      <c r="D154" s="53">
        <f t="shared" si="1"/>
        <v>12</v>
      </c>
      <c r="E154" s="51">
        <f t="shared" si="1"/>
        <v>15</v>
      </c>
      <c r="F154" s="53">
        <f t="shared" si="1"/>
        <v>6</v>
      </c>
      <c r="G154" s="18">
        <f t="shared" si="0"/>
        <v>9</v>
      </c>
      <c r="H154" s="18">
        <f t="shared" si="0"/>
        <v>1</v>
      </c>
      <c r="I154" s="27"/>
    </row>
    <row r="155" spans="2:10">
      <c r="B155" s="18" t="s">
        <v>13</v>
      </c>
      <c r="C155" s="53">
        <f t="shared" si="1"/>
        <v>11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0">
      <c r="B156" s="18" t="s">
        <v>14</v>
      </c>
      <c r="C156" s="51">
        <f t="shared" si="1"/>
        <v>7</v>
      </c>
      <c r="D156" s="53">
        <f t="shared" si="1"/>
        <v>11</v>
      </c>
      <c r="E156" s="51">
        <f t="shared" si="1"/>
        <v>7</v>
      </c>
      <c r="F156" s="53">
        <f t="shared" si="1"/>
        <v>6</v>
      </c>
      <c r="G156" s="18">
        <f t="shared" si="0"/>
        <v>9</v>
      </c>
      <c r="H156" s="18">
        <f t="shared" si="0"/>
        <v>1</v>
      </c>
      <c r="I156" s="27"/>
    </row>
    <row r="157" spans="2:10">
      <c r="B157" s="18" t="s">
        <v>15</v>
      </c>
      <c r="C157" s="53">
        <f t="shared" si="1"/>
        <v>12</v>
      </c>
      <c r="D157" s="51">
        <f t="shared" si="1"/>
        <v>7</v>
      </c>
      <c r="E157" s="53">
        <f t="shared" si="1"/>
        <v>11</v>
      </c>
      <c r="F157" s="51">
        <f t="shared" si="1"/>
        <v>6</v>
      </c>
      <c r="G157" s="18">
        <f t="shared" si="0"/>
        <v>9</v>
      </c>
      <c r="H157" s="18">
        <f t="shared" si="0"/>
        <v>1</v>
      </c>
      <c r="I157" s="27"/>
    </row>
    <row r="158" spans="2:10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0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0" ht="15.75" thickBot="1">
      <c r="B160" s="23" t="s">
        <v>16</v>
      </c>
      <c r="C160" s="18">
        <f t="shared" si="1"/>
        <v>0</v>
      </c>
      <c r="D160" s="18">
        <f t="shared" si="1"/>
        <v>0</v>
      </c>
      <c r="E160" s="18">
        <f t="shared" si="1"/>
        <v>0</v>
      </c>
      <c r="F160" s="18">
        <f t="shared" si="1"/>
        <v>0</v>
      </c>
      <c r="G160" s="18">
        <f t="shared" si="1"/>
        <v>0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67" t="s">
        <v>45</v>
      </c>
      <c r="C165" s="67"/>
      <c r="D165" s="67"/>
      <c r="E165" s="67"/>
      <c r="F165" s="67"/>
      <c r="G165" s="67"/>
      <c r="H165" s="67"/>
      <c r="K165" s="67" t="s">
        <v>47</v>
      </c>
      <c r="L165" s="67"/>
      <c r="M165" s="67"/>
      <c r="N165" s="67"/>
      <c r="O165" s="67"/>
      <c r="P165" s="67"/>
      <c r="Q165" s="67"/>
      <c r="T165" s="67" t="s">
        <v>50</v>
      </c>
      <c r="U165" s="67"/>
      <c r="V165" s="67"/>
      <c r="W165" s="67"/>
      <c r="X165" s="67"/>
      <c r="Y165" s="67"/>
      <c r="Z165" s="67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2.9863387872632659E-4</v>
      </c>
      <c r="O167" s="18">
        <f>C167*D167*E167*F167*(G178+G180+SUM(G173:G177)+G179*SUM(H173:H177))*F186</f>
        <v>6.7812623845727268E-5</v>
      </c>
      <c r="P167" s="18">
        <f>C167*D167*E167*F167*G167*G186</f>
        <v>3.407333808997134E-5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0.11510791366906475</v>
      </c>
      <c r="D168" s="18">
        <f t="shared" si="3"/>
        <v>0.1111111111111111</v>
      </c>
      <c r="E168" s="18">
        <f t="shared" si="3"/>
        <v>0.11594202898550725</v>
      </c>
      <c r="F168" s="18">
        <f t="shared" si="3"/>
        <v>0.14814814814814814</v>
      </c>
      <c r="G168" s="18">
        <f t="shared" si="3"/>
        <v>9.5588235294117641E-2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0.12949685718887238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0.2529095524042127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0.20445639710420457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0.1223021582733813</v>
      </c>
      <c r="D169" s="18">
        <f t="shared" si="3"/>
        <v>0.1037037037037037</v>
      </c>
      <c r="E169" s="18">
        <f t="shared" si="3"/>
        <v>0.11594202898550725</v>
      </c>
      <c r="F169" s="18">
        <f t="shared" si="3"/>
        <v>0.15555555555555556</v>
      </c>
      <c r="G169" s="18">
        <f t="shared" si="3"/>
        <v>0.10294117647058823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0.12761348497533631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0.2075680352103394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0.13351307932252171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0.1079136690647482</v>
      </c>
      <c r="D170" s="18">
        <f t="shared" si="3"/>
        <v>0.12592592592592591</v>
      </c>
      <c r="E170" s="18">
        <f t="shared" si="3"/>
        <v>9.420289855072464E-2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7.207356024813566E-2</v>
      </c>
      <c r="O170" s="18">
        <f t="shared" si="6"/>
        <v>0.11660982632579057</v>
      </c>
      <c r="P170" s="18">
        <f t="shared" si="7"/>
        <v>7.9427489885463193E-2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0.12949640287769784</v>
      </c>
      <c r="D171" s="18">
        <f t="shared" si="3"/>
        <v>0.11851851851851852</v>
      </c>
      <c r="E171" s="18">
        <f t="shared" si="3"/>
        <v>0.10144927536231885</v>
      </c>
      <c r="F171" s="18">
        <f t="shared" si="3"/>
        <v>0.14814814814814814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8.7676241501825541E-2</v>
      </c>
      <c r="O171" s="18">
        <f t="shared" si="6"/>
        <v>0.16956441700191158</v>
      </c>
      <c r="P171" s="18">
        <f t="shared" si="7"/>
        <v>9.0391789004314674E-2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0.11851851851851852</v>
      </c>
      <c r="E172" s="18">
        <f t="shared" si="3"/>
        <v>0.12318840579710146</v>
      </c>
      <c r="F172" s="18">
        <f>F152/F$161</f>
        <v>0.13333333333333333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0.12476923453185923</v>
      </c>
      <c r="O172" s="18">
        <f t="shared" si="6"/>
        <v>0.20517937543606915</v>
      </c>
      <c r="P172" s="18">
        <f t="shared" si="7"/>
        <v>9.5677035127029741E-2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5.0724637681159424E-2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4.9287579924167562E-3</v>
      </c>
      <c r="O173" s="18">
        <f t="shared" si="6"/>
        <v>3.2144401138048304E-3</v>
      </c>
      <c r="P173" s="18">
        <f t="shared" si="7"/>
        <v>7.5628186490882927E-4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2.8776978417266189E-2</v>
      </c>
      <c r="D174" s="18">
        <f t="shared" si="3"/>
        <v>8.8888888888888892E-2</v>
      </c>
      <c r="E174" s="18">
        <f t="shared" si="3"/>
        <v>0.10869565217391304</v>
      </c>
      <c r="F174" s="18">
        <f t="shared" si="3"/>
        <v>4.4444444444444446E-2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8.4221719905500265E-3</v>
      </c>
      <c r="O174" s="18">
        <f t="shared" si="6"/>
        <v>4.8057537120596901E-3</v>
      </c>
      <c r="P174" s="18">
        <f t="shared" si="7"/>
        <v>1.194350672613707E-3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7.9136690647482008E-2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8.2980508123996644E-3</v>
      </c>
      <c r="O175" s="18">
        <f t="shared" si="6"/>
        <v>2.5717310936057692E-3</v>
      </c>
      <c r="P175" s="18">
        <f t="shared" si="7"/>
        <v>5.735981700041036E-4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8.1481481481481488E-2</v>
      </c>
      <c r="E176" s="18">
        <f t="shared" si="3"/>
        <v>5.0724637681159424E-2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6.5327221030791185E-3</v>
      </c>
      <c r="O176" s="18">
        <f t="shared" si="6"/>
        <v>2.5045529217488783E-3</v>
      </c>
      <c r="P176" s="18">
        <f t="shared" si="7"/>
        <v>7.8390391008658071E-4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5.185185185185185E-2</v>
      </c>
      <c r="E177" s="18">
        <f t="shared" si="3"/>
        <v>7.9710144927536225E-2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9.3037998426787703E-3</v>
      </c>
      <c r="O177" s="18">
        <f t="shared" si="6"/>
        <v>3.4949562311541813E-3</v>
      </c>
      <c r="P177" s="18">
        <f t="shared" si="7"/>
        <v>1.0677518901620129E-3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0</v>
      </c>
      <c r="D180" s="18">
        <f t="shared" si="3"/>
        <v>0</v>
      </c>
      <c r="E180" s="18">
        <f t="shared" si="3"/>
        <v>0</v>
      </c>
      <c r="F180" s="18">
        <f t="shared" si="3"/>
        <v>0</v>
      </c>
      <c r="G180" s="18">
        <f t="shared" si="3"/>
        <v>0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2.1557797184298213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68" t="s">
        <v>46</v>
      </c>
      <c r="C184" s="69"/>
      <c r="D184" s="69"/>
      <c r="E184" s="69"/>
      <c r="F184" s="69"/>
      <c r="G184" s="70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2.4169354485153003E-3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3.0105687165716891E-3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3.2225805980204002E-3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1.7300169526214777E-2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1.3907979423035411E-2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1.2975127144661081E-2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7.6663496331853709E-2</v>
      </c>
      <c r="S190" s="13">
        <f>SUM(R184:R190)</f>
        <v>0.12949685718887238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5.7243207991151837E-4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5.730681155558645E-4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B184:G184"/>
    <mergeCell ref="C2:H2"/>
    <mergeCell ref="B145:H145"/>
    <mergeCell ref="B165:H165"/>
    <mergeCell ref="K165:Q165"/>
    <mergeCell ref="T165:Z165"/>
  </mergeCells>
  <conditionalFormatting sqref="A1:Z1048576">
    <cfRule type="containsText" dxfId="13" priority="1" operator="containsText" text="Inner">
      <formula>NOT(ISERROR(SEARCH("Inner",A1)))</formula>
    </cfRule>
    <cfRule type="containsText" dxfId="12" priority="11" operator="containsText" text="King">
      <formula>NOT(ISERROR(SEARCH("King",A1)))</formula>
    </cfRule>
    <cfRule type="containsText" dxfId="11" priority="12" operator="containsText" text="Ace">
      <formula>NOT(ISERROR(SEARCH("Ace",A1)))</formula>
    </cfRule>
    <cfRule type="containsText" dxfId="10" priority="13" operator="containsText" text="Elephant">
      <formula>NOT(ISERROR(SEARCH("Elephant",A1)))</formula>
    </cfRule>
    <cfRule type="containsText" dxfId="9" priority="14" operator="containsText" text="Lion">
      <formula>NOT(ISERROR(SEARCH("Lion",A1)))</formula>
    </cfRule>
  </conditionalFormatting>
  <conditionalFormatting sqref="A1:XFD1048576">
    <cfRule type="containsText" dxfId="8" priority="10" operator="containsText" text="Rhino">
      <formula>NOT(ISERROR(SEARCH("Rhino",A1)))</formula>
    </cfRule>
  </conditionalFormatting>
  <conditionalFormatting sqref="A1:U1048576">
    <cfRule type="containsText" dxfId="7" priority="2" operator="containsText" text="Scatter">
      <formula>NOT(ISERROR(SEARCH("Scatter",A1)))</formula>
    </cfRule>
    <cfRule type="containsText" dxfId="6" priority="3" operator="containsText" text="Collector">
      <formula>NOT(ISERROR(SEARCH("Collector",A1)))</formula>
    </cfRule>
    <cfRule type="containsText" dxfId="5" priority="4" operator="containsText" text="Ten">
      <formula>NOT(ISERROR(SEARCH("Ten",A1)))</formula>
    </cfRule>
    <cfRule type="containsText" dxfId="4" priority="5" operator="containsText" text="WaterBuffalo">
      <formula>NOT(ISERROR(SEARCH("WaterBuffalo",A1)))</formula>
    </cfRule>
    <cfRule type="containsText" dxfId="3" priority="6" operator="containsText" text="Jack">
      <formula>NOT(ISERROR(SEARCH("Jack",A1)))</formula>
    </cfRule>
    <cfRule type="containsText" dxfId="2" priority="7" operator="containsText" text="Queen">
      <formula>NOT(ISERROR(SEARCH("Queen",A1)))</formula>
    </cfRule>
    <cfRule type="containsText" dxfId="1" priority="8" operator="containsText" text="Leopard">
      <formula>NOT(ISERROR(SEARCH("Leopard",A1)))</formula>
    </cfRule>
    <cfRule type="containsText" dxfId="0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7964-F486-43D8-9E65-63372F03F592}">
  <dimension ref="B2:C9"/>
  <sheetViews>
    <sheetView workbookViewId="0">
      <selection activeCell="F8" sqref="F8"/>
    </sheetView>
  </sheetViews>
  <sheetFormatPr defaultRowHeight="15"/>
  <cols>
    <col min="2" max="2" width="23.5703125" bestFit="1" customWidth="1"/>
    <col min="3" max="3" width="12.85546875" bestFit="1" customWidth="1"/>
  </cols>
  <sheetData>
    <row r="2" spans="2:3">
      <c r="B2" t="s">
        <v>88</v>
      </c>
      <c r="C2">
        <v>4</v>
      </c>
    </row>
    <row r="4" spans="2:3">
      <c r="B4" s="40" t="s">
        <v>90</v>
      </c>
      <c r="C4" s="55" t="s">
        <v>89</v>
      </c>
    </row>
    <row r="5" spans="2:3">
      <c r="B5" s="40" t="s">
        <v>7</v>
      </c>
      <c r="C5" s="4">
        <v>1000</v>
      </c>
    </row>
    <row r="6" spans="2:3">
      <c r="B6" s="40" t="s">
        <v>8</v>
      </c>
      <c r="C6" s="57">
        <v>1000</v>
      </c>
    </row>
    <row r="7" spans="2:3">
      <c r="B7" s="40" t="s">
        <v>9</v>
      </c>
      <c r="C7" s="57">
        <v>1000</v>
      </c>
    </row>
    <row r="8" spans="2:3">
      <c r="B8" s="40" t="s">
        <v>10</v>
      </c>
      <c r="C8" s="57">
        <v>1000</v>
      </c>
    </row>
    <row r="9" spans="2:3">
      <c r="B9" s="40" t="s">
        <v>61</v>
      </c>
      <c r="C9" s="58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51"/>
  <sheetViews>
    <sheetView tabSelected="1" zoomScaleNormal="100" workbookViewId="0">
      <selection activeCell="M26" sqref="M26"/>
    </sheetView>
  </sheetViews>
  <sheetFormatPr defaultRowHeight="15"/>
  <cols>
    <col min="1" max="1" width="9.7109375" bestFit="1" customWidth="1"/>
    <col min="2" max="4" width="9.85546875" bestFit="1" customWidth="1"/>
    <col min="5" max="5" width="13.28515625" bestFit="1" customWidth="1"/>
    <col min="6" max="6" width="13.7109375" bestFit="1" customWidth="1"/>
    <col min="8" max="8" width="13.7109375" bestFit="1" customWidth="1"/>
    <col min="9" max="9" width="12" bestFit="1" customWidth="1"/>
  </cols>
  <sheetData>
    <row r="2" spans="1:14">
      <c r="C2" t="s">
        <v>81</v>
      </c>
      <c r="D2" s="2" t="s">
        <v>78</v>
      </c>
      <c r="F2" s="2" t="s">
        <v>91</v>
      </c>
      <c r="G2" s="2" t="s">
        <v>78</v>
      </c>
      <c r="J2" t="s">
        <v>92</v>
      </c>
      <c r="K2" t="s">
        <v>93</v>
      </c>
      <c r="L2" t="s">
        <v>95</v>
      </c>
      <c r="M2" t="s">
        <v>60</v>
      </c>
      <c r="N2" t="s">
        <v>94</v>
      </c>
    </row>
    <row r="3" spans="1:14">
      <c r="C3">
        <v>1</v>
      </c>
      <c r="D3">
        <v>450</v>
      </c>
      <c r="F3">
        <v>150</v>
      </c>
      <c r="G3">
        <v>450</v>
      </c>
      <c r="J3">
        <f>C3*D3/D$10</f>
        <v>0.15</v>
      </c>
      <c r="K3">
        <f>F3*G3/G$10/70</f>
        <v>0.32142857142857145</v>
      </c>
    </row>
    <row r="4" spans="1:14">
      <c r="C4">
        <v>3</v>
      </c>
      <c r="D4">
        <v>500</v>
      </c>
      <c r="F4">
        <v>250</v>
      </c>
      <c r="G4">
        <v>500</v>
      </c>
      <c r="J4">
        <f>C4*D4/D$10</f>
        <v>0.5</v>
      </c>
      <c r="K4">
        <f>F4*G4/G$10/70</f>
        <v>0.59523809523809523</v>
      </c>
    </row>
    <row r="5" spans="1:14">
      <c r="C5">
        <v>5</v>
      </c>
      <c r="D5">
        <v>600</v>
      </c>
      <c r="F5">
        <v>500</v>
      </c>
      <c r="G5">
        <v>600</v>
      </c>
      <c r="J5">
        <f>C5*D5/D$10</f>
        <v>1</v>
      </c>
      <c r="K5">
        <f>F5*G5/G$10/70</f>
        <v>1.4285714285714286</v>
      </c>
    </row>
    <row r="6" spans="1:14">
      <c r="C6">
        <v>7</v>
      </c>
      <c r="D6">
        <v>750</v>
      </c>
      <c r="F6">
        <v>750</v>
      </c>
      <c r="G6">
        <v>750</v>
      </c>
      <c r="J6">
        <f>C6*D6/D$10</f>
        <v>1.75</v>
      </c>
      <c r="K6">
        <f>F6*G6/G$10/70</f>
        <v>2.6785714285714284</v>
      </c>
    </row>
    <row r="7" spans="1:14">
      <c r="C7">
        <v>10</v>
      </c>
      <c r="D7">
        <v>500</v>
      </c>
      <c r="F7">
        <v>1000</v>
      </c>
      <c r="G7">
        <v>500</v>
      </c>
      <c r="J7">
        <f>C7*D7/D$10</f>
        <v>1.6666666666666667</v>
      </c>
      <c r="K7">
        <f>F7*G7/G$10/70</f>
        <v>2.3809523809523809</v>
      </c>
    </row>
    <row r="8" spans="1:14">
      <c r="C8">
        <v>20</v>
      </c>
      <c r="D8">
        <v>200</v>
      </c>
      <c r="F8">
        <v>1500</v>
      </c>
      <c r="G8">
        <v>200</v>
      </c>
      <c r="J8">
        <f>C8*D8/D$10</f>
        <v>1.3333333333333333</v>
      </c>
      <c r="K8">
        <f>F8*G8/G$10/70</f>
        <v>1.4285714285714286</v>
      </c>
    </row>
    <row r="9" spans="1:14">
      <c r="J9">
        <f>SUM(J3:J8)</f>
        <v>6.3999999999999995</v>
      </c>
      <c r="K9">
        <f>SUM(K3:K8)</f>
        <v>8.8333333333333339</v>
      </c>
      <c r="L9">
        <f>J9*K9</f>
        <v>56.533333333333331</v>
      </c>
    </row>
    <row r="10" spans="1:14">
      <c r="C10" t="s">
        <v>41</v>
      </c>
      <c r="D10">
        <f>SUM(D3:D8)</f>
        <v>3000</v>
      </c>
      <c r="F10" t="s">
        <v>41</v>
      </c>
      <c r="G10">
        <f>SUM(G3:G8)</f>
        <v>3000</v>
      </c>
    </row>
    <row r="12" spans="1:14">
      <c r="A12" t="s">
        <v>97</v>
      </c>
      <c r="B12" t="s">
        <v>81</v>
      </c>
      <c r="C12" t="s">
        <v>91</v>
      </c>
      <c r="D12" t="s">
        <v>96</v>
      </c>
      <c r="E12" t="s">
        <v>78</v>
      </c>
      <c r="F12" t="s">
        <v>60</v>
      </c>
      <c r="H12" t="s">
        <v>98</v>
      </c>
      <c r="I12" t="s">
        <v>102</v>
      </c>
      <c r="J12" t="s">
        <v>101</v>
      </c>
    </row>
    <row r="13" spans="1:14">
      <c r="A13">
        <v>150</v>
      </c>
      <c r="B13">
        <v>1</v>
      </c>
      <c r="C13">
        <f>A13*B13</f>
        <v>150</v>
      </c>
      <c r="D13">
        <f>C13/70</f>
        <v>2.1428571428571428</v>
      </c>
      <c r="E13">
        <v>1000</v>
      </c>
      <c r="F13" s="74">
        <f>E13*D13/E$50</f>
        <v>1.1045655375552282E-2</v>
      </c>
      <c r="G13">
        <f>1/(E13/E$50)</f>
        <v>194</v>
      </c>
      <c r="I13">
        <f>POWER(D13 - 0.96,2)/686*E13/E$50</f>
        <v>1.0513292510055027E-5</v>
      </c>
      <c r="J13">
        <f>SQRT(SUM(I13:I48))</f>
        <v>2.5482050206059284</v>
      </c>
    </row>
    <row r="14" spans="1:14">
      <c r="A14">
        <v>250</v>
      </c>
      <c r="B14">
        <v>1</v>
      </c>
      <c r="C14">
        <f>A14*B14</f>
        <v>250</v>
      </c>
      <c r="D14">
        <f>C14/70</f>
        <v>3.5714285714285716</v>
      </c>
      <c r="E14">
        <v>1000</v>
      </c>
      <c r="F14" s="74">
        <f t="shared" ref="F14:F48" si="0">E14*D14/E$50</f>
        <v>1.8409425625920472E-2</v>
      </c>
      <c r="G14">
        <f t="shared" ref="G14:G47" si="1">1/(E14/E$50)</f>
        <v>194</v>
      </c>
      <c r="I14">
        <f t="shared" ref="I14:I48" si="2">POWER(D14 - 0.96,2)/686*E14/E$50</f>
        <v>5.1242517385061092E-5</v>
      </c>
    </row>
    <row r="15" spans="1:14">
      <c r="A15">
        <v>150</v>
      </c>
      <c r="B15">
        <v>3</v>
      </c>
      <c r="C15">
        <f>A15*B15</f>
        <v>450</v>
      </c>
      <c r="D15">
        <f>C15/70</f>
        <v>6.4285714285714288</v>
      </c>
      <c r="E15">
        <v>1000</v>
      </c>
      <c r="F15" s="74">
        <f t="shared" si="0"/>
        <v>3.3136966126656849E-2</v>
      </c>
      <c r="G15">
        <f t="shared" si="1"/>
        <v>194</v>
      </c>
      <c r="I15">
        <f t="shared" si="2"/>
        <v>2.2470975826837004E-4</v>
      </c>
    </row>
    <row r="16" spans="1:14">
      <c r="A16">
        <v>500</v>
      </c>
      <c r="B16">
        <v>1</v>
      </c>
      <c r="C16">
        <f>A16*B16</f>
        <v>500</v>
      </c>
      <c r="D16">
        <f>C16/70</f>
        <v>7.1428571428571432</v>
      </c>
      <c r="E16">
        <v>4000</v>
      </c>
      <c r="F16" s="74">
        <f t="shared" si="0"/>
        <v>0.14727540500736377</v>
      </c>
      <c r="G16">
        <f t="shared" si="1"/>
        <v>48.5</v>
      </c>
      <c r="I16">
        <f t="shared" si="2"/>
        <v>1.14898026656787E-3</v>
      </c>
    </row>
    <row r="17" spans="1:9">
      <c r="A17">
        <v>750</v>
      </c>
      <c r="B17">
        <v>1</v>
      </c>
      <c r="C17">
        <f>A17*B17</f>
        <v>750</v>
      </c>
      <c r="D17">
        <f>C17/70</f>
        <v>10.714285714285714</v>
      </c>
      <c r="E17">
        <v>1000</v>
      </c>
      <c r="F17" s="74">
        <f t="shared" si="0"/>
        <v>5.5228276877761412E-2</v>
      </c>
      <c r="G17">
        <f t="shared" si="1"/>
        <v>194</v>
      </c>
      <c r="I17">
        <f t="shared" si="2"/>
        <v>7.1493259742657549E-4</v>
      </c>
    </row>
    <row r="18" spans="1:9">
      <c r="A18">
        <v>250</v>
      </c>
      <c r="B18">
        <v>3</v>
      </c>
      <c r="C18">
        <f>A18*B18</f>
        <v>750</v>
      </c>
      <c r="D18">
        <f>C18/70</f>
        <v>10.714285714285714</v>
      </c>
      <c r="E18">
        <v>5000</v>
      </c>
      <c r="F18" s="74">
        <f t="shared" si="0"/>
        <v>0.27614138438880703</v>
      </c>
      <c r="G18">
        <f t="shared" si="1"/>
        <v>38.800000000000004</v>
      </c>
      <c r="I18">
        <f t="shared" si="2"/>
        <v>3.5746629871328773E-3</v>
      </c>
    </row>
    <row r="19" spans="1:9">
      <c r="A19">
        <v>150</v>
      </c>
      <c r="B19">
        <v>5</v>
      </c>
      <c r="C19">
        <f>A19*B19</f>
        <v>750</v>
      </c>
      <c r="D19">
        <f>C19/70</f>
        <v>10.714285714285714</v>
      </c>
      <c r="E19">
        <v>2000</v>
      </c>
      <c r="F19" s="74">
        <f t="shared" si="0"/>
        <v>0.11045655375552282</v>
      </c>
      <c r="G19">
        <f t="shared" si="1"/>
        <v>97</v>
      </c>
      <c r="I19">
        <f>POWER(D19 - 0.96,2)/686*E19/E$50</f>
        <v>1.429865194853151E-3</v>
      </c>
    </row>
    <row r="20" spans="1:9">
      <c r="A20">
        <v>1000</v>
      </c>
      <c r="B20">
        <v>1</v>
      </c>
      <c r="C20">
        <f>A20*B20</f>
        <v>1000</v>
      </c>
      <c r="D20">
        <f>C20/70</f>
        <v>14.285714285714286</v>
      </c>
      <c r="E20">
        <v>2000</v>
      </c>
      <c r="F20" s="74">
        <f t="shared" si="0"/>
        <v>0.14727540500736377</v>
      </c>
      <c r="G20">
        <f t="shared" si="1"/>
        <v>97</v>
      </c>
      <c r="I20">
        <f t="shared" si="2"/>
        <v>2.6686102194777707E-3</v>
      </c>
    </row>
    <row r="21" spans="1:9">
      <c r="A21">
        <v>150</v>
      </c>
      <c r="B21">
        <v>7</v>
      </c>
      <c r="C21">
        <f>A21*B21</f>
        <v>1050</v>
      </c>
      <c r="D21">
        <f>C21/70</f>
        <v>15</v>
      </c>
      <c r="E21">
        <v>2000</v>
      </c>
      <c r="F21" s="74">
        <f t="shared" si="0"/>
        <v>0.15463917525773196</v>
      </c>
      <c r="G21">
        <f t="shared" si="1"/>
        <v>97</v>
      </c>
      <c r="I21">
        <f t="shared" si="2"/>
        <v>2.9623636199693419E-3</v>
      </c>
    </row>
    <row r="22" spans="1:9">
      <c r="A22">
        <v>250</v>
      </c>
      <c r="B22">
        <v>5</v>
      </c>
      <c r="C22">
        <f>A22*B22</f>
        <v>1250</v>
      </c>
      <c r="D22">
        <f>C22/70</f>
        <v>17.857142857142858</v>
      </c>
      <c r="E22">
        <v>7500</v>
      </c>
      <c r="F22" s="74">
        <f t="shared" si="0"/>
        <v>0.69035346097201766</v>
      </c>
      <c r="G22">
        <f t="shared" si="1"/>
        <v>25.866666666666667</v>
      </c>
      <c r="I22">
        <f t="shared" si="2"/>
        <v>1.6090219526841726E-2</v>
      </c>
    </row>
    <row r="23" spans="1:9">
      <c r="A23">
        <v>1500</v>
      </c>
      <c r="B23">
        <v>1</v>
      </c>
      <c r="C23">
        <f>A23*B23</f>
        <v>1500</v>
      </c>
      <c r="D23">
        <f>C23/70</f>
        <v>21.428571428571427</v>
      </c>
      <c r="E23">
        <v>1000</v>
      </c>
      <c r="F23" s="74">
        <f t="shared" si="0"/>
        <v>0.11045655375552282</v>
      </c>
      <c r="G23">
        <f t="shared" si="1"/>
        <v>194</v>
      </c>
      <c r="I23">
        <f t="shared" si="2"/>
        <v>3.1481050789466088E-3</v>
      </c>
    </row>
    <row r="24" spans="1:9">
      <c r="A24">
        <v>500</v>
      </c>
      <c r="B24">
        <v>3</v>
      </c>
      <c r="C24">
        <f>A24*B24</f>
        <v>1500</v>
      </c>
      <c r="D24">
        <f>C24/70</f>
        <v>21.428571428571427</v>
      </c>
      <c r="E24">
        <v>7500</v>
      </c>
      <c r="F24" s="74">
        <f t="shared" si="0"/>
        <v>0.82842415316642115</v>
      </c>
      <c r="G24">
        <f t="shared" si="1"/>
        <v>25.866666666666667</v>
      </c>
      <c r="I24">
        <f t="shared" si="2"/>
        <v>2.3610788092099568E-2</v>
      </c>
    </row>
    <row r="25" spans="1:9">
      <c r="A25">
        <v>150</v>
      </c>
      <c r="B25">
        <v>10</v>
      </c>
      <c r="C25">
        <f>A25*B25</f>
        <v>1500</v>
      </c>
      <c r="D25">
        <f>C25/70</f>
        <v>21.428571428571427</v>
      </c>
      <c r="E25">
        <v>2000</v>
      </c>
      <c r="F25" s="74">
        <f t="shared" si="0"/>
        <v>0.22091310751104565</v>
      </c>
      <c r="G25">
        <f t="shared" si="1"/>
        <v>97</v>
      </c>
      <c r="I25">
        <f t="shared" si="2"/>
        <v>6.2962101578932176E-3</v>
      </c>
    </row>
    <row r="26" spans="1:9">
      <c r="A26">
        <v>250</v>
      </c>
      <c r="B26">
        <v>7</v>
      </c>
      <c r="C26">
        <f>A26*B26</f>
        <v>1750</v>
      </c>
      <c r="D26">
        <f>C26/70</f>
        <v>25</v>
      </c>
      <c r="E26">
        <v>10000</v>
      </c>
      <c r="F26" s="74">
        <f t="shared" si="0"/>
        <v>1.2886597938144331</v>
      </c>
      <c r="G26">
        <f t="shared" si="1"/>
        <v>19.400000000000002</v>
      </c>
      <c r="I26">
        <f t="shared" si="2"/>
        <v>4.3425325358420246E-2</v>
      </c>
    </row>
    <row r="27" spans="1:9">
      <c r="A27">
        <v>750</v>
      </c>
      <c r="B27">
        <v>3</v>
      </c>
      <c r="C27">
        <f>A27*B27</f>
        <v>2250</v>
      </c>
      <c r="D27">
        <f>C27/70</f>
        <v>32.142857142857146</v>
      </c>
      <c r="E27">
        <v>15000</v>
      </c>
      <c r="F27" s="74">
        <f t="shared" si="0"/>
        <v>2.4852724594992637</v>
      </c>
      <c r="G27">
        <f t="shared" si="1"/>
        <v>12.933333333333334</v>
      </c>
      <c r="I27">
        <f t="shared" si="2"/>
        <v>0.10959663591323941</v>
      </c>
    </row>
    <row r="28" spans="1:9">
      <c r="A28">
        <v>500</v>
      </c>
      <c r="B28">
        <v>5</v>
      </c>
      <c r="C28">
        <f>A28*B28</f>
        <v>2500</v>
      </c>
      <c r="D28">
        <f>C28/70</f>
        <v>35.714285714285715</v>
      </c>
      <c r="E28">
        <v>15000</v>
      </c>
      <c r="F28" s="74">
        <f t="shared" si="0"/>
        <v>2.7614138438880707</v>
      </c>
      <c r="G28">
        <f t="shared" si="1"/>
        <v>12.933333333333334</v>
      </c>
      <c r="I28">
        <f t="shared" si="2"/>
        <v>0.13613887193541718</v>
      </c>
    </row>
    <row r="29" spans="1:9">
      <c r="A29">
        <v>250</v>
      </c>
      <c r="B29">
        <v>10</v>
      </c>
      <c r="C29">
        <f>A29*B29</f>
        <v>2500</v>
      </c>
      <c r="D29">
        <f>C29/70</f>
        <v>35.714285714285715</v>
      </c>
      <c r="E29">
        <v>15000</v>
      </c>
      <c r="F29" s="74">
        <f t="shared" si="0"/>
        <v>2.7614138438880707</v>
      </c>
      <c r="G29">
        <f t="shared" si="1"/>
        <v>12.933333333333334</v>
      </c>
      <c r="I29">
        <f t="shared" si="2"/>
        <v>0.13613887193541718</v>
      </c>
    </row>
    <row r="30" spans="1:9">
      <c r="A30">
        <v>1000</v>
      </c>
      <c r="B30">
        <v>3</v>
      </c>
      <c r="C30">
        <f>A30*B30</f>
        <v>3000</v>
      </c>
      <c r="D30">
        <f>C30/70</f>
        <v>42.857142857142854</v>
      </c>
      <c r="E30">
        <v>15000</v>
      </c>
      <c r="F30" s="74">
        <f t="shared" si="0"/>
        <v>3.3136966126656846</v>
      </c>
      <c r="G30">
        <f t="shared" si="1"/>
        <v>12.933333333333334</v>
      </c>
      <c r="I30">
        <f t="shared" si="2"/>
        <v>0.19784916814851933</v>
      </c>
    </row>
    <row r="31" spans="1:9">
      <c r="A31">
        <v>150</v>
      </c>
      <c r="B31">
        <v>20</v>
      </c>
      <c r="C31">
        <f>A31*B31</f>
        <v>3000</v>
      </c>
      <c r="D31">
        <f>C31/70</f>
        <v>42.857142857142854</v>
      </c>
      <c r="E31">
        <v>2000</v>
      </c>
      <c r="F31" s="74">
        <f t="shared" si="0"/>
        <v>0.4418262150220913</v>
      </c>
      <c r="G31">
        <f t="shared" si="1"/>
        <v>97</v>
      </c>
      <c r="I31">
        <f t="shared" si="2"/>
        <v>2.6379889086469242E-2</v>
      </c>
    </row>
    <row r="32" spans="1:9">
      <c r="A32">
        <v>500</v>
      </c>
      <c r="B32">
        <v>7</v>
      </c>
      <c r="C32">
        <f>A32*B32</f>
        <v>3500</v>
      </c>
      <c r="D32">
        <f>C32/70</f>
        <v>50</v>
      </c>
      <c r="E32">
        <v>15000</v>
      </c>
      <c r="F32" s="74">
        <f t="shared" si="0"/>
        <v>3.865979381443299</v>
      </c>
      <c r="G32">
        <f t="shared" si="1"/>
        <v>12.933333333333334</v>
      </c>
      <c r="I32">
        <f t="shared" si="2"/>
        <v>0.27106056325328365</v>
      </c>
    </row>
    <row r="33" spans="1:9">
      <c r="A33">
        <v>750</v>
      </c>
      <c r="B33">
        <v>5</v>
      </c>
      <c r="C33">
        <f>A33*B33</f>
        <v>3750</v>
      </c>
      <c r="D33">
        <f>C33/70</f>
        <v>53.571428571428569</v>
      </c>
      <c r="E33">
        <v>12500</v>
      </c>
      <c r="F33" s="74">
        <f t="shared" si="0"/>
        <v>3.4517673048600885</v>
      </c>
      <c r="G33">
        <f t="shared" si="1"/>
        <v>15.520000000000001</v>
      </c>
      <c r="I33">
        <f t="shared" si="2"/>
        <v>0.25998264407503252</v>
      </c>
    </row>
    <row r="34" spans="1:9">
      <c r="A34">
        <v>1500</v>
      </c>
      <c r="B34">
        <v>3</v>
      </c>
      <c r="C34">
        <f>A34*B34</f>
        <v>4500</v>
      </c>
      <c r="D34">
        <f>C34/70</f>
        <v>64.285714285714292</v>
      </c>
      <c r="E34">
        <v>10000</v>
      </c>
      <c r="F34" s="74">
        <f t="shared" si="0"/>
        <v>3.3136966126656855</v>
      </c>
      <c r="G34">
        <f t="shared" si="1"/>
        <v>19.400000000000002</v>
      </c>
      <c r="I34">
        <f t="shared" si="2"/>
        <v>0.30132443342519905</v>
      </c>
    </row>
    <row r="35" spans="1:9">
      <c r="A35">
        <v>1000</v>
      </c>
      <c r="B35">
        <v>5</v>
      </c>
      <c r="C35">
        <f>A35*B35</f>
        <v>5000</v>
      </c>
      <c r="D35">
        <f>C35/70</f>
        <v>71.428571428571431</v>
      </c>
      <c r="E35">
        <v>9000</v>
      </c>
      <c r="F35" s="74">
        <f t="shared" si="0"/>
        <v>3.3136966126656846</v>
      </c>
      <c r="G35">
        <f t="shared" si="1"/>
        <v>21.555555555555554</v>
      </c>
      <c r="I35">
        <f t="shared" si="2"/>
        <v>0.33582080515052953</v>
      </c>
    </row>
    <row r="36" spans="1:9">
      <c r="A36">
        <v>500</v>
      </c>
      <c r="B36">
        <v>10</v>
      </c>
      <c r="C36">
        <f>A36*B36</f>
        <v>5000</v>
      </c>
      <c r="D36">
        <f>C36/70</f>
        <v>71.428571428571431</v>
      </c>
      <c r="E36">
        <v>7500</v>
      </c>
      <c r="F36" s="74">
        <f t="shared" si="0"/>
        <v>2.7614138438880707</v>
      </c>
      <c r="G36">
        <f t="shared" si="1"/>
        <v>25.866666666666667</v>
      </c>
      <c r="I36">
        <f t="shared" si="2"/>
        <v>0.27985067095877458</v>
      </c>
    </row>
    <row r="37" spans="1:9">
      <c r="A37">
        <v>250</v>
      </c>
      <c r="B37">
        <v>20</v>
      </c>
      <c r="C37">
        <f>A37*B37</f>
        <v>5000</v>
      </c>
      <c r="D37">
        <f>C37/70</f>
        <v>71.428571428571431</v>
      </c>
      <c r="E37">
        <v>6000</v>
      </c>
      <c r="F37" s="74">
        <f t="shared" si="0"/>
        <v>2.2091310751104567</v>
      </c>
      <c r="G37">
        <f t="shared" si="1"/>
        <v>32.333333333333329</v>
      </c>
      <c r="I37">
        <f t="shared" si="2"/>
        <v>0.22388053676701969</v>
      </c>
    </row>
    <row r="38" spans="1:9">
      <c r="A38">
        <v>750</v>
      </c>
      <c r="B38">
        <v>7</v>
      </c>
      <c r="C38">
        <f>A38*B38</f>
        <v>5250</v>
      </c>
      <c r="D38">
        <f>C38/70</f>
        <v>75</v>
      </c>
      <c r="E38">
        <v>5000</v>
      </c>
      <c r="F38" s="74">
        <f t="shared" si="0"/>
        <v>1.9329896907216495</v>
      </c>
      <c r="G38">
        <f t="shared" si="1"/>
        <v>38.800000000000004</v>
      </c>
      <c r="I38">
        <f t="shared" si="2"/>
        <v>0.20595719996393258</v>
      </c>
    </row>
    <row r="39" spans="1:9">
      <c r="A39">
        <v>1000</v>
      </c>
      <c r="B39">
        <v>7</v>
      </c>
      <c r="C39">
        <f>A39*B39</f>
        <v>7000</v>
      </c>
      <c r="D39">
        <f>C39/70</f>
        <v>100</v>
      </c>
      <c r="E39">
        <v>3000</v>
      </c>
      <c r="F39" s="74">
        <f t="shared" si="0"/>
        <v>1.5463917525773196</v>
      </c>
      <c r="G39">
        <f t="shared" si="1"/>
        <v>64.666666666666657</v>
      </c>
      <c r="I39">
        <f t="shared" si="2"/>
        <v>0.22111421959063451</v>
      </c>
    </row>
    <row r="40" spans="1:9">
      <c r="A40">
        <v>1500</v>
      </c>
      <c r="B40">
        <v>5</v>
      </c>
      <c r="C40">
        <f>A40*B40</f>
        <v>7500</v>
      </c>
      <c r="D40">
        <f>C40/70</f>
        <v>107.14285714285714</v>
      </c>
      <c r="E40">
        <v>3000</v>
      </c>
      <c r="F40" s="74">
        <f t="shared" si="0"/>
        <v>1.6568483063328423</v>
      </c>
      <c r="G40">
        <f t="shared" si="1"/>
        <v>64.666666666666657</v>
      </c>
      <c r="I40">
        <f t="shared" si="2"/>
        <v>0.25415825683824667</v>
      </c>
    </row>
    <row r="41" spans="1:9">
      <c r="A41">
        <v>750</v>
      </c>
      <c r="B41">
        <v>10</v>
      </c>
      <c r="C41">
        <f>A41*B41</f>
        <v>7500</v>
      </c>
      <c r="D41">
        <f>C41/70</f>
        <v>107.14285714285714</v>
      </c>
      <c r="E41">
        <v>3000</v>
      </c>
      <c r="F41" s="74">
        <f t="shared" si="0"/>
        <v>1.6568483063328423</v>
      </c>
      <c r="G41">
        <f t="shared" si="1"/>
        <v>64.666666666666657</v>
      </c>
      <c r="I41">
        <f t="shared" si="2"/>
        <v>0.25415825683824667</v>
      </c>
    </row>
    <row r="42" spans="1:9">
      <c r="A42">
        <v>1000</v>
      </c>
      <c r="B42">
        <v>10</v>
      </c>
      <c r="C42">
        <f>A42*B42</f>
        <v>10000</v>
      </c>
      <c r="D42">
        <f>C42/70</f>
        <v>142.85714285714286</v>
      </c>
      <c r="E42">
        <v>2500</v>
      </c>
      <c r="F42" s="74">
        <f t="shared" si="0"/>
        <v>1.8409425625920472</v>
      </c>
      <c r="G42">
        <f t="shared" si="1"/>
        <v>77.600000000000009</v>
      </c>
      <c r="I42">
        <f t="shared" si="2"/>
        <v>0.37823478312607844</v>
      </c>
    </row>
    <row r="43" spans="1:9">
      <c r="A43">
        <v>500</v>
      </c>
      <c r="B43">
        <v>20</v>
      </c>
      <c r="C43">
        <f>A43*B43</f>
        <v>10000</v>
      </c>
      <c r="D43">
        <f>C43/70</f>
        <v>142.85714285714286</v>
      </c>
      <c r="E43">
        <v>2500</v>
      </c>
      <c r="F43" s="74">
        <f t="shared" si="0"/>
        <v>1.8409425625920472</v>
      </c>
      <c r="G43">
        <f t="shared" si="1"/>
        <v>77.600000000000009</v>
      </c>
      <c r="I43">
        <f t="shared" si="2"/>
        <v>0.37823478312607844</v>
      </c>
    </row>
    <row r="44" spans="1:9">
      <c r="A44">
        <v>1500</v>
      </c>
      <c r="B44">
        <v>7</v>
      </c>
      <c r="C44">
        <f>A44*B44</f>
        <v>10500</v>
      </c>
      <c r="D44">
        <f>C44/70</f>
        <v>150</v>
      </c>
      <c r="E44">
        <v>2000</v>
      </c>
      <c r="F44" s="74">
        <f t="shared" si="0"/>
        <v>1.5463917525773196</v>
      </c>
      <c r="G44">
        <f t="shared" si="1"/>
        <v>97</v>
      </c>
      <c r="I44">
        <f t="shared" si="2"/>
        <v>0.33381806377926715</v>
      </c>
    </row>
    <row r="45" spans="1:9">
      <c r="A45">
        <v>1500</v>
      </c>
      <c r="B45">
        <v>10</v>
      </c>
      <c r="C45">
        <f>A45*B45</f>
        <v>15000</v>
      </c>
      <c r="D45">
        <f>C45/70</f>
        <v>214.28571428571428</v>
      </c>
      <c r="E45">
        <v>1500</v>
      </c>
      <c r="F45" s="74">
        <f t="shared" si="0"/>
        <v>1.6568483063328423</v>
      </c>
      <c r="G45">
        <f t="shared" si="1"/>
        <v>129.33333333333331</v>
      </c>
      <c r="I45">
        <f t="shared" si="2"/>
        <v>0.51292259447616007</v>
      </c>
    </row>
    <row r="46" spans="1:9">
      <c r="A46">
        <v>750</v>
      </c>
      <c r="B46">
        <v>20</v>
      </c>
      <c r="C46">
        <f>A46*B46</f>
        <v>15000</v>
      </c>
      <c r="D46">
        <f>C46/70</f>
        <v>214.28571428571428</v>
      </c>
      <c r="E46">
        <v>1250</v>
      </c>
      <c r="F46" s="74">
        <f t="shared" si="0"/>
        <v>1.3807069219440353</v>
      </c>
      <c r="G46">
        <f t="shared" si="1"/>
        <v>155.20000000000002</v>
      </c>
      <c r="I46">
        <f t="shared" si="2"/>
        <v>0.42743549539680004</v>
      </c>
    </row>
    <row r="47" spans="1:9">
      <c r="A47">
        <v>1000</v>
      </c>
      <c r="B47">
        <v>20</v>
      </c>
      <c r="C47">
        <f>A47*B47</f>
        <v>20000</v>
      </c>
      <c r="D47">
        <f>C47/70</f>
        <v>285.71428571428572</v>
      </c>
      <c r="E47">
        <v>750</v>
      </c>
      <c r="F47" s="74">
        <f t="shared" si="0"/>
        <v>1.1045655375552283</v>
      </c>
      <c r="G47">
        <f t="shared" si="1"/>
        <v>258.66666666666663</v>
      </c>
      <c r="I47">
        <f t="shared" si="2"/>
        <v>0.45695765399664728</v>
      </c>
    </row>
    <row r="48" spans="1:9">
      <c r="A48">
        <v>1500</v>
      </c>
      <c r="B48">
        <v>20</v>
      </c>
      <c r="C48">
        <f>A48*B48</f>
        <v>30000</v>
      </c>
      <c r="D48">
        <f>C48/70</f>
        <v>428.57142857142856</v>
      </c>
      <c r="E48">
        <v>500</v>
      </c>
      <c r="F48" s="74">
        <f t="shared" si="0"/>
        <v>1.1045655375552283</v>
      </c>
      <c r="G48">
        <f>1/(E48/E$50)</f>
        <v>388</v>
      </c>
      <c r="I48">
        <f t="shared" si="2"/>
        <v>0.68697790059247532</v>
      </c>
    </row>
    <row r="50" spans="5:8">
      <c r="E50">
        <f>SUM(E13:E48)</f>
        <v>194000</v>
      </c>
      <c r="F50">
        <f>SUM(F13:F48)</f>
        <v>52.039764359351977</v>
      </c>
    </row>
    <row r="51" spans="5:8">
      <c r="E51" t="s">
        <v>100</v>
      </c>
      <c r="F51" t="s">
        <v>99</v>
      </c>
      <c r="G51" t="s">
        <v>103</v>
      </c>
      <c r="H51" s="75">
        <f>F50/600</f>
        <v>8.6732940598919964E-2</v>
      </c>
    </row>
  </sheetData>
  <sortState xmlns:xlrd2="http://schemas.microsoft.com/office/spreadsheetml/2017/richdata2" ref="A13:D48">
    <sortCondition ref="D13:D4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5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63" t="s">
        <v>49</v>
      </c>
      <c r="C9" s="63"/>
      <c r="D9" s="63"/>
      <c r="E9" s="63"/>
      <c r="F9" s="63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45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M17" sqref="M17"/>
    </sheetView>
  </sheetViews>
  <sheetFormatPr defaultRowHeight="15"/>
  <cols>
    <col min="2" max="2" width="15.570312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100</v>
      </c>
      <c r="F4">
        <v>700</v>
      </c>
      <c r="G4">
        <v>5000</v>
      </c>
    </row>
    <row r="5" spans="2:7">
      <c r="B5" t="s">
        <v>7</v>
      </c>
      <c r="C5">
        <v>0</v>
      </c>
      <c r="D5">
        <v>0</v>
      </c>
      <c r="E5">
        <v>50</v>
      </c>
      <c r="F5">
        <v>500</v>
      </c>
      <c r="G5">
        <v>2500</v>
      </c>
    </row>
    <row r="6" spans="2:7">
      <c r="B6" t="s">
        <v>8</v>
      </c>
      <c r="C6">
        <v>0</v>
      </c>
      <c r="D6">
        <v>0</v>
      </c>
      <c r="E6">
        <v>50</v>
      </c>
      <c r="F6">
        <v>400</v>
      </c>
      <c r="G6">
        <v>1500</v>
      </c>
    </row>
    <row r="7" spans="2:7">
      <c r="B7" t="s">
        <v>9</v>
      </c>
      <c r="C7">
        <v>0</v>
      </c>
      <c r="D7">
        <v>0</v>
      </c>
      <c r="E7">
        <v>30</v>
      </c>
      <c r="F7">
        <v>300</v>
      </c>
      <c r="G7">
        <v>1000</v>
      </c>
    </row>
    <row r="8" spans="2:7">
      <c r="B8" t="s">
        <v>10</v>
      </c>
      <c r="C8">
        <v>0</v>
      </c>
      <c r="D8">
        <v>0</v>
      </c>
      <c r="E8">
        <v>30</v>
      </c>
      <c r="F8">
        <v>300</v>
      </c>
      <c r="G8">
        <v>750</v>
      </c>
    </row>
    <row r="9" spans="2:7">
      <c r="B9" t="s">
        <v>61</v>
      </c>
      <c r="C9">
        <v>0</v>
      </c>
      <c r="D9">
        <v>0</v>
      </c>
      <c r="E9">
        <v>30</v>
      </c>
      <c r="F9">
        <v>300</v>
      </c>
      <c r="G9">
        <v>500</v>
      </c>
    </row>
    <row r="10" spans="2:7">
      <c r="B10" t="s">
        <v>11</v>
      </c>
      <c r="C10">
        <v>0</v>
      </c>
      <c r="D10">
        <v>0</v>
      </c>
      <c r="E10">
        <v>10</v>
      </c>
      <c r="F10">
        <v>75</v>
      </c>
      <c r="G10">
        <v>150</v>
      </c>
    </row>
    <row r="11" spans="2:7">
      <c r="B11" t="s">
        <v>12</v>
      </c>
      <c r="C11">
        <v>0</v>
      </c>
      <c r="D11">
        <v>0</v>
      </c>
      <c r="E11">
        <v>10</v>
      </c>
      <c r="F11">
        <v>75</v>
      </c>
      <c r="G11">
        <v>150</v>
      </c>
    </row>
    <row r="12" spans="2:7">
      <c r="B12" t="s">
        <v>13</v>
      </c>
      <c r="C12">
        <v>0</v>
      </c>
      <c r="D12">
        <v>0</v>
      </c>
      <c r="E12">
        <v>10</v>
      </c>
      <c r="F12">
        <v>50</v>
      </c>
      <c r="G12">
        <v>125</v>
      </c>
    </row>
    <row r="13" spans="2:7">
      <c r="B13" t="s">
        <v>14</v>
      </c>
      <c r="C13">
        <v>0</v>
      </c>
      <c r="D13">
        <v>0</v>
      </c>
      <c r="E13">
        <v>10</v>
      </c>
      <c r="F13">
        <v>50</v>
      </c>
      <c r="G13">
        <v>125</v>
      </c>
    </row>
    <row r="14" spans="2:7">
      <c r="B14" t="s">
        <v>15</v>
      </c>
      <c r="C14">
        <v>0</v>
      </c>
      <c r="D14">
        <v>0</v>
      </c>
      <c r="E14">
        <v>10</v>
      </c>
      <c r="F14">
        <v>50</v>
      </c>
      <c r="G14">
        <v>125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2"/>
  <sheetViews>
    <sheetView workbookViewId="0">
      <selection activeCell="C21" sqref="C21"/>
    </sheetView>
  </sheetViews>
  <sheetFormatPr defaultRowHeight="15"/>
  <cols>
    <col min="2" max="2" width="18.140625" style="2" bestFit="1" customWidth="1"/>
    <col min="3" max="3" width="18.42578125" style="1" bestFit="1" customWidth="1"/>
    <col min="4" max="4" width="9.85546875" bestFit="1" customWidth="1"/>
    <col min="9" max="9" width="19.85546875" customWidth="1"/>
  </cols>
  <sheetData>
    <row r="2" spans="2:8">
      <c r="B2" s="4" t="s">
        <v>32</v>
      </c>
      <c r="C2" s="5" t="s">
        <v>80</v>
      </c>
      <c r="D2" t="s">
        <v>81</v>
      </c>
    </row>
    <row r="3" spans="2:8">
      <c r="B3" s="56">
        <v>0</v>
      </c>
      <c r="C3" s="59">
        <v>0</v>
      </c>
    </row>
    <row r="4" spans="2:8">
      <c r="B4" s="4">
        <v>1</v>
      </c>
      <c r="C4" s="4">
        <f>D4*50</f>
        <v>50</v>
      </c>
      <c r="D4">
        <v>1</v>
      </c>
    </row>
    <row r="5" spans="2:8">
      <c r="B5" s="57">
        <v>2</v>
      </c>
      <c r="C5" s="57">
        <f t="shared" ref="C5:C23" si="0">D5*50</f>
        <v>100</v>
      </c>
      <c r="D5">
        <v>2</v>
      </c>
    </row>
    <row r="6" spans="2:8">
      <c r="B6" s="57">
        <v>3</v>
      </c>
      <c r="C6" s="57">
        <f t="shared" si="0"/>
        <v>150</v>
      </c>
      <c r="D6">
        <v>3</v>
      </c>
    </row>
    <row r="7" spans="2:8">
      <c r="B7" s="57">
        <v>4</v>
      </c>
      <c r="C7" s="57">
        <f t="shared" si="0"/>
        <v>250</v>
      </c>
      <c r="D7">
        <v>5</v>
      </c>
    </row>
    <row r="8" spans="2:8">
      <c r="B8" s="57">
        <v>5</v>
      </c>
      <c r="C8" s="57">
        <f t="shared" si="0"/>
        <v>250</v>
      </c>
      <c r="D8">
        <v>5</v>
      </c>
      <c r="H8" s="60"/>
    </row>
    <row r="9" spans="2:8">
      <c r="B9" s="57">
        <v>6</v>
      </c>
      <c r="C9" s="57">
        <f t="shared" si="0"/>
        <v>350</v>
      </c>
      <c r="D9">
        <v>7</v>
      </c>
    </row>
    <row r="10" spans="2:8">
      <c r="B10" s="57">
        <v>7</v>
      </c>
      <c r="C10" s="57">
        <f t="shared" si="0"/>
        <v>350</v>
      </c>
      <c r="D10">
        <v>7</v>
      </c>
    </row>
    <row r="11" spans="2:8">
      <c r="B11" s="57">
        <v>8</v>
      </c>
      <c r="C11" s="57">
        <f t="shared" si="0"/>
        <v>500</v>
      </c>
      <c r="D11">
        <v>10</v>
      </c>
    </row>
    <row r="12" spans="2:8">
      <c r="B12" s="57">
        <v>9</v>
      </c>
      <c r="C12" s="57">
        <f t="shared" si="0"/>
        <v>750</v>
      </c>
      <c r="D12">
        <v>15</v>
      </c>
    </row>
    <row r="13" spans="2:8">
      <c r="B13" s="57">
        <v>10</v>
      </c>
      <c r="C13" s="57">
        <f t="shared" si="0"/>
        <v>1000</v>
      </c>
      <c r="D13">
        <v>20</v>
      </c>
    </row>
    <row r="14" spans="2:8">
      <c r="B14" s="57">
        <v>11</v>
      </c>
      <c r="C14" s="57">
        <f t="shared" si="0"/>
        <v>1250</v>
      </c>
      <c r="D14">
        <v>25</v>
      </c>
    </row>
    <row r="15" spans="2:8">
      <c r="B15" s="57">
        <v>12</v>
      </c>
      <c r="C15" s="57">
        <f t="shared" si="0"/>
        <v>1500</v>
      </c>
      <c r="D15">
        <v>30</v>
      </c>
    </row>
    <row r="16" spans="2:8">
      <c r="B16" s="57">
        <v>13</v>
      </c>
      <c r="C16" s="6">
        <f t="shared" si="0"/>
        <v>2000</v>
      </c>
      <c r="D16">
        <v>40</v>
      </c>
    </row>
    <row r="17" spans="1:4">
      <c r="B17" s="57">
        <v>14</v>
      </c>
      <c r="C17" s="6">
        <f t="shared" si="0"/>
        <v>2500</v>
      </c>
      <c r="D17">
        <v>50</v>
      </c>
    </row>
    <row r="18" spans="1:4">
      <c r="B18" s="57">
        <v>15</v>
      </c>
      <c r="C18" s="6">
        <f t="shared" si="0"/>
        <v>3750</v>
      </c>
      <c r="D18">
        <v>75</v>
      </c>
    </row>
    <row r="19" spans="1:4">
      <c r="B19" s="57">
        <v>16</v>
      </c>
      <c r="C19" s="6">
        <f t="shared" si="0"/>
        <v>5000</v>
      </c>
      <c r="D19">
        <v>100</v>
      </c>
    </row>
    <row r="20" spans="1:4">
      <c r="B20" s="57">
        <v>17</v>
      </c>
      <c r="C20" s="6">
        <f t="shared" si="0"/>
        <v>7500</v>
      </c>
      <c r="D20">
        <v>150</v>
      </c>
    </row>
    <row r="21" spans="1:4">
      <c r="B21" s="57">
        <v>18</v>
      </c>
      <c r="C21" s="6">
        <f t="shared" si="0"/>
        <v>12500</v>
      </c>
      <c r="D21">
        <v>250</v>
      </c>
    </row>
    <row r="22" spans="1:4">
      <c r="A22" s="36"/>
      <c r="B22" s="73">
        <v>19</v>
      </c>
      <c r="C22" s="72">
        <f t="shared" si="0"/>
        <v>25000</v>
      </c>
      <c r="D22">
        <v>500</v>
      </c>
    </row>
    <row r="23" spans="1:4">
      <c r="B23" s="58">
        <v>20</v>
      </c>
      <c r="C23" s="7">
        <f t="shared" si="0"/>
        <v>38850</v>
      </c>
      <c r="D23">
        <v>777</v>
      </c>
    </row>
    <row r="29" spans="1:4">
      <c r="B29" s="3"/>
    </row>
    <row r="30" spans="1:4">
      <c r="B30" s="3"/>
    </row>
    <row r="31" spans="1:4">
      <c r="B31" s="3"/>
    </row>
    <row r="32" spans="1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EC5-2B9E-43E8-8EB0-199BB56067ED}">
  <dimension ref="B2:D8"/>
  <sheetViews>
    <sheetView workbookViewId="0">
      <selection activeCell="B2" sqref="B2:C7"/>
    </sheetView>
  </sheetViews>
  <sheetFormatPr defaultRowHeight="15"/>
  <cols>
    <col min="2" max="3" width="12.85546875" bestFit="1" customWidth="1"/>
    <col min="4" max="4" width="27.85546875" bestFit="1" customWidth="1"/>
  </cols>
  <sheetData>
    <row r="2" spans="2:4">
      <c r="B2" s="40" t="s">
        <v>6</v>
      </c>
      <c r="C2" s="40" t="s">
        <v>82</v>
      </c>
      <c r="D2" s="40" t="s">
        <v>83</v>
      </c>
    </row>
    <row r="3" spans="2:4">
      <c r="B3" s="40" t="s">
        <v>7</v>
      </c>
      <c r="C3" s="61">
        <v>1000</v>
      </c>
      <c r="D3" s="57">
        <v>1000</v>
      </c>
    </row>
    <row r="4" spans="2:4">
      <c r="B4" s="40" t="s">
        <v>8</v>
      </c>
      <c r="C4" s="61">
        <v>1000</v>
      </c>
      <c r="D4" s="57">
        <v>1000</v>
      </c>
    </row>
    <row r="5" spans="2:4">
      <c r="B5" s="40" t="s">
        <v>9</v>
      </c>
      <c r="C5" s="61">
        <v>1000</v>
      </c>
      <c r="D5" s="57">
        <v>1000</v>
      </c>
    </row>
    <row r="6" spans="2:4">
      <c r="B6" s="40" t="s">
        <v>10</v>
      </c>
      <c r="C6" s="61">
        <v>1000</v>
      </c>
      <c r="D6" s="57">
        <v>1000</v>
      </c>
    </row>
    <row r="7" spans="2:4">
      <c r="B7" s="40" t="s">
        <v>61</v>
      </c>
      <c r="C7" s="62">
        <v>1000</v>
      </c>
      <c r="D7" s="58">
        <v>1000</v>
      </c>
    </row>
    <row r="8" spans="2:4">
      <c r="B8" t="s">
        <v>41</v>
      </c>
      <c r="C8" s="2">
        <f>SUM(C3:C7)</f>
        <v>5000</v>
      </c>
      <c r="D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4"/>
  <sheetViews>
    <sheetView workbookViewId="0">
      <selection activeCell="K38" sqref="K38"/>
    </sheetView>
  </sheetViews>
  <sheetFormatPr defaultRowHeight="15"/>
  <cols>
    <col min="2" max="2" width="11.7109375" bestFit="1" customWidth="1"/>
  </cols>
  <sheetData>
    <row r="1" spans="2:3">
      <c r="C1" t="s">
        <v>78</v>
      </c>
    </row>
    <row r="2" spans="2:3">
      <c r="B2" t="s">
        <v>76</v>
      </c>
      <c r="C2">
        <v>50</v>
      </c>
    </row>
    <row r="3" spans="2:3">
      <c r="B3" t="s">
        <v>77</v>
      </c>
      <c r="C3">
        <v>50</v>
      </c>
    </row>
    <row r="4" spans="2:3">
      <c r="B4" t="s">
        <v>41</v>
      </c>
      <c r="C4">
        <f>SUM(C2:C3)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zoomScale="85" zoomScaleNormal="85" workbookViewId="0">
      <selection activeCell="J39" sqref="J39"/>
    </sheetView>
  </sheetViews>
  <sheetFormatPr defaultColWidth="9.140625" defaultRowHeight="15"/>
  <cols>
    <col min="1" max="1" width="9.140625" style="13" customWidth="1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25" width="9.140625" style="13" customWidth="1"/>
    <col min="26" max="16384" width="9.140625" style="13"/>
  </cols>
  <sheetData>
    <row r="2" spans="2:8" ht="15.75" thickBot="1">
      <c r="B2" s="12"/>
      <c r="C2" s="64" t="s">
        <v>40</v>
      </c>
      <c r="D2" s="65"/>
      <c r="E2" s="65"/>
      <c r="F2" s="65"/>
      <c r="G2" s="65"/>
      <c r="H2" s="66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0.67339141347579123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0.67339141347579123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0.67339141347579123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0.67339141347579123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1" t="s">
        <v>42</v>
      </c>
      <c r="C145" s="71"/>
      <c r="D145" s="71"/>
      <c r="E145" s="71"/>
      <c r="F145" s="71"/>
      <c r="G145" s="71"/>
      <c r="H145" s="71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0.67339141347579123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18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.7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67" t="s">
        <v>45</v>
      </c>
      <c r="C165" s="67"/>
      <c r="D165" s="67"/>
      <c r="E165" s="67"/>
      <c r="F165" s="67"/>
      <c r="G165" s="67"/>
      <c r="H165" s="67"/>
      <c r="K165" s="67" t="s">
        <v>47</v>
      </c>
      <c r="L165" s="67"/>
      <c r="M165" s="67"/>
      <c r="N165" s="67"/>
      <c r="O165" s="67"/>
      <c r="P165" s="67"/>
      <c r="Q165" s="67"/>
      <c r="T165" s="67" t="s">
        <v>50</v>
      </c>
      <c r="U165" s="67"/>
      <c r="V165" s="67"/>
      <c r="W165" s="67"/>
      <c r="X165" s="67"/>
      <c r="Y165" s="67"/>
      <c r="Z165" s="67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G167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4.8656726792479068E-5</v>
      </c>
      <c r="N167" s="18">
        <f>C167*D167*E167*(F173+F174+F175+F176+F177)*E186</f>
        <v>4.546869206171513E-4</v>
      </c>
      <c r="O167" s="18">
        <f>C167*D167*E167*F167*(G178+G180+SUM(G173:G177)+G179*SUM(H173:H177))*F186</f>
        <v>5.6466272588574012E-5</v>
      </c>
      <c r="P167" s="18">
        <f>C167*D167*E167*F167*G167*G186</f>
        <v>2.5939289335410509E-5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0.1079136690647482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5.6490904552796949E-2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3.3327864514848121E-2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2.8802962389240891E-2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2.1582733812949641E-2</v>
      </c>
      <c r="D169" s="18">
        <f t="shared" ref="D169:G169" si="8">D149/D$161</f>
        <v>0.18518518518518517</v>
      </c>
      <c r="E169" s="18">
        <f t="shared" si="8"/>
        <v>2.1739130434782608E-2</v>
      </c>
      <c r="F169" s="18">
        <f t="shared" si="8"/>
        <v>0.19548872180451127</v>
      </c>
      <c r="G169" s="18">
        <f t="shared" si="8"/>
        <v>9.5588235294117641E-2</v>
      </c>
      <c r="H169" s="18">
        <f t="shared" ref="H169" si="9">H149/H$161</f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2.4389012230102935E-2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5.3889894212104862E-2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3.6468623305305529E-2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0.13043478260869565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0.11764705882352941</v>
      </c>
      <c r="K170" s="18" t="s">
        <v>9</v>
      </c>
      <c r="L170" s="18">
        <v>0</v>
      </c>
      <c r="M170" s="18">
        <v>0</v>
      </c>
      <c r="N170" s="18">
        <f t="shared" si="10"/>
        <v>4.4055365864414796E-2</v>
      </c>
      <c r="O170" s="18">
        <f t="shared" si="11"/>
        <v>2.4699320099285597E-2</v>
      </c>
      <c r="P170" s="18">
        <f t="shared" si="12"/>
        <v>1.7518283346579434E-2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0.18518518518518517</v>
      </c>
      <c r="E171" s="18">
        <f t="shared" si="15"/>
        <v>2.1739130434782608E-2</v>
      </c>
      <c r="F171" s="18">
        <f t="shared" si="15"/>
        <v>0.20300751879699247</v>
      </c>
      <c r="G171" s="18">
        <f t="shared" si="15"/>
        <v>0.125</v>
      </c>
      <c r="H171" s="18">
        <f t="shared" ref="H171" si="16">H151/H$161</f>
        <v>0.17647058823529413</v>
      </c>
      <c r="K171" s="18" t="s">
        <v>10</v>
      </c>
      <c r="L171" s="18">
        <v>0</v>
      </c>
      <c r="M171" s="18">
        <v>0</v>
      </c>
      <c r="N171" s="18">
        <f t="shared" si="10"/>
        <v>1.7331318876594979E-2</v>
      </c>
      <c r="O171" s="18">
        <f t="shared" si="11"/>
        <v>4.9139011082495028E-2</v>
      </c>
      <c r="P171" s="18">
        <f t="shared" si="12"/>
        <v>2.8770014594025135E-2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5"/>
        <v>0.16546762589928057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0.16176470588235295</v>
      </c>
      <c r="H172" s="18">
        <f t="shared" ref="H172" si="18">H152/H$161</f>
        <v>0.17647058823529413</v>
      </c>
      <c r="K172" s="18" t="s">
        <v>61</v>
      </c>
      <c r="L172" s="18">
        <v>0</v>
      </c>
      <c r="M172" s="18">
        <v>0</v>
      </c>
      <c r="N172" s="18">
        <f t="shared" si="10"/>
        <v>5.8451294845515055E-2</v>
      </c>
      <c r="O172" s="18">
        <f t="shared" si="11"/>
        <v>4.5760880354605453E-2</v>
      </c>
      <c r="P172" s="18">
        <f t="shared" si="12"/>
        <v>2.1897053273915473E-2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5.8823529411764705E-2</v>
      </c>
      <c r="K173" s="18" t="s">
        <v>11</v>
      </c>
      <c r="L173" s="18">
        <v>0</v>
      </c>
      <c r="M173" s="18">
        <v>0</v>
      </c>
      <c r="N173" s="18">
        <f t="shared" si="10"/>
        <v>1.0026307742529704E-2</v>
      </c>
      <c r="O173" s="18">
        <f t="shared" si="11"/>
        <v>7.0420516731964627E-3</v>
      </c>
      <c r="P173" s="18">
        <f t="shared" si="12"/>
        <v>1.4332338954576029E-3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0.17777777777777778</v>
      </c>
      <c r="E174" s="18">
        <f t="shared" si="21"/>
        <v>5.7971014492753624E-2</v>
      </c>
      <c r="F174" s="18">
        <f t="shared" si="21"/>
        <v>0.12030075187969924</v>
      </c>
      <c r="G174" s="18">
        <f t="shared" si="21"/>
        <v>6.6176470588235295E-2</v>
      </c>
      <c r="H174" s="18">
        <f t="shared" ref="H174" si="22">H154/H$161</f>
        <v>5.8823529411764705E-2</v>
      </c>
      <c r="K174" s="18" t="s">
        <v>12</v>
      </c>
      <c r="L174" s="18">
        <v>0</v>
      </c>
      <c r="M174" s="18">
        <v>0</v>
      </c>
      <c r="N174" s="18">
        <f t="shared" si="10"/>
        <v>1.024503978576311E-2</v>
      </c>
      <c r="O174" s="18">
        <f t="shared" si="11"/>
        <v>1.2567234268741647E-2</v>
      </c>
      <c r="P174" s="18">
        <f t="shared" si="12"/>
        <v>2.9656208656813452E-3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0.1079136690647482</v>
      </c>
      <c r="D175" s="18">
        <f t="shared" ref="D175:G175" si="23">D155/D$161</f>
        <v>6.6666666666666666E-2</v>
      </c>
      <c r="E175" s="18">
        <f t="shared" si="23"/>
        <v>9.420289855072464E-2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5.8823529411764705E-2</v>
      </c>
      <c r="K175" s="18" t="s">
        <v>13</v>
      </c>
      <c r="L175" s="18">
        <v>0</v>
      </c>
      <c r="M175" s="18">
        <v>0</v>
      </c>
      <c r="N175" s="18">
        <f t="shared" si="10"/>
        <v>1.3527468764625118E-2</v>
      </c>
      <c r="O175" s="18">
        <f t="shared" si="11"/>
        <v>7.5983649430846865E-3</v>
      </c>
      <c r="P175" s="18">
        <f t="shared" si="12"/>
        <v>1.384829806417479E-3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0.13333333333333333</v>
      </c>
      <c r="E176" s="18">
        <f t="shared" ref="E176:G176" si="25">E156/E$161</f>
        <v>6.5217391304347824E-2</v>
      </c>
      <c r="F176" s="18">
        <f t="shared" si="25"/>
        <v>0.12781954887218044</v>
      </c>
      <c r="G176" s="18">
        <f t="shared" si="25"/>
        <v>6.6176470588235295E-2</v>
      </c>
      <c r="H176" s="18">
        <f t="shared" ref="H176" si="26">H156/H$161</f>
        <v>5.8823529411764705E-2</v>
      </c>
      <c r="K176" s="18" t="s">
        <v>14</v>
      </c>
      <c r="L176" s="18">
        <v>0</v>
      </c>
      <c r="M176" s="18">
        <v>0</v>
      </c>
      <c r="N176" s="18">
        <f t="shared" si="10"/>
        <v>9.5182665858928733E-3</v>
      </c>
      <c r="O176" s="18">
        <f t="shared" si="11"/>
        <v>8.2333841766913541E-3</v>
      </c>
      <c r="P176" s="18">
        <f t="shared" si="12"/>
        <v>2.4156047962520426E-3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0.1079136690647482</v>
      </c>
      <c r="D177" s="18">
        <f>D157/D$161</f>
        <v>5.185185185185185E-2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6.6176470588235295E-2</v>
      </c>
      <c r="H177" s="18">
        <f t="shared" ref="H177" si="28">H157/H$161</f>
        <v>5.8823529411764705E-2</v>
      </c>
      <c r="K177" s="18" t="s">
        <v>15</v>
      </c>
      <c r="L177" s="18">
        <v>0</v>
      </c>
      <c r="M177" s="18">
        <v>0</v>
      </c>
      <c r="N177" s="18">
        <f t="shared" si="10"/>
        <v>1.3071051704083899E-2</v>
      </c>
      <c r="O177" s="18">
        <f t="shared" si="11"/>
        <v>5.4364154715753265E-3</v>
      </c>
      <c r="P177" s="18">
        <f t="shared" si="12"/>
        <v>1.6199203924574133E-3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33">SUM(C167:C180)</f>
        <v>0.99999999999999989</v>
      </c>
      <c r="D181" s="25">
        <f t="shared" si="33"/>
        <v>0.99999999999999989</v>
      </c>
      <c r="E181" s="25">
        <f t="shared" si="33"/>
        <v>1</v>
      </c>
      <c r="F181" s="25">
        <f t="shared" si="33"/>
        <v>0.99999999999999978</v>
      </c>
      <c r="G181" s="26">
        <f t="shared" si="33"/>
        <v>0.99999999999999989</v>
      </c>
      <c r="H181" s="26">
        <f t="shared" si="33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0.67339141347579123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68" t="s">
        <v>46</v>
      </c>
      <c r="C184" s="69"/>
      <c r="D184" s="69"/>
      <c r="E184" s="69"/>
      <c r="F184" s="69"/>
      <c r="G184" s="70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6.2369580135364822E-4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34"/>
        <v>2.620444651528359E-3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34"/>
        <v>3.6103647897212108E-3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34"/>
        <v>1.6854005209961987E-2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34"/>
        <v>4.2340605910748596E-3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34"/>
        <v>2.5433313074300034E-2</v>
      </c>
      <c r="S190" s="13">
        <f>SUM(R184:R190)</f>
        <v>5.6490904552796956E-2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34"/>
        <v>4.9457578332849379E-4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44" priority="1" operator="containsText" text="Inner">
      <formula>NOT(ISERROR(SEARCH("Inner",A1)))</formula>
    </cfRule>
    <cfRule type="containsText" dxfId="43" priority="11" operator="containsText" text="King">
      <formula>NOT(ISERROR(SEARCH("King",A1)))</formula>
    </cfRule>
    <cfRule type="containsText" dxfId="42" priority="12" operator="containsText" text="Ace">
      <formula>NOT(ISERROR(SEARCH("Ace",A1)))</formula>
    </cfRule>
    <cfRule type="containsText" dxfId="41" priority="13" operator="containsText" text="Elephant">
      <formula>NOT(ISERROR(SEARCH("Elephant",A1)))</formula>
    </cfRule>
    <cfRule type="containsText" dxfId="40" priority="14" operator="containsText" text="Lion">
      <formula>NOT(ISERROR(SEARCH("Lion",A1)))</formula>
    </cfRule>
  </conditionalFormatting>
  <conditionalFormatting sqref="A1:XFD1048576">
    <cfRule type="containsText" dxfId="39" priority="10" operator="containsText" text="Rhino">
      <formula>NOT(ISERROR(SEARCH("Rhino",A1)))</formula>
    </cfRule>
  </conditionalFormatting>
  <conditionalFormatting sqref="A1:U1048576">
    <cfRule type="containsText" dxfId="38" priority="2" operator="containsText" text="Scatter">
      <formula>NOT(ISERROR(SEARCH("Scatter",A1)))</formula>
    </cfRule>
    <cfRule type="containsText" dxfId="37" priority="3" operator="containsText" text="Collector">
      <formula>NOT(ISERROR(SEARCH("Collector",A1)))</formula>
    </cfRule>
    <cfRule type="containsText" dxfId="36" priority="4" operator="containsText" text="Ten">
      <formula>NOT(ISERROR(SEARCH("Ten",A1)))</formula>
    </cfRule>
    <cfRule type="containsText" dxfId="35" priority="5" operator="containsText" text="WaterBuffalo">
      <formula>NOT(ISERROR(SEARCH("WaterBuffalo",A1)))</formula>
    </cfRule>
    <cfRule type="containsText" dxfId="34" priority="6" operator="containsText" text="Jack">
      <formula>NOT(ISERROR(SEARCH("Jack",A1)))</formula>
    </cfRule>
    <cfRule type="containsText" dxfId="33" priority="7" operator="containsText" text="Queen">
      <formula>NOT(ISERROR(SEARCH("Queen",A1)))</formula>
    </cfRule>
    <cfRule type="containsText" dxfId="32" priority="8" operator="containsText" text="Leopard">
      <formula>NOT(ISERROR(SEARCH("Leopard",A1)))</formula>
    </cfRule>
    <cfRule type="containsText" dxfId="31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topLeftCell="A133" zoomScale="85" zoomScaleNormal="85" workbookViewId="0">
      <selection activeCell="E10" sqref="E10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4" t="s">
        <v>40</v>
      </c>
      <c r="D2" s="65"/>
      <c r="E2" s="65"/>
      <c r="F2" s="65"/>
      <c r="G2" s="65"/>
      <c r="H2" s="66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16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0.59451002144083454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11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16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13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16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11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11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16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13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11</v>
      </c>
      <c r="D52" s="16" t="s">
        <v>61</v>
      </c>
      <c r="E52" s="16" t="s">
        <v>13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15</v>
      </c>
      <c r="D54" s="16" t="s">
        <v>61</v>
      </c>
      <c r="E54" s="16" t="s">
        <v>11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16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16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15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12</v>
      </c>
      <c r="F62" s="16" t="s">
        <v>61</v>
      </c>
      <c r="G62" s="16" t="s">
        <v>61</v>
      </c>
      <c r="H62" s="32"/>
      <c r="I62" s="21">
        <f>I127</f>
        <v>0.59451002144083454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12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12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16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16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11</v>
      </c>
      <c r="E94" s="16" t="s">
        <v>10</v>
      </c>
      <c r="F94" s="16" t="s">
        <v>14</v>
      </c>
      <c r="G94" s="16" t="s">
        <v>16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11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0.59451002144083454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J147</f>
        <v>0.59451002144083454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16</v>
      </c>
      <c r="D133" s="16" t="s">
        <v>15</v>
      </c>
      <c r="E133" s="16" t="s">
        <v>16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16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/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/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/>
      <c r="D141" s="16" t="s">
        <v>13</v>
      </c>
      <c r="E141" s="17"/>
      <c r="F141" s="49" t="s">
        <v>14</v>
      </c>
      <c r="G141" s="29"/>
      <c r="H141" s="46"/>
    </row>
    <row r="142" spans="2:8" ht="15.75" thickBot="1">
      <c r="B142" s="12">
        <v>138</v>
      </c>
      <c r="C142" s="17"/>
      <c r="D142" s="16" t="s">
        <v>13</v>
      </c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1" t="s">
        <v>42</v>
      </c>
      <c r="C145" s="71"/>
      <c r="D145" s="71"/>
      <c r="E145" s="71"/>
      <c r="F145" s="71"/>
      <c r="G145" s="71"/>
      <c r="H145" s="71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 t="shared" ref="C147:G160" si="0">COUNTIF(C$4:C$142,$B147)</f>
        <v>3</v>
      </c>
      <c r="D147" s="18">
        <f t="shared" si="0"/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v>0</v>
      </c>
      <c r="I147" s="13" t="s">
        <v>60</v>
      </c>
      <c r="J147" s="13">
        <f>Q181</f>
        <v>0.59451002144083454</v>
      </c>
    </row>
    <row r="148" spans="2:13">
      <c r="B148" s="18" t="s">
        <v>7</v>
      </c>
      <c r="C148" s="18">
        <f t="shared" si="0"/>
        <v>3</v>
      </c>
      <c r="D148" s="18">
        <f t="shared" si="0"/>
        <v>15</v>
      </c>
      <c r="E148" s="18">
        <f t="shared" si="0"/>
        <v>3</v>
      </c>
      <c r="F148" s="18">
        <f t="shared" si="0"/>
        <v>19</v>
      </c>
      <c r="G148" s="18">
        <f t="shared" si="0"/>
        <v>12</v>
      </c>
      <c r="H148" s="18">
        <v>4</v>
      </c>
      <c r="I148" s="27"/>
      <c r="L148" s="13" t="s">
        <v>59</v>
      </c>
      <c r="M148" s="13">
        <f>1/(C180*E180*G180*64)</f>
        <v>129.77678571428572</v>
      </c>
    </row>
    <row r="149" spans="2:13">
      <c r="B149" s="18" t="s">
        <v>8</v>
      </c>
      <c r="C149" s="18">
        <f t="shared" si="0"/>
        <v>19</v>
      </c>
      <c r="D149" s="18">
        <f t="shared" si="0"/>
        <v>3</v>
      </c>
      <c r="E149" s="18">
        <f t="shared" si="0"/>
        <v>18</v>
      </c>
      <c r="F149" s="18">
        <f t="shared" si="0"/>
        <v>3</v>
      </c>
      <c r="G149" s="18">
        <f t="shared" si="0"/>
        <v>13</v>
      </c>
      <c r="H149" s="18">
        <v>5</v>
      </c>
      <c r="I149" s="27"/>
    </row>
    <row r="150" spans="2:13">
      <c r="B150" s="18" t="s">
        <v>9</v>
      </c>
      <c r="C150" s="18">
        <f t="shared" si="0"/>
        <v>3</v>
      </c>
      <c r="D150" s="18">
        <f t="shared" si="0"/>
        <v>21</v>
      </c>
      <c r="E150" s="18">
        <f t="shared" si="0"/>
        <v>3</v>
      </c>
      <c r="F150" s="18">
        <f t="shared" si="0"/>
        <v>20</v>
      </c>
      <c r="G150" s="18">
        <f t="shared" si="0"/>
        <v>16</v>
      </c>
      <c r="H150" s="18">
        <v>6</v>
      </c>
      <c r="I150" s="27"/>
    </row>
    <row r="151" spans="2:13">
      <c r="B151" s="18" t="s">
        <v>10</v>
      </c>
      <c r="C151" s="18">
        <f t="shared" si="0"/>
        <v>16</v>
      </c>
      <c r="D151" s="18">
        <f t="shared" si="0"/>
        <v>3</v>
      </c>
      <c r="E151" s="18">
        <f t="shared" si="0"/>
        <v>24</v>
      </c>
      <c r="F151" s="18">
        <f t="shared" si="0"/>
        <v>3</v>
      </c>
      <c r="G151" s="18">
        <f t="shared" si="0"/>
        <v>17</v>
      </c>
      <c r="H151" s="18">
        <v>7</v>
      </c>
      <c r="I151" s="27"/>
    </row>
    <row r="152" spans="2:13">
      <c r="B152" s="18" t="s">
        <v>61</v>
      </c>
      <c r="C152" s="18">
        <f t="shared" si="0"/>
        <v>2</v>
      </c>
      <c r="D152" s="18">
        <f t="shared" si="0"/>
        <v>24</v>
      </c>
      <c r="E152" s="18">
        <f t="shared" si="0"/>
        <v>6</v>
      </c>
      <c r="F152" s="18">
        <f t="shared" si="0"/>
        <v>21</v>
      </c>
      <c r="G152" s="18">
        <f t="shared" si="0"/>
        <v>22</v>
      </c>
      <c r="H152" s="18">
        <v>7</v>
      </c>
      <c r="I152" s="27"/>
    </row>
    <row r="153" spans="2:13">
      <c r="B153" s="18" t="s">
        <v>11</v>
      </c>
      <c r="C153" s="18">
        <f t="shared" si="0"/>
        <v>10</v>
      </c>
      <c r="D153" s="18">
        <f t="shared" si="0"/>
        <v>16</v>
      </c>
      <c r="E153" s="18">
        <f t="shared" si="0"/>
        <v>8</v>
      </c>
      <c r="F153" s="18">
        <f t="shared" si="0"/>
        <v>12</v>
      </c>
      <c r="G153" s="18">
        <f t="shared" si="0"/>
        <v>7</v>
      </c>
      <c r="H153" s="18">
        <v>5</v>
      </c>
      <c r="I153" s="27"/>
    </row>
    <row r="154" spans="2:13">
      <c r="B154" s="18" t="s">
        <v>12</v>
      </c>
      <c r="C154" s="18">
        <f t="shared" si="0"/>
        <v>24</v>
      </c>
      <c r="D154" s="18">
        <f t="shared" si="0"/>
        <v>6</v>
      </c>
      <c r="E154" s="18">
        <f t="shared" si="0"/>
        <v>15</v>
      </c>
      <c r="F154" s="18">
        <f t="shared" si="0"/>
        <v>10</v>
      </c>
      <c r="G154" s="18">
        <f t="shared" si="0"/>
        <v>9</v>
      </c>
      <c r="H154" s="18">
        <v>5</v>
      </c>
      <c r="I154" s="27"/>
    </row>
    <row r="155" spans="2:13">
      <c r="B155" s="18" t="s">
        <v>13</v>
      </c>
      <c r="C155" s="18">
        <f t="shared" si="0"/>
        <v>11</v>
      </c>
      <c r="D155" s="18">
        <f t="shared" si="0"/>
        <v>18</v>
      </c>
      <c r="E155" s="18">
        <f t="shared" si="0"/>
        <v>11</v>
      </c>
      <c r="F155" s="18">
        <f t="shared" si="0"/>
        <v>13</v>
      </c>
      <c r="G155" s="18">
        <f t="shared" si="0"/>
        <v>4</v>
      </c>
      <c r="H155" s="18">
        <v>3</v>
      </c>
      <c r="I155" s="27"/>
    </row>
    <row r="156" spans="2:13">
      <c r="B156" s="18" t="s">
        <v>14</v>
      </c>
      <c r="C156" s="18">
        <f t="shared" si="0"/>
        <v>23</v>
      </c>
      <c r="D156" s="18">
        <f t="shared" si="0"/>
        <v>7</v>
      </c>
      <c r="E156" s="18">
        <f t="shared" si="0"/>
        <v>18</v>
      </c>
      <c r="F156" s="18">
        <f t="shared" si="0"/>
        <v>9</v>
      </c>
      <c r="G156" s="18">
        <f t="shared" si="0"/>
        <v>9</v>
      </c>
      <c r="H156" s="18">
        <v>3</v>
      </c>
      <c r="I156" s="27"/>
    </row>
    <row r="157" spans="2:13">
      <c r="B157" s="18" t="s">
        <v>15</v>
      </c>
      <c r="C157" s="18">
        <f t="shared" si="0"/>
        <v>7</v>
      </c>
      <c r="D157" s="18">
        <f t="shared" si="0"/>
        <v>15</v>
      </c>
      <c r="E157" s="18">
        <f t="shared" si="0"/>
        <v>10</v>
      </c>
      <c r="F157" s="18">
        <f t="shared" si="0"/>
        <v>17</v>
      </c>
      <c r="G157" s="18">
        <f t="shared" si="0"/>
        <v>9</v>
      </c>
      <c r="H157" s="18">
        <v>3</v>
      </c>
      <c r="I157" s="27"/>
    </row>
    <row r="158" spans="2:13">
      <c r="B158" s="18" t="s">
        <v>48</v>
      </c>
      <c r="C158" s="18">
        <f t="shared" si="0"/>
        <v>0</v>
      </c>
      <c r="D158" s="18">
        <f t="shared" si="0"/>
        <v>0</v>
      </c>
      <c r="E158" s="18">
        <f t="shared" si="0"/>
        <v>0</v>
      </c>
      <c r="F158" s="18">
        <f t="shared" si="0"/>
        <v>0</v>
      </c>
      <c r="G158" s="18">
        <f t="shared" si="0"/>
        <v>0</v>
      </c>
      <c r="H158" s="18">
        <v>0</v>
      </c>
    </row>
    <row r="159" spans="2:13">
      <c r="B159" s="22" t="s">
        <v>43</v>
      </c>
      <c r="C159" s="18">
        <f t="shared" si="0"/>
        <v>7</v>
      </c>
      <c r="D159" s="18">
        <f t="shared" si="0"/>
        <v>8</v>
      </c>
      <c r="E159" s="18">
        <f t="shared" si="0"/>
        <v>7</v>
      </c>
      <c r="F159" s="18">
        <f t="shared" si="0"/>
        <v>8</v>
      </c>
      <c r="G159" s="18">
        <f t="shared" si="0"/>
        <v>9</v>
      </c>
      <c r="H159" s="18">
        <v>0</v>
      </c>
    </row>
    <row r="160" spans="2:13" ht="15.75" thickBot="1">
      <c r="B160" s="23" t="s">
        <v>16</v>
      </c>
      <c r="C160" s="18">
        <f t="shared" si="0"/>
        <v>7</v>
      </c>
      <c r="D160" s="18">
        <f t="shared" si="0"/>
        <v>0</v>
      </c>
      <c r="E160" s="18">
        <f t="shared" si="0"/>
        <v>7</v>
      </c>
      <c r="F160" s="18">
        <f t="shared" si="0"/>
        <v>0</v>
      </c>
      <c r="G160" s="18">
        <f t="shared" si="0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135</v>
      </c>
      <c r="D161" s="25">
        <f t="shared" ref="D161:G161" si="1">SUM(D147:D160)</f>
        <v>139</v>
      </c>
      <c r="E161" s="25">
        <f t="shared" si="1"/>
        <v>133</v>
      </c>
      <c r="F161" s="25">
        <f t="shared" si="1"/>
        <v>138</v>
      </c>
      <c r="G161" s="25">
        <f t="shared" si="1"/>
        <v>136</v>
      </c>
      <c r="H161" s="25">
        <f>SUM(H147:H160)</f>
        <v>48</v>
      </c>
    </row>
    <row r="165" spans="2:26">
      <c r="B165" s="67" t="s">
        <v>45</v>
      </c>
      <c r="C165" s="67"/>
      <c r="D165" s="67"/>
      <c r="E165" s="67"/>
      <c r="F165" s="67"/>
      <c r="G165" s="67"/>
      <c r="H165" s="67"/>
      <c r="K165" s="67" t="s">
        <v>47</v>
      </c>
      <c r="L165" s="67"/>
      <c r="M165" s="67"/>
      <c r="N165" s="67"/>
      <c r="O165" s="67"/>
      <c r="P165" s="67"/>
      <c r="Q165" s="67"/>
      <c r="T165" s="67" t="s">
        <v>50</v>
      </c>
      <c r="U165" s="67"/>
      <c r="V165" s="67"/>
      <c r="W165" s="67"/>
      <c r="X165" s="67"/>
      <c r="Y165" s="67"/>
      <c r="Z165" s="67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2.2222222222222223E-2</v>
      </c>
      <c r="D167" s="18">
        <f t="shared" ref="D167:H180" si="2">D147/D$161</f>
        <v>2.1582733812949641E-2</v>
      </c>
      <c r="E167" s="18">
        <f t="shared" si="2"/>
        <v>2.2556390977443608E-2</v>
      </c>
      <c r="F167" s="18">
        <f t="shared" si="2"/>
        <v>2.1739130434782608E-2</v>
      </c>
      <c r="G167" s="18">
        <f t="shared" si="2"/>
        <v>2.2058823529411766E-2</v>
      </c>
      <c r="H167" s="18">
        <f t="shared" si="2"/>
        <v>0</v>
      </c>
      <c r="K167" s="18" t="s">
        <v>5</v>
      </c>
      <c r="L167" s="18">
        <v>0</v>
      </c>
      <c r="M167" s="18">
        <f>(C167*D167*(E180+E178))*D186</f>
        <v>5.0485927047835418E-5</v>
      </c>
      <c r="N167" s="18">
        <f>C167*D167*E167*(F173+F174+F175+F176+F177)*E186</f>
        <v>4.7820520961459016E-4</v>
      </c>
      <c r="O167" s="18">
        <f>C167*D167*E167*F167*(G178+G180+SUM(G173:G177)+G179*SUM(H173:H177))*F186</f>
        <v>5.7574414287388237E-5</v>
      </c>
      <c r="P167" s="18">
        <f>C167*D167*E167*F167*G167*G186</f>
        <v>2.5939289335410506E-5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3">C148/C$161</f>
        <v>2.2222222222222223E-2</v>
      </c>
      <c r="D168" s="18">
        <f t="shared" si="2"/>
        <v>0.1079136690647482</v>
      </c>
      <c r="E168" s="18">
        <f t="shared" si="2"/>
        <v>2.2556390977443608E-2</v>
      </c>
      <c r="F168" s="18">
        <f t="shared" si="2"/>
        <v>0.13768115942028986</v>
      </c>
      <c r="G168" s="18">
        <f t="shared" si="2"/>
        <v>8.8235294117647065E-2</v>
      </c>
      <c r="H168" s="18">
        <f t="shared" si="2"/>
        <v>8.3333333333333329E-2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1.5292114134779133E-2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2.9908190077961107E-2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2.4520474256391537E-2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3"/>
        <v>0.14074074074074075</v>
      </c>
      <c r="D169" s="18">
        <f t="shared" si="2"/>
        <v>2.1582733812949641E-2</v>
      </c>
      <c r="E169" s="18">
        <f t="shared" si="2"/>
        <v>0.13533834586466165</v>
      </c>
      <c r="F169" s="18">
        <f t="shared" si="2"/>
        <v>2.1739130434782608E-2</v>
      </c>
      <c r="G169" s="18">
        <f t="shared" si="2"/>
        <v>9.5588235294117641E-2</v>
      </c>
      <c r="H169" s="18">
        <f t="shared" si="2"/>
        <v>0.10416666666666667</v>
      </c>
      <c r="K169" s="18" t="s">
        <v>8</v>
      </c>
      <c r="L169" s="18">
        <v>0</v>
      </c>
      <c r="M169" s="18">
        <v>0</v>
      </c>
      <c r="N169" s="18">
        <f t="shared" ref="N169:N177" si="4">((1-$H169)*($C169+C$167)*($D169+D$167)*($E169+E$167)*(1-F$167-$F169)+H169*($C169+C$167+C$179)*($D169+D$167+D$179)*($E169+E$167+E$179)*(1-F$167-$F169-F$179))*$E188-(1-F$167-F169-$H169*F$179)*$E188*PRODUCT(C$167:E$167)</f>
        <v>6.8389466504841498E-2</v>
      </c>
      <c r="O169" s="18">
        <f t="shared" ref="O169:O177" si="5">((1-$H169)*($C169+C$167)*($D169+D$167)*($E169+E$167)*(F$167+$F169)*(1-G$167-G169)+H169*($C169+C$167+C$179)*($D169+D$167+D$179)*($E169+E$167+E$179)*(F$167+$F169+F$179)*(1-G$167-G169-G$179))*F188-(1-G$167-G169-$H169*G$179)*$F188*PRODUCT(C$167:F$167)</f>
        <v>3.0900768192715495E-2</v>
      </c>
      <c r="P169" s="18">
        <f t="shared" ref="P169:P177" si="6">((1-$H169)*($C169+C$167)*($D169+D$167)*($E169+E$167)*(F$167+$F169)*(G$167+G169)+H169*($C169+C$167+C$179)*($D169+D$167+D$179)*($E169+E$167+E$179)*(F$167+$F169+F$179)*(+G$167+G169+G$179))*G188-PRODUCT(C$167:G$167)*G188</f>
        <v>2.0898975854004968E-2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3"/>
        <v>2.2222222222222223E-2</v>
      </c>
      <c r="D170" s="18">
        <f t="shared" si="2"/>
        <v>0.15107913669064749</v>
      </c>
      <c r="E170" s="18">
        <f t="shared" si="2"/>
        <v>2.2556390977443608E-2</v>
      </c>
      <c r="F170" s="18">
        <f t="shared" si="2"/>
        <v>0.14492753623188406</v>
      </c>
      <c r="G170" s="18">
        <f t="shared" si="2"/>
        <v>0.11764705882352941</v>
      </c>
      <c r="H170" s="18">
        <f t="shared" si="2"/>
        <v>0.125</v>
      </c>
      <c r="K170" s="18" t="s">
        <v>9</v>
      </c>
      <c r="L170" s="18">
        <v>0</v>
      </c>
      <c r="M170" s="18">
        <v>0</v>
      </c>
      <c r="N170" s="18">
        <f t="shared" si="4"/>
        <v>1.3605243080244316E-2</v>
      </c>
      <c r="O170" s="18">
        <f t="shared" si="5"/>
        <v>2.7465276110938255E-2</v>
      </c>
      <c r="P170" s="18">
        <f t="shared" si="6"/>
        <v>1.9575025986641879E-2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3"/>
        <v>0.11851851851851852</v>
      </c>
      <c r="D171" s="18">
        <f t="shared" si="2"/>
        <v>2.1582733812949641E-2</v>
      </c>
      <c r="E171" s="18">
        <f t="shared" si="2"/>
        <v>0.18045112781954886</v>
      </c>
      <c r="F171" s="18">
        <f t="shared" si="2"/>
        <v>2.1739130434782608E-2</v>
      </c>
      <c r="G171" s="18">
        <f t="shared" si="2"/>
        <v>0.125</v>
      </c>
      <c r="H171" s="18">
        <f t="shared" si="2"/>
        <v>0.14583333333333334</v>
      </c>
      <c r="K171" s="18" t="s">
        <v>10</v>
      </c>
      <c r="L171" s="18">
        <v>0</v>
      </c>
      <c r="M171" s="18">
        <v>0</v>
      </c>
      <c r="N171" s="18">
        <f t="shared" si="4"/>
        <v>4.9415525514280384E-2</v>
      </c>
      <c r="O171" s="18">
        <f t="shared" si="5"/>
        <v>2.8976566491061229E-2</v>
      </c>
      <c r="P171" s="18">
        <f t="shared" si="6"/>
        <v>1.6780708037031293E-2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3"/>
        <v>1.4814814814814815E-2</v>
      </c>
      <c r="D172" s="18">
        <f t="shared" si="2"/>
        <v>0.17266187050359713</v>
      </c>
      <c r="E172" s="18">
        <f t="shared" si="2"/>
        <v>4.5112781954887216E-2</v>
      </c>
      <c r="F172" s="18">
        <f>F152/F$161</f>
        <v>0.15217391304347827</v>
      </c>
      <c r="G172" s="18">
        <f t="shared" si="2"/>
        <v>0.16176470588235295</v>
      </c>
      <c r="H172" s="18">
        <f t="shared" si="2"/>
        <v>0.14583333333333334</v>
      </c>
      <c r="K172" s="18" t="s">
        <v>61</v>
      </c>
      <c r="L172" s="18">
        <v>0</v>
      </c>
      <c r="M172" s="18">
        <v>0</v>
      </c>
      <c r="N172" s="18">
        <f t="shared" si="4"/>
        <v>1.9088499495706911E-2</v>
      </c>
      <c r="O172" s="18">
        <f t="shared" si="5"/>
        <v>3.8137594408829606E-2</v>
      </c>
      <c r="P172" s="18">
        <f t="shared" si="6"/>
        <v>1.8026039441038279E-2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3"/>
        <v>7.407407407407407E-2</v>
      </c>
      <c r="D173" s="18">
        <f t="shared" si="2"/>
        <v>0.11510791366906475</v>
      </c>
      <c r="E173" s="18">
        <f t="shared" si="2"/>
        <v>6.0150375939849621E-2</v>
      </c>
      <c r="F173" s="18">
        <f t="shared" si="2"/>
        <v>8.6956521739130432E-2</v>
      </c>
      <c r="G173" s="18">
        <f t="shared" si="2"/>
        <v>5.1470588235294115E-2</v>
      </c>
      <c r="H173" s="18">
        <f t="shared" si="2"/>
        <v>0.10416666666666667</v>
      </c>
      <c r="K173" s="18" t="s">
        <v>11</v>
      </c>
      <c r="L173" s="18">
        <v>0</v>
      </c>
      <c r="M173" s="18">
        <v>0</v>
      </c>
      <c r="N173" s="18">
        <f t="shared" si="4"/>
        <v>1.1977441765304839E-2</v>
      </c>
      <c r="O173" s="18">
        <f t="shared" si="5"/>
        <v>1.1712274544631739E-2</v>
      </c>
      <c r="P173" s="18">
        <f t="shared" si="6"/>
        <v>2.5853349427579961E-3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3"/>
        <v>0.17777777777777778</v>
      </c>
      <c r="D174" s="18">
        <f t="shared" si="2"/>
        <v>4.3165467625899283E-2</v>
      </c>
      <c r="E174" s="18">
        <f t="shared" si="2"/>
        <v>0.11278195488721804</v>
      </c>
      <c r="F174" s="18">
        <f t="shared" si="2"/>
        <v>7.2463768115942032E-2</v>
      </c>
      <c r="G174" s="18">
        <f t="shared" si="2"/>
        <v>6.6176470588235295E-2</v>
      </c>
      <c r="H174" s="18">
        <f t="shared" si="2"/>
        <v>0.10416666666666667</v>
      </c>
      <c r="K174" s="18" t="s">
        <v>12</v>
      </c>
      <c r="L174" s="18">
        <v>0</v>
      </c>
      <c r="M174" s="18">
        <v>0</v>
      </c>
      <c r="N174" s="18">
        <f t="shared" si="4"/>
        <v>1.9237198233131921E-2</v>
      </c>
      <c r="O174" s="18">
        <f t="shared" si="5"/>
        <v>1.5918286277624316E-2</v>
      </c>
      <c r="P174" s="18">
        <f t="shared" si="6"/>
        <v>4.082461056518708E-3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3"/>
        <v>8.1481481481481488E-2</v>
      </c>
      <c r="D175" s="18">
        <f t="shared" si="2"/>
        <v>0.12949640287769784</v>
      </c>
      <c r="E175" s="18">
        <f t="shared" si="2"/>
        <v>8.2706766917293228E-2</v>
      </c>
      <c r="F175" s="18">
        <f t="shared" si="2"/>
        <v>9.420289855072464E-2</v>
      </c>
      <c r="G175" s="18">
        <f t="shared" si="2"/>
        <v>2.9411764705882353E-2</v>
      </c>
      <c r="H175" s="18">
        <f t="shared" si="2"/>
        <v>6.25E-2</v>
      </c>
      <c r="K175" s="18" t="s">
        <v>13</v>
      </c>
      <c r="L175" s="18">
        <v>0</v>
      </c>
      <c r="M175" s="18">
        <v>0</v>
      </c>
      <c r="N175" s="18">
        <f t="shared" si="4"/>
        <v>1.6219159357051791E-2</v>
      </c>
      <c r="O175" s="18">
        <f t="shared" si="5"/>
        <v>1.0947956271638267E-2</v>
      </c>
      <c r="P175" s="18">
        <f t="shared" si="6"/>
        <v>1.9717942931196265E-3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3"/>
        <v>0.17037037037037037</v>
      </c>
      <c r="D176" s="18">
        <f>D156/D$161</f>
        <v>5.0359712230215826E-2</v>
      </c>
      <c r="E176" s="18">
        <f t="shared" si="2"/>
        <v>0.13533834586466165</v>
      </c>
      <c r="F176" s="18">
        <f t="shared" si="2"/>
        <v>6.5217391304347824E-2</v>
      </c>
      <c r="G176" s="18">
        <f t="shared" si="2"/>
        <v>6.6176470588235295E-2</v>
      </c>
      <c r="H176" s="18">
        <f t="shared" si="2"/>
        <v>6.25E-2</v>
      </c>
      <c r="K176" s="18" t="s">
        <v>14</v>
      </c>
      <c r="L176" s="18">
        <v>0</v>
      </c>
      <c r="M176" s="18">
        <v>0</v>
      </c>
      <c r="N176" s="18">
        <f t="shared" si="4"/>
        <v>2.2189505669083565E-2</v>
      </c>
      <c r="O176" s="18">
        <f t="shared" si="5"/>
        <v>1.0671991054542094E-2</v>
      </c>
      <c r="P176" s="18">
        <f t="shared" si="6"/>
        <v>3.1315207050174334E-3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3"/>
        <v>5.185185185185185E-2</v>
      </c>
      <c r="D177" s="18">
        <f>D157/D$161</f>
        <v>0.1079136690647482</v>
      </c>
      <c r="E177" s="18">
        <f t="shared" si="2"/>
        <v>7.5187969924812026E-2</v>
      </c>
      <c r="F177" s="18">
        <f t="shared" si="2"/>
        <v>0.12318840579710146</v>
      </c>
      <c r="G177" s="18">
        <f t="shared" si="2"/>
        <v>6.6176470588235295E-2</v>
      </c>
      <c r="H177" s="18">
        <f t="shared" si="2"/>
        <v>6.25E-2</v>
      </c>
      <c r="K177" s="18" t="s">
        <v>15</v>
      </c>
      <c r="L177" s="18">
        <v>0</v>
      </c>
      <c r="M177" s="18">
        <v>0</v>
      </c>
      <c r="N177" s="18">
        <f t="shared" si="4"/>
        <v>9.1885374414499843E-3</v>
      </c>
      <c r="O177" s="18">
        <f t="shared" si="5"/>
        <v>7.695911274001991E-3</v>
      </c>
      <c r="P177" s="18">
        <f t="shared" si="6"/>
        <v>2.271361061129623E-3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3"/>
        <v>0</v>
      </c>
      <c r="D178" s="18">
        <f>D158/D$161</f>
        <v>0</v>
      </c>
      <c r="E178" s="18">
        <f t="shared" si="2"/>
        <v>0</v>
      </c>
      <c r="F178" s="18">
        <f t="shared" si="2"/>
        <v>0</v>
      </c>
      <c r="G178" s="18">
        <f t="shared" si="2"/>
        <v>0</v>
      </c>
      <c r="H178" s="18">
        <f t="shared" si="2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3"/>
        <v>5.185185185185185E-2</v>
      </c>
      <c r="D179" s="18">
        <f t="shared" si="2"/>
        <v>5.7553956834532377E-2</v>
      </c>
      <c r="E179" s="18">
        <f t="shared" si="2"/>
        <v>5.2631578947368418E-2</v>
      </c>
      <c r="F179" s="18">
        <f t="shared" si="2"/>
        <v>5.7971014492753624E-2</v>
      </c>
      <c r="G179" s="18">
        <f t="shared" si="2"/>
        <v>6.6176470588235295E-2</v>
      </c>
      <c r="H179" s="18">
        <f t="shared" si="2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3"/>
        <v>5.185185185185185E-2</v>
      </c>
      <c r="D180" s="18">
        <f t="shared" si="2"/>
        <v>0</v>
      </c>
      <c r="E180" s="18">
        <f t="shared" si="2"/>
        <v>5.2631578947368418E-2</v>
      </c>
      <c r="F180" s="18">
        <f t="shared" si="2"/>
        <v>0</v>
      </c>
      <c r="G180" s="18">
        <f t="shared" si="2"/>
        <v>4.4117647058823532E-2</v>
      </c>
      <c r="H180" s="23">
        <f t="shared" ref="H180" si="7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2.3116615067079464E-2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8">SUM(C167:C180)</f>
        <v>1</v>
      </c>
      <c r="D181" s="25">
        <f t="shared" si="8"/>
        <v>0.99999999999999989</v>
      </c>
      <c r="E181" s="25">
        <f t="shared" si="8"/>
        <v>0.99999999999999978</v>
      </c>
      <c r="F181" s="25">
        <f t="shared" si="8"/>
        <v>0.99999999999999989</v>
      </c>
      <c r="G181" s="26">
        <f t="shared" si="8"/>
        <v>0.99999999999999989</v>
      </c>
      <c r="H181" s="26">
        <f t="shared" si="8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0.59451002144083454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68" t="s">
        <v>46</v>
      </c>
      <c r="C184" s="69"/>
      <c r="D184" s="69"/>
      <c r="E184" s="69"/>
      <c r="F184" s="69"/>
      <c r="G184" s="70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5.3438778888624961E-4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9">((1-H$168)*IF(K185="Wild",C$167,C$168)*IF(L185="Wild",D$167,D$168)*IF(M185="Wild",E$167,E$168)*(1-F$167-F$168)+H$168*IF(K185="Wild",C$167,C$168+C$179)*IF(L185="Wild",D$167,D$168+D$179)*IF(M185="Wild",E$167,E$168+E$179)*(1-F$167-F$168-F$179))*E$187</f>
        <v>2.3544420429658236E-3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9"/>
        <v>5.3438778888624961E-4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9"/>
        <v>2.9855161310637654E-3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9"/>
        <v>8.0876782718970297E-4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9"/>
        <v>2.9855161310637659E-3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9"/>
        <v>5.0890964247235744E-3</v>
      </c>
      <c r="S190" s="13">
        <f>SUM(R184:R190)</f>
        <v>1.5292114134779131E-2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9"/>
        <v>4.5207377739521363E-4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4.5155114875082607E-4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2 L3:Z142 A3:J142 A143:Z1048576">
    <cfRule type="containsText" dxfId="30" priority="1" operator="containsText" text="Inner">
      <formula>NOT(ISERROR(SEARCH("Inner",A1)))</formula>
    </cfRule>
    <cfRule type="containsText" dxfId="29" priority="11" operator="containsText" text="King">
      <formula>NOT(ISERROR(SEARCH("King",A1)))</formula>
    </cfRule>
    <cfRule type="containsText" dxfId="28" priority="12" operator="containsText" text="Ace">
      <formula>NOT(ISERROR(SEARCH("Ace",A1)))</formula>
    </cfRule>
    <cfRule type="containsText" dxfId="27" priority="13" operator="containsText" text="Elephant">
      <formula>NOT(ISERROR(SEARCH("Elephant",A1)))</formula>
    </cfRule>
    <cfRule type="containsText" dxfId="26" priority="14" operator="containsText" text="Lion">
      <formula>NOT(ISERROR(SEARCH("Lion",A1)))</formula>
    </cfRule>
  </conditionalFormatting>
  <conditionalFormatting sqref="A1:XFD2 L3:XFD142 A3:J142 A143:XFD1048576">
    <cfRule type="containsText" dxfId="25" priority="10" operator="containsText" text="Rhino">
      <formula>NOT(ISERROR(SEARCH("Rhino",A1)))</formula>
    </cfRule>
  </conditionalFormatting>
  <conditionalFormatting sqref="A1:U2 L3:U142 A3:J142 A143:U1048576">
    <cfRule type="containsText" dxfId="24" priority="2" operator="containsText" text="Scatter">
      <formula>NOT(ISERROR(SEARCH("Scatter",A1)))</formula>
    </cfRule>
    <cfRule type="containsText" dxfId="23" priority="3" operator="containsText" text="Collector">
      <formula>NOT(ISERROR(SEARCH("Collector",A1)))</formula>
    </cfRule>
    <cfRule type="containsText" dxfId="22" priority="4" operator="containsText" text="Ten">
      <formula>NOT(ISERROR(SEARCH("Ten",A1)))</formula>
    </cfRule>
    <cfRule type="containsText" dxfId="21" priority="5" operator="containsText" text="WaterBuffalo">
      <formula>NOT(ISERROR(SEARCH("WaterBuffalo",A1)))</formula>
    </cfRule>
    <cfRule type="containsText" dxfId="20" priority="6" operator="containsText" text="Jack">
      <formula>NOT(ISERROR(SEARCH("Jack",A1)))</formula>
    </cfRule>
    <cfRule type="containsText" dxfId="19" priority="7" operator="containsText" text="Queen">
      <formula>NOT(ISERROR(SEARCH("Queen",A1)))</formula>
    </cfRule>
    <cfRule type="containsText" dxfId="18" priority="8" operator="containsText" text="Leopard">
      <formula>NOT(ISERROR(SEARCH("Leopard",A1)))</formula>
    </cfRule>
    <cfRule type="containsText" dxfId="17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3" sqref="C3"/>
    </sheetView>
  </sheetViews>
  <sheetFormatPr defaultRowHeight="15"/>
  <cols>
    <col min="2" max="2" width="23.140625" customWidth="1"/>
    <col min="3" max="4" width="12.5703125" bestFit="1" customWidth="1"/>
  </cols>
  <sheetData>
    <row r="2" spans="2:5">
      <c r="B2" t="s">
        <v>74</v>
      </c>
      <c r="C2" t="s">
        <v>72</v>
      </c>
      <c r="D2" t="s">
        <v>73</v>
      </c>
      <c r="E2" t="s">
        <v>41</v>
      </c>
    </row>
    <row r="3" spans="2:5">
      <c r="B3" t="s">
        <v>75</v>
      </c>
      <c r="C3" s="52">
        <f>ROUND('Outer Collector Reels'!C162*1000,0)</f>
        <v>97</v>
      </c>
      <c r="D3" s="52">
        <f>E3-C3</f>
        <v>903</v>
      </c>
      <c r="E3" s="5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Summary</vt:lpstr>
      <vt:lpstr>Paylines</vt:lpstr>
      <vt:lpstr>Paytable</vt:lpstr>
      <vt:lpstr>Collect Feature Paytable</vt:lpstr>
      <vt:lpstr>Formula of Animal Wheel Weights</vt:lpstr>
      <vt:lpstr>Base Game Reel Weights</vt:lpstr>
      <vt:lpstr>Base Game Reels 1</vt:lpstr>
      <vt:lpstr>Base Game Reels 2</vt:lpstr>
      <vt:lpstr>Outer Reels Weights</vt:lpstr>
      <vt:lpstr>Outer Collector Reels</vt:lpstr>
      <vt:lpstr>FreeSpinsTriggerReels</vt:lpstr>
      <vt:lpstr>Lion Feature Reels</vt:lpstr>
      <vt:lpstr>Lion Feature Info</vt:lpstr>
      <vt:lpstr>ElephantFeature Reels</vt:lpstr>
      <vt:lpstr>Leopard Feature Weights</vt:lpstr>
      <vt:lpstr>RhinoFeature Reels</vt:lpstr>
      <vt:lpstr>BuffaloFeature 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Konstantin Dyatlov</cp:lastModifiedBy>
  <dcterms:created xsi:type="dcterms:W3CDTF">2023-08-11T00:54:14Z</dcterms:created>
  <dcterms:modified xsi:type="dcterms:W3CDTF">2023-09-11T18:28:15Z</dcterms:modified>
</cp:coreProperties>
</file>