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ware\MCU16ASMPS_CodeExamples\dpsk3-power-buck-adaptive-gain-control\.mchp_private\reports\"/>
    </mc:Choice>
  </mc:AlternateContent>
  <xr:revisionPtr revIDLastSave="0" documentId="13_ncr:1_{49016E1D-C40C-43B7-A23B-23F113911A12}" xr6:coauthVersionLast="46" xr6:coauthVersionMax="46" xr10:uidLastSave="{00000000-0000-0000-0000-000000000000}"/>
  <bookViews>
    <workbookView xWindow="5115" yWindow="540" windowWidth="21600" windowHeight="11505" xr2:uid="{3D56D478-F40D-45D1-8FA6-0836E8ED2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L11" i="1"/>
  <c r="L10" i="1"/>
  <c r="K8" i="1"/>
  <c r="L8" i="1"/>
  <c r="G12" i="1"/>
  <c r="G14" i="1"/>
  <c r="G5" i="1"/>
  <c r="K7" i="1"/>
  <c r="L7" i="1" s="1"/>
  <c r="K6" i="1"/>
  <c r="K9" i="1" s="1"/>
  <c r="C14" i="1"/>
  <c r="F5" i="1"/>
  <c r="H5" i="1"/>
  <c r="B27" i="1"/>
  <c r="K4" i="1"/>
  <c r="K5" i="1" s="1"/>
  <c r="B12" i="1"/>
  <c r="D9" i="1"/>
  <c r="C9" i="1"/>
  <c r="B9" i="1"/>
  <c r="D6" i="1"/>
  <c r="B6" i="1"/>
  <c r="C5" i="1"/>
  <c r="C7" i="1" s="1"/>
  <c r="C8" i="1" s="1"/>
  <c r="D5" i="1"/>
  <c r="D7" i="1" s="1"/>
  <c r="B8" i="1" s="1"/>
  <c r="B28" i="1"/>
  <c r="H3" i="1" s="1"/>
  <c r="C4" i="1"/>
  <c r="D4" i="1"/>
  <c r="B4" i="1"/>
  <c r="C20" i="1"/>
  <c r="C21" i="1" s="1"/>
  <c r="C22" i="1" s="1"/>
  <c r="B20" i="1"/>
  <c r="L9" i="1" l="1"/>
  <c r="L6" i="1"/>
  <c r="G3" i="1"/>
  <c r="F3" i="1"/>
  <c r="G2" i="1"/>
  <c r="F2" i="1"/>
  <c r="H2" i="1"/>
  <c r="B5" i="1"/>
  <c r="B7" i="1" s="1"/>
  <c r="D8" i="1" s="1"/>
  <c r="B13" i="1"/>
  <c r="K12" i="1" l="1"/>
  <c r="F9" i="1"/>
  <c r="G9" i="1"/>
  <c r="H9" i="1"/>
  <c r="C13" i="1"/>
  <c r="D13" i="1" s="1"/>
  <c r="B14" i="1"/>
  <c r="D14" i="1" s="1"/>
  <c r="C12" i="1"/>
  <c r="D12" i="1" s="1"/>
  <c r="F13" i="1" l="1"/>
  <c r="G13" i="1" s="1"/>
  <c r="H13" i="1" s="1"/>
  <c r="H12" i="1"/>
  <c r="H14" i="1" l="1"/>
  <c r="L12" i="1"/>
  <c r="F12" i="1"/>
  <c r="F14" i="1"/>
</calcChain>
</file>

<file path=xl/sharedStrings.xml><?xml version="1.0" encoding="utf-8"?>
<sst xmlns="http://schemas.openxmlformats.org/spreadsheetml/2006/main" count="68" uniqueCount="48">
  <si>
    <t>VIN</t>
  </si>
  <si>
    <t>VOUT</t>
  </si>
  <si>
    <t>V</t>
  </si>
  <si>
    <t>R1</t>
  </si>
  <si>
    <t>R2</t>
  </si>
  <si>
    <t>G</t>
  </si>
  <si>
    <t>DC-Gain</t>
  </si>
  <si>
    <t>min</t>
  </si>
  <si>
    <t>nom</t>
  </si>
  <si>
    <t>max</t>
  </si>
  <si>
    <t>dB</t>
  </si>
  <si>
    <t>ADC  ref</t>
  </si>
  <si>
    <t>ADC res</t>
  </si>
  <si>
    <t>ADC gran</t>
  </si>
  <si>
    <t>bit</t>
  </si>
  <si>
    <t>V/tick</t>
  </si>
  <si>
    <t>W</t>
  </si>
  <si>
    <t>Ratio I/O</t>
  </si>
  <si>
    <t>VL</t>
  </si>
  <si>
    <t>kL</t>
  </si>
  <si>
    <t>L</t>
  </si>
  <si>
    <t>µH</t>
  </si>
  <si>
    <t>kagc</t>
  </si>
  <si>
    <t>A/µs</t>
  </si>
  <si>
    <t>AGC Median</t>
  </si>
  <si>
    <t>Median</t>
  </si>
  <si>
    <t>kagc*</t>
  </si>
  <si>
    <t>AGC</t>
  </si>
  <si>
    <t>Factor</t>
  </si>
  <si>
    <t>Scaler</t>
  </si>
  <si>
    <t>V/V</t>
  </si>
  <si>
    <t>Feedback Scaling</t>
  </si>
  <si>
    <t>Feedback Gains</t>
  </si>
  <si>
    <t>Raw input voltage feedback ADC value</t>
  </si>
  <si>
    <t>Raw output voltage feedback ADC value</t>
  </si>
  <si>
    <t>Ratio I/O*</t>
  </si>
  <si>
    <t>VL calculated using normalized input voltage ADC sample</t>
  </si>
  <si>
    <t>Effective AGC factors of normalized ADC samples</t>
  </si>
  <si>
    <t>Compare value representing VL nominal</t>
  </si>
  <si>
    <t>Comparison bit-shift factor</t>
  </si>
  <si>
    <t>kagc maximum</t>
  </si>
  <si>
    <t>Test</t>
  </si>
  <si>
    <t>VIN ADC</t>
  </si>
  <si>
    <t>VOUT ADC</t>
  </si>
  <si>
    <t>Q15 Nrom</t>
  </si>
  <si>
    <t>VL inst</t>
  </si>
  <si>
    <t>VL nom</t>
  </si>
  <si>
    <t>AGC 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</si>
</sst>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5" fontId="0" fillId="3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3" fontId="0" fillId="3" borderId="1" xfId="0" applyNumberFormat="1" applyFill="1" applyBorder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E309-9B4D-4403-A452-8A5AC4BA0B42}">
  <dimension ref="A1:L28"/>
  <sheetViews>
    <sheetView tabSelected="1" workbookViewId="0">
      <selection activeCell="K14" sqref="K14:K15"/>
    </sheetView>
  </sheetViews>
  <sheetFormatPr defaultRowHeight="15" x14ac:dyDescent="0.25"/>
  <cols>
    <col min="1" max="1" width="9.85546875" bestFit="1" customWidth="1"/>
    <col min="9" max="9" width="52.7109375" bestFit="1" customWidth="1"/>
    <col min="10" max="10" width="12.7109375" customWidth="1"/>
  </cols>
  <sheetData>
    <row r="1" spans="1:12" x14ac:dyDescent="0.25">
      <c r="B1" s="9" t="s">
        <v>7</v>
      </c>
      <c r="C1" s="9" t="s">
        <v>8</v>
      </c>
      <c r="D1" s="9" t="s">
        <v>9</v>
      </c>
      <c r="F1" s="9" t="s">
        <v>7</v>
      </c>
      <c r="G1" s="9" t="s">
        <v>8</v>
      </c>
      <c r="H1" s="9" t="s">
        <v>9</v>
      </c>
      <c r="J1" s="14" t="s">
        <v>41</v>
      </c>
      <c r="K1" s="14"/>
      <c r="L1" s="14"/>
    </row>
    <row r="2" spans="1:12" x14ac:dyDescent="0.25">
      <c r="A2" t="s">
        <v>0</v>
      </c>
      <c r="B2" s="2">
        <v>6</v>
      </c>
      <c r="C2" s="2">
        <v>9</v>
      </c>
      <c r="D2" s="2">
        <v>14.5</v>
      </c>
      <c r="E2" t="s">
        <v>2</v>
      </c>
      <c r="F2" s="11">
        <f xml:space="preserve"> INT(B2*$C$20/$B$28)</f>
        <v>933</v>
      </c>
      <c r="G2" s="11">
        <f xml:space="preserve"> INT(C2*$C$20/$B$28)</f>
        <v>1399</v>
      </c>
      <c r="H2" s="11">
        <f xml:space="preserve"> INT(D2*$C$20/$B$28)</f>
        <v>2255</v>
      </c>
      <c r="I2" s="12" t="s">
        <v>33</v>
      </c>
      <c r="J2" t="s">
        <v>0</v>
      </c>
      <c r="K2" s="2">
        <v>8.1300000000000008</v>
      </c>
      <c r="L2" t="s">
        <v>2</v>
      </c>
    </row>
    <row r="3" spans="1:12" x14ac:dyDescent="0.25">
      <c r="A3" t="s">
        <v>1</v>
      </c>
      <c r="B3" s="4">
        <v>4</v>
      </c>
      <c r="C3" s="2">
        <v>3.3</v>
      </c>
      <c r="D3" s="4">
        <v>0</v>
      </c>
      <c r="E3" t="s">
        <v>2</v>
      </c>
      <c r="F3" s="11">
        <f xml:space="preserve"> INT(B3*$B$20/$B$28)</f>
        <v>2482</v>
      </c>
      <c r="G3" s="11">
        <f xml:space="preserve"> INT(C3*$B$20/$B$28)</f>
        <v>2048</v>
      </c>
      <c r="H3" s="11">
        <f xml:space="preserve"> INT(D3*$B$20/$B$28)</f>
        <v>0</v>
      </c>
      <c r="I3" s="12" t="s">
        <v>34</v>
      </c>
      <c r="J3" t="s">
        <v>1</v>
      </c>
      <c r="K3" s="2">
        <v>0</v>
      </c>
      <c r="L3" t="s">
        <v>2</v>
      </c>
    </row>
    <row r="4" spans="1:12" x14ac:dyDescent="0.25">
      <c r="A4" t="s">
        <v>6</v>
      </c>
      <c r="B4" s="5">
        <f>20 *LOG10(B2)</f>
        <v>15.563025007672874</v>
      </c>
      <c r="C4" s="5">
        <f t="shared" ref="C4:D4" si="0">20 *LOG10(C2)</f>
        <v>19.084850188786497</v>
      </c>
      <c r="D4" s="5">
        <f t="shared" si="0"/>
        <v>23.227360044699495</v>
      </c>
      <c r="E4" t="s">
        <v>10</v>
      </c>
      <c r="F4" s="3"/>
      <c r="G4" s="3"/>
      <c r="H4" s="3"/>
      <c r="I4" s="12"/>
      <c r="J4" t="s">
        <v>18</v>
      </c>
      <c r="K4" s="2">
        <f>K2-K3</f>
        <v>8.1300000000000008</v>
      </c>
      <c r="L4" t="s">
        <v>2</v>
      </c>
    </row>
    <row r="5" spans="1:12" x14ac:dyDescent="0.25">
      <c r="A5" t="s">
        <v>18</v>
      </c>
      <c r="B5" s="4">
        <f>B2-B3</f>
        <v>2</v>
      </c>
      <c r="C5" s="4">
        <f t="shared" ref="C5:D5" si="1">C2-C3</f>
        <v>5.7</v>
      </c>
      <c r="D5" s="4">
        <f t="shared" si="1"/>
        <v>14.5</v>
      </c>
      <c r="E5" t="s">
        <v>2</v>
      </c>
      <c r="F5" s="11">
        <f xml:space="preserve"> INT((F2*$C$22-F3))</f>
        <v>1250</v>
      </c>
      <c r="G5" s="11">
        <f xml:space="preserve"> INT((G2*$C$22-G3))</f>
        <v>3548</v>
      </c>
      <c r="H5" s="11">
        <f xml:space="preserve"> INT((H2*$C$22-H3))</f>
        <v>9020</v>
      </c>
      <c r="I5" s="12" t="s">
        <v>36</v>
      </c>
      <c r="J5" t="s">
        <v>22</v>
      </c>
      <c r="K5" s="4">
        <f>C5/K4</f>
        <v>0.70110701107011064</v>
      </c>
    </row>
    <row r="6" spans="1:12" x14ac:dyDescent="0.25">
      <c r="A6" t="s">
        <v>20</v>
      </c>
      <c r="B6" s="4">
        <f>C6</f>
        <v>10</v>
      </c>
      <c r="C6" s="2">
        <v>10</v>
      </c>
      <c r="D6" s="4">
        <f>C6</f>
        <v>10</v>
      </c>
      <c r="E6" t="s">
        <v>21</v>
      </c>
      <c r="F6" s="3"/>
      <c r="G6" s="3"/>
      <c r="H6" s="3"/>
      <c r="I6" s="12"/>
      <c r="J6" t="s">
        <v>42</v>
      </c>
      <c r="K6" s="11">
        <f>INT(K2*C20/B28)</f>
        <v>1264</v>
      </c>
      <c r="L6" s="12" t="str">
        <f>"0x" &amp; DEC2HEX(K6,4)</f>
        <v>0x04F0</v>
      </c>
    </row>
    <row r="7" spans="1:12" x14ac:dyDescent="0.25">
      <c r="A7" t="s">
        <v>19</v>
      </c>
      <c r="B7" s="4">
        <f>B5/B6</f>
        <v>0.2</v>
      </c>
      <c r="C7" s="4">
        <f>C5/C6</f>
        <v>0.57000000000000006</v>
      </c>
      <c r="D7" s="4">
        <f>D5/D6</f>
        <v>1.45</v>
      </c>
      <c r="E7" t="s">
        <v>23</v>
      </c>
      <c r="F7" s="3"/>
      <c r="G7" s="3"/>
      <c r="H7" s="3"/>
      <c r="I7" s="12"/>
      <c r="J7" t="s">
        <v>43</v>
      </c>
      <c r="K7" s="11">
        <f>INT(K3*B20/B28)</f>
        <v>0</v>
      </c>
      <c r="L7" s="12" t="str">
        <f t="shared" ref="L7:L9" si="2">"0x" &amp; DEC2HEX(K7,4)</f>
        <v>0x0000</v>
      </c>
    </row>
    <row r="8" spans="1:12" x14ac:dyDescent="0.25">
      <c r="A8" t="s">
        <v>22</v>
      </c>
      <c r="B8" s="4">
        <f>$C$7/D7</f>
        <v>0.39310344827586213</v>
      </c>
      <c r="C8" s="4">
        <f t="shared" ref="C8:D8" si="3">$C$7/C7</f>
        <v>1</v>
      </c>
      <c r="D8" s="4">
        <f>$C$7/B7</f>
        <v>2.85</v>
      </c>
      <c r="J8" t="s">
        <v>46</v>
      </c>
      <c r="K8" s="11">
        <f>(G2*C22-G3)</f>
        <v>3548</v>
      </c>
      <c r="L8" s="12" t="str">
        <f>"0x" &amp; DEC2HEX(K8,4)</f>
        <v>0x0DDC</v>
      </c>
    </row>
    <row r="9" spans="1:12" x14ac:dyDescent="0.25">
      <c r="A9" t="s">
        <v>26</v>
      </c>
      <c r="B9" s="4">
        <f>($C$2-$C$3)/(D2-D3)</f>
        <v>0.39310344827586208</v>
      </c>
      <c r="C9" s="4">
        <f t="shared" ref="C9:D9" si="4">($C$2-$C$3)/(C2-C3)</f>
        <v>1</v>
      </c>
      <c r="D9" s="4">
        <f>($C$2-$C$3)/(B2-B3)</f>
        <v>2.85</v>
      </c>
      <c r="F9" s="4">
        <f>$G$5/H5</f>
        <v>0.39334811529933483</v>
      </c>
      <c r="G9" s="4">
        <f>$G$5/G5</f>
        <v>1</v>
      </c>
      <c r="H9" s="4">
        <f>$G$5/F5</f>
        <v>2.8384</v>
      </c>
      <c r="I9" s="12" t="s">
        <v>37</v>
      </c>
      <c r="J9" t="s">
        <v>45</v>
      </c>
      <c r="K9" s="11">
        <f>(K6*C22-K7)</f>
        <v>5056</v>
      </c>
      <c r="L9" s="12" t="str">
        <f>"0x" &amp; DEC2HEX(K9,4)</f>
        <v>0x13C0</v>
      </c>
    </row>
    <row r="10" spans="1:12" x14ac:dyDescent="0.25">
      <c r="J10" t="s">
        <v>47</v>
      </c>
      <c r="K10" s="11">
        <f>$B$13</f>
        <v>2</v>
      </c>
      <c r="L10" s="12" t="str">
        <f>"0x" &amp; DEC2HEX(K10,4)</f>
        <v>0x0002</v>
      </c>
    </row>
    <row r="11" spans="1:12" x14ac:dyDescent="0.25">
      <c r="A11" s="6" t="s">
        <v>27</v>
      </c>
      <c r="B11" s="7"/>
      <c r="C11" s="7"/>
      <c r="D11" s="8"/>
      <c r="J11" t="s">
        <v>24</v>
      </c>
      <c r="K11" s="11">
        <f>K8/2^K10</f>
        <v>887</v>
      </c>
      <c r="L11" s="12" t="str">
        <f>"0x" &amp; DEC2HEX(K11,4)</f>
        <v>0x0377</v>
      </c>
    </row>
    <row r="12" spans="1:12" x14ac:dyDescent="0.25">
      <c r="A12" t="s">
        <v>28</v>
      </c>
      <c r="B12" s="4">
        <f>D9/2^B13</f>
        <v>0.71250000000000002</v>
      </c>
      <c r="C12" s="11">
        <f>INT(B12*(2^15-1))</f>
        <v>23346</v>
      </c>
      <c r="D12" s="13" t="str">
        <f>"0x" &amp; DEC2HEX(C12, 4)</f>
        <v>0x5B32</v>
      </c>
      <c r="F12" s="4">
        <f>H9/2^F13</f>
        <v>0.70960000000000001</v>
      </c>
      <c r="G12" s="11">
        <f>H5/2^$B$13</f>
        <v>2255</v>
      </c>
      <c r="H12" s="13" t="str">
        <f>"0x" &amp; DEC2HEX(G12, 4)</f>
        <v>0x08CF</v>
      </c>
      <c r="I12" t="s">
        <v>40</v>
      </c>
      <c r="J12" t="s">
        <v>22</v>
      </c>
      <c r="K12" s="4">
        <f>G14/K9</f>
        <v>0.17543512658227847</v>
      </c>
      <c r="L12" s="12" t="str">
        <f>"0x" &amp; DEC2HEX(K12,4)</f>
        <v>0x0000</v>
      </c>
    </row>
    <row r="13" spans="1:12" x14ac:dyDescent="0.25">
      <c r="A13" t="s">
        <v>29</v>
      </c>
      <c r="B13" s="4">
        <f>CEILING(LOG(D9, 2), 1)</f>
        <v>2</v>
      </c>
      <c r="C13" s="11">
        <f t="shared" ref="C13" si="5">INT(B13*(2^15-1))</f>
        <v>65534</v>
      </c>
      <c r="D13" s="13" t="str">
        <f t="shared" ref="D13:D14" si="6">"0x" &amp; DEC2HEX(C13, 4)</f>
        <v>0xFFFE</v>
      </c>
      <c r="F13" s="4">
        <f>CEILING(LOG(H9, 2), 1)</f>
        <v>2</v>
      </c>
      <c r="G13" s="11">
        <f t="shared" ref="G13" si="7">INT(F13*(2^15-1))</f>
        <v>65534</v>
      </c>
      <c r="H13" s="13" t="str">
        <f t="shared" ref="H13" si="8">"0x" &amp; DEC2HEX(G13, 4)</f>
        <v>0xFFFE</v>
      </c>
      <c r="I13" t="s">
        <v>39</v>
      </c>
    </row>
    <row r="14" spans="1:12" x14ac:dyDescent="0.25">
      <c r="A14" t="s">
        <v>25</v>
      </c>
      <c r="B14" s="4">
        <f>C9/2^B13</f>
        <v>0.25</v>
      </c>
      <c r="C14" s="11">
        <f>INT(B14*(2^15-1))</f>
        <v>8191</v>
      </c>
      <c r="D14" s="13" t="str">
        <f t="shared" si="6"/>
        <v>0x1FFF</v>
      </c>
      <c r="F14" s="4">
        <f>G9/2^F13</f>
        <v>0.25</v>
      </c>
      <c r="G14" s="11">
        <f>G5/2^$B$13</f>
        <v>887</v>
      </c>
      <c r="H14" s="13" t="str">
        <f>"0x" &amp; DEC2HEX(G14, 4)</f>
        <v>0x0377</v>
      </c>
      <c r="I14" t="s">
        <v>38</v>
      </c>
    </row>
    <row r="16" spans="1:12" x14ac:dyDescent="0.25">
      <c r="A16" s="10" t="s">
        <v>32</v>
      </c>
      <c r="B16" s="10"/>
      <c r="C16" s="10"/>
      <c r="D16" s="10"/>
    </row>
    <row r="17" spans="1:4" x14ac:dyDescent="0.25">
      <c r="B17" t="s">
        <v>1</v>
      </c>
      <c r="C17" t="s">
        <v>0</v>
      </c>
    </row>
    <row r="18" spans="1:4" x14ac:dyDescent="0.25">
      <c r="A18" t="s">
        <v>3</v>
      </c>
      <c r="B18" s="2">
        <v>1000</v>
      </c>
      <c r="C18" s="2">
        <v>6980</v>
      </c>
      <c r="D18" s="1" t="s">
        <v>16</v>
      </c>
    </row>
    <row r="19" spans="1:4" x14ac:dyDescent="0.25">
      <c r="A19" t="s">
        <v>4</v>
      </c>
      <c r="B19" s="2">
        <v>1000</v>
      </c>
      <c r="C19" s="2">
        <v>1000</v>
      </c>
      <c r="D19" s="1" t="s">
        <v>16</v>
      </c>
    </row>
    <row r="20" spans="1:4" x14ac:dyDescent="0.25">
      <c r="A20" t="s">
        <v>5</v>
      </c>
      <c r="B20" s="4">
        <f>B19/(B18+B19)</f>
        <v>0.5</v>
      </c>
      <c r="C20" s="4">
        <f>C19/(C18+C19)</f>
        <v>0.12531328320802004</v>
      </c>
      <c r="D20" t="s">
        <v>30</v>
      </c>
    </row>
    <row r="21" spans="1:4" x14ac:dyDescent="0.25">
      <c r="A21" t="s">
        <v>17</v>
      </c>
      <c r="B21" s="3"/>
      <c r="C21" s="4">
        <f>B20/C20</f>
        <v>3.99</v>
      </c>
      <c r="D21" t="s">
        <v>30</v>
      </c>
    </row>
    <row r="22" spans="1:4" x14ac:dyDescent="0.25">
      <c r="A22" t="s">
        <v>35</v>
      </c>
      <c r="B22" s="3"/>
      <c r="C22" s="4">
        <f>CEILING(C21, 1)</f>
        <v>4</v>
      </c>
      <c r="D22" t="s">
        <v>30</v>
      </c>
    </row>
    <row r="24" spans="1:4" x14ac:dyDescent="0.25">
      <c r="A24" s="6" t="s">
        <v>31</v>
      </c>
      <c r="B24" s="7"/>
      <c r="C24" s="7"/>
      <c r="D24" s="8"/>
    </row>
    <row r="25" spans="1:4" x14ac:dyDescent="0.25">
      <c r="A25" t="s">
        <v>11</v>
      </c>
      <c r="B25" s="15">
        <v>3.3</v>
      </c>
      <c r="C25" t="s">
        <v>2</v>
      </c>
    </row>
    <row r="26" spans="1:4" x14ac:dyDescent="0.25">
      <c r="A26" t="s">
        <v>12</v>
      </c>
      <c r="B26" s="2">
        <v>12</v>
      </c>
      <c r="C26" t="s">
        <v>14</v>
      </c>
    </row>
    <row r="27" spans="1:4" x14ac:dyDescent="0.25">
      <c r="A27" t="s">
        <v>44</v>
      </c>
      <c r="B27" s="4">
        <f>15-B26</f>
        <v>3</v>
      </c>
      <c r="C27" t="s">
        <v>14</v>
      </c>
    </row>
    <row r="28" spans="1:4" x14ac:dyDescent="0.25">
      <c r="A28" t="s">
        <v>13</v>
      </c>
      <c r="B28" s="4">
        <f>B25/2^B26</f>
        <v>8.0566406249999996E-4</v>
      </c>
      <c r="C28" t="s">
        <v>15</v>
      </c>
    </row>
  </sheetData>
  <mergeCells count="4">
    <mergeCell ref="A11:D11"/>
    <mergeCell ref="A16:D16"/>
    <mergeCell ref="A24:D24"/>
    <mergeCell ref="J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2021-02-23T11:19:55Z</dcterms:created>
  <dcterms:modified xsi:type="dcterms:W3CDTF">2021-02-23T23:04:42Z</dcterms:modified>
</cp:coreProperties>
</file>