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ware\MCU16ASMPS_CodeExamples\dpsk3-power-buck-pcmc\.mchp_private\reports\"/>
    </mc:Choice>
  </mc:AlternateContent>
  <xr:revisionPtr revIDLastSave="0" documentId="13_ncr:1_{9EFDC5DA-AD22-42AF-AD12-023CCEF57DE2}" xr6:coauthVersionLast="46" xr6:coauthVersionMax="46" xr10:uidLastSave="{00000000-0000-0000-0000-000000000000}"/>
  <bookViews>
    <workbookView xWindow="-120" yWindow="-120" windowWidth="29040" windowHeight="15990" xr2:uid="{6AE1F695-20EC-471C-A18F-FED41A081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21" i="1"/>
  <c r="B21" i="1"/>
  <c r="P17" i="1"/>
  <c r="P15" i="1"/>
  <c r="P11" i="1"/>
  <c r="P10" i="1"/>
  <c r="P9" i="1"/>
  <c r="K14" i="1"/>
  <c r="K13" i="1"/>
  <c r="E14" i="1"/>
  <c r="B13" i="1"/>
  <c r="B12" i="1"/>
  <c r="B20" i="1"/>
  <c r="J6" i="1"/>
  <c r="B10" i="1"/>
  <c r="B18" i="1" s="1"/>
  <c r="B8" i="1"/>
  <c r="B5" i="1"/>
  <c r="B17" i="1" l="1"/>
  <c r="B19" i="1" s="1"/>
</calcChain>
</file>

<file path=xl/sharedStrings.xml><?xml version="1.0" encoding="utf-8"?>
<sst xmlns="http://schemas.openxmlformats.org/spreadsheetml/2006/main" count="70" uniqueCount="49">
  <si>
    <t>DACref</t>
  </si>
  <si>
    <t>V</t>
  </si>
  <si>
    <t>DACres</t>
  </si>
  <si>
    <t>bit</t>
  </si>
  <si>
    <t>DACgran</t>
  </si>
  <si>
    <t>DACmin</t>
  </si>
  <si>
    <t>DACmax</t>
  </si>
  <si>
    <t>V/tick</t>
  </si>
  <si>
    <t>Hz</t>
  </si>
  <si>
    <t>sec</t>
  </si>
  <si>
    <t>fdac</t>
  </si>
  <si>
    <t>Tdac</t>
  </si>
  <si>
    <t>Slope</t>
  </si>
  <si>
    <t>V/usec</t>
  </si>
  <si>
    <t>SLPxDAT</t>
  </si>
  <si>
    <t>fsw</t>
  </si>
  <si>
    <t>Tsw</t>
  </si>
  <si>
    <t>SLPstart</t>
  </si>
  <si>
    <t>SLPstop</t>
  </si>
  <si>
    <t>%</t>
  </si>
  <si>
    <t>Tstart</t>
  </si>
  <si>
    <t>Tstop</t>
  </si>
  <si>
    <t>REFstart</t>
  </si>
  <si>
    <t>REFstop</t>
  </si>
  <si>
    <t>ticks</t>
  </si>
  <si>
    <t>mV</t>
  </si>
  <si>
    <t>usec</t>
  </si>
  <si>
    <t>fsrc</t>
  </si>
  <si>
    <t>Tsrc</t>
  </si>
  <si>
    <t>tick/usec</t>
  </si>
  <si>
    <t>=</t>
  </si>
  <si>
    <t>VIN</t>
  </si>
  <si>
    <t>VOUT</t>
  </si>
  <si>
    <t>L</t>
  </si>
  <si>
    <t>H</t>
  </si>
  <si>
    <t>dI/dt</t>
  </si>
  <si>
    <t>dI/dt*</t>
  </si>
  <si>
    <t>A/usec</t>
  </si>
  <si>
    <t>CT</t>
  </si>
  <si>
    <t>1:x winding ratio</t>
  </si>
  <si>
    <t>Rb</t>
  </si>
  <si>
    <t>Ohm burden resistance</t>
  </si>
  <si>
    <t>G</t>
  </si>
  <si>
    <t>V/A</t>
  </si>
  <si>
    <t>CompSlope</t>
  </si>
  <si>
    <t>(minimum)</t>
  </si>
  <si>
    <t>(rising)</t>
  </si>
  <si>
    <t>(falling)</t>
  </si>
  <si>
    <t>(compensation slope in current/microsecond)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</si>
</sst>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E+00"/>
    <numFmt numFmtId="165" formatCode="0.0.E+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8" fontId="0" fillId="3" borderId="1" xfId="0" applyNumberFormat="1" applyFill="1" applyBorder="1"/>
    <xf numFmtId="48" fontId="0" fillId="2" borderId="1" xfId="0" applyNumberFormat="1" applyFill="1" applyBorder="1"/>
    <xf numFmtId="1" fontId="0" fillId="2" borderId="1" xfId="0" applyNumberForma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2" borderId="1" xfId="0" applyNumberFormat="1" applyFill="1" applyBorder="1"/>
    <xf numFmtId="48" fontId="0" fillId="2" borderId="2" xfId="0" applyNumberFormat="1" applyFill="1" applyBorder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42CA-DF73-40DC-B2BC-53DC9A90417C}">
  <dimension ref="A1:R21"/>
  <sheetViews>
    <sheetView tabSelected="1" workbookViewId="0">
      <selection activeCell="E13" sqref="E13"/>
    </sheetView>
  </sheetViews>
  <sheetFormatPr defaultRowHeight="15" x14ac:dyDescent="0.25"/>
  <cols>
    <col min="4" max="4" width="2" bestFit="1" customWidth="1"/>
    <col min="15" max="15" width="11.140625" bestFit="1" customWidth="1"/>
  </cols>
  <sheetData>
    <row r="1" spans="1:18" x14ac:dyDescent="0.25">
      <c r="A1" t="s">
        <v>0</v>
      </c>
      <c r="B1" s="2">
        <v>3.3</v>
      </c>
      <c r="C1" t="s">
        <v>1</v>
      </c>
    </row>
    <row r="2" spans="1:18" x14ac:dyDescent="0.25">
      <c r="A2" t="s">
        <v>5</v>
      </c>
      <c r="B2" s="2">
        <v>0.16500000000000001</v>
      </c>
      <c r="C2" t="s">
        <v>1</v>
      </c>
    </row>
    <row r="3" spans="1:18" x14ac:dyDescent="0.25">
      <c r="A3" t="s">
        <v>6</v>
      </c>
      <c r="B3" s="2">
        <v>3.1349999999999998</v>
      </c>
      <c r="C3" t="s">
        <v>1</v>
      </c>
    </row>
    <row r="4" spans="1:18" x14ac:dyDescent="0.25">
      <c r="A4" t="s">
        <v>2</v>
      </c>
      <c r="B4" s="2">
        <v>12</v>
      </c>
      <c r="C4" t="s">
        <v>3</v>
      </c>
      <c r="J4" s="2">
        <v>432.8</v>
      </c>
      <c r="K4" t="s">
        <v>25</v>
      </c>
    </row>
    <row r="5" spans="1:18" x14ac:dyDescent="0.25">
      <c r="A5" t="s">
        <v>4</v>
      </c>
      <c r="B5" s="1">
        <f>B1/2^B4</f>
        <v>8.0566406249999996E-4</v>
      </c>
      <c r="C5" t="s">
        <v>7</v>
      </c>
      <c r="J5" s="2">
        <v>1.528</v>
      </c>
      <c r="K5" t="s">
        <v>26</v>
      </c>
    </row>
    <row r="6" spans="1:18" x14ac:dyDescent="0.25">
      <c r="J6" s="1">
        <f>J4/J5</f>
        <v>283.24607329842934</v>
      </c>
      <c r="K6" t="s">
        <v>13</v>
      </c>
      <c r="O6" t="s">
        <v>31</v>
      </c>
      <c r="P6" s="2">
        <v>9</v>
      </c>
      <c r="Q6" t="s">
        <v>1</v>
      </c>
    </row>
    <row r="7" spans="1:18" x14ac:dyDescent="0.25">
      <c r="A7" t="s">
        <v>27</v>
      </c>
      <c r="B7" s="3">
        <v>500000000</v>
      </c>
      <c r="C7" t="s">
        <v>8</v>
      </c>
      <c r="O7" t="s">
        <v>32</v>
      </c>
      <c r="P7" s="2">
        <v>3.3</v>
      </c>
      <c r="Q7" t="s">
        <v>1</v>
      </c>
    </row>
    <row r="8" spans="1:18" x14ac:dyDescent="0.25">
      <c r="A8" t="s">
        <v>28</v>
      </c>
      <c r="B8" s="4">
        <f>1/B7</f>
        <v>2.0000000000000001E-9</v>
      </c>
      <c r="C8" t="s">
        <v>9</v>
      </c>
      <c r="O8" t="s">
        <v>33</v>
      </c>
      <c r="P8" s="4">
        <v>1.0000000000000001E-5</v>
      </c>
      <c r="Q8" t="s">
        <v>34</v>
      </c>
    </row>
    <row r="9" spans="1:18" x14ac:dyDescent="0.25">
      <c r="A9" t="s">
        <v>15</v>
      </c>
      <c r="B9" s="3">
        <v>500000</v>
      </c>
      <c r="C9" t="s">
        <v>8</v>
      </c>
      <c r="O9" t="s">
        <v>35</v>
      </c>
      <c r="P9" s="4">
        <f>(P6-P7)/(P8*1000000)</f>
        <v>0.57000000000000006</v>
      </c>
      <c r="Q9" t="s">
        <v>37</v>
      </c>
      <c r="R9" t="s">
        <v>46</v>
      </c>
    </row>
    <row r="10" spans="1:18" x14ac:dyDescent="0.25">
      <c r="A10" t="s">
        <v>16</v>
      </c>
      <c r="B10" s="4">
        <f>1/B9</f>
        <v>1.9999999999999999E-6</v>
      </c>
      <c r="C10" t="s">
        <v>9</v>
      </c>
      <c r="O10" t="s">
        <v>36</v>
      </c>
      <c r="P10" s="4">
        <f>P7/(P8*1000000)</f>
        <v>0.32999999999999996</v>
      </c>
      <c r="Q10" t="s">
        <v>37</v>
      </c>
      <c r="R10" t="s">
        <v>47</v>
      </c>
    </row>
    <row r="11" spans="1:18" x14ac:dyDescent="0.25">
      <c r="E11" s="6"/>
      <c r="O11" t="s">
        <v>12</v>
      </c>
      <c r="P11" s="4">
        <f>P9-P10</f>
        <v>0.2400000000000001</v>
      </c>
      <c r="Q11" t="s">
        <v>37</v>
      </c>
      <c r="R11" t="s">
        <v>48</v>
      </c>
    </row>
    <row r="12" spans="1:18" x14ac:dyDescent="0.25">
      <c r="A12" t="s">
        <v>10</v>
      </c>
      <c r="B12" s="3">
        <f>B7/2</f>
        <v>250000000</v>
      </c>
      <c r="C12" t="s">
        <v>8</v>
      </c>
      <c r="E12" s="7"/>
      <c r="K12">
        <v>500</v>
      </c>
    </row>
    <row r="13" spans="1:18" x14ac:dyDescent="0.25">
      <c r="A13" t="s">
        <v>11</v>
      </c>
      <c r="B13" s="4">
        <f>1/B12</f>
        <v>4.0000000000000002E-9</v>
      </c>
      <c r="C13" t="s">
        <v>9</v>
      </c>
      <c r="D13" s="8" t="s">
        <v>30</v>
      </c>
      <c r="E13" s="5">
        <f>0.000001/B13</f>
        <v>249.99999999999997</v>
      </c>
      <c r="F13" t="s">
        <v>24</v>
      </c>
      <c r="K13">
        <f>1/K12</f>
        <v>2E-3</v>
      </c>
      <c r="O13" t="s">
        <v>38</v>
      </c>
      <c r="P13" s="2">
        <v>100</v>
      </c>
      <c r="Q13" t="s">
        <v>39</v>
      </c>
    </row>
    <row r="14" spans="1:18" x14ac:dyDescent="0.25">
      <c r="A14" t="s">
        <v>12</v>
      </c>
      <c r="B14" s="3">
        <v>0.28000000000000003</v>
      </c>
      <c r="C14" t="s">
        <v>13</v>
      </c>
      <c r="D14" s="8" t="s">
        <v>30</v>
      </c>
      <c r="E14" s="5">
        <f>INT(B14/B5)</f>
        <v>347</v>
      </c>
      <c r="F14" t="s">
        <v>29</v>
      </c>
      <c r="K14">
        <f>2/K12</f>
        <v>4.0000000000000001E-3</v>
      </c>
      <c r="O14" t="s">
        <v>40</v>
      </c>
      <c r="P14" s="2">
        <v>100</v>
      </c>
      <c r="Q14" t="s">
        <v>41</v>
      </c>
    </row>
    <row r="15" spans="1:18" x14ac:dyDescent="0.25">
      <c r="A15" t="s">
        <v>17</v>
      </c>
      <c r="B15" s="2">
        <v>0.04</v>
      </c>
      <c r="C15" t="s">
        <v>19</v>
      </c>
      <c r="O15" t="s">
        <v>42</v>
      </c>
      <c r="P15" s="9">
        <f>P14*(1/P13)</f>
        <v>1</v>
      </c>
      <c r="Q15" t="s">
        <v>43</v>
      </c>
    </row>
    <row r="16" spans="1:18" ht="15.75" thickBot="1" x14ac:dyDescent="0.3">
      <c r="A16" t="s">
        <v>18</v>
      </c>
      <c r="B16" s="2">
        <v>0.8</v>
      </c>
      <c r="C16" t="s">
        <v>19</v>
      </c>
    </row>
    <row r="17" spans="1:18" ht="15.75" thickBot="1" x14ac:dyDescent="0.3">
      <c r="A17" t="s">
        <v>20</v>
      </c>
      <c r="B17" s="4">
        <f>B10*B15</f>
        <v>8.0000000000000002E-8</v>
      </c>
      <c r="C17" t="s">
        <v>9</v>
      </c>
      <c r="O17" s="11" t="s">
        <v>44</v>
      </c>
      <c r="P17" s="10">
        <f>P11*P15</f>
        <v>0.2400000000000001</v>
      </c>
      <c r="Q17" s="12" t="s">
        <v>13</v>
      </c>
      <c r="R17" t="s">
        <v>45</v>
      </c>
    </row>
    <row r="18" spans="1:18" x14ac:dyDescent="0.25">
      <c r="A18" t="s">
        <v>21</v>
      </c>
      <c r="B18" s="4">
        <f>B10*B16</f>
        <v>1.5999999999999999E-6</v>
      </c>
      <c r="C18" t="s">
        <v>9</v>
      </c>
    </row>
    <row r="19" spans="1:18" x14ac:dyDescent="0.25">
      <c r="A19" t="s">
        <v>22</v>
      </c>
      <c r="B19" s="5">
        <f>INT(B20+B14*(B18-B17)*1000000/B5)</f>
        <v>732</v>
      </c>
      <c r="C19" t="s">
        <v>24</v>
      </c>
    </row>
    <row r="20" spans="1:18" x14ac:dyDescent="0.25">
      <c r="A20" t="s">
        <v>23</v>
      </c>
      <c r="B20" s="1">
        <f>INT(B2/B5)</f>
        <v>204</v>
      </c>
      <c r="C20" t="s">
        <v>24</v>
      </c>
    </row>
    <row r="21" spans="1:18" x14ac:dyDescent="0.25">
      <c r="A21" t="s">
        <v>14</v>
      </c>
      <c r="B21" s="5">
        <f>((B19-B20)*16)/((B18-B17)/(2/B7))</f>
        <v>22.231578947368423</v>
      </c>
      <c r="C21" t="s">
        <v>24</v>
      </c>
      <c r="D21" t="s">
        <v>30</v>
      </c>
      <c r="E21" s="1">
        <f xml:space="preserve"> INT(16*E14/E13)</f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Reiter - M91406</dc:creator>
  <cp:lastModifiedBy>Andreas Reiter - M91406</cp:lastModifiedBy>
  <dcterms:created xsi:type="dcterms:W3CDTF">2021-04-13T20:28:09Z</dcterms:created>
  <dcterms:modified xsi:type="dcterms:W3CDTF">2021-04-14T20:01:20Z</dcterms:modified>
</cp:coreProperties>
</file>