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MCHP_Projects\MC\2025\CQ1\MCHV_Release\PFC\project\docs\"/>
    </mc:Choice>
  </mc:AlternateContent>
  <xr:revisionPtr revIDLastSave="0" documentId="13_ncr:1_{EC20B920-E51E-48C9-B3C7-83FF6E78D0AB}" xr6:coauthVersionLast="47" xr6:coauthVersionMax="47" xr10:uidLastSave="{00000000-0000-0000-0000-000000000000}"/>
  <bookViews>
    <workbookView xWindow="28680" yWindow="-120" windowWidth="24240" windowHeight="13020" xr2:uid="{00000000-000D-0000-FFFF-FFFF00000000}"/>
  </bookViews>
  <sheets>
    <sheet name="Single Stage PF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39" i="1"/>
  <c r="C37" i="1"/>
  <c r="C34" i="1"/>
  <c r="C33" i="1"/>
  <c r="C32" i="1"/>
  <c r="C31" i="1"/>
  <c r="C26" i="1"/>
  <c r="C21" i="1"/>
  <c r="C28" i="1"/>
  <c r="C36" i="1"/>
  <c r="C29" i="1"/>
  <c r="C40" i="1" l="1"/>
  <c r="H4" i="1"/>
  <c r="H2" i="1" s="1"/>
  <c r="C42" i="1"/>
  <c r="H10" i="1" s="1"/>
  <c r="H8" i="1" s="1"/>
  <c r="H13" i="1"/>
  <c r="C43" i="1" l="1"/>
  <c r="H11" i="1" s="1"/>
  <c r="H9" i="1" s="1"/>
  <c r="H5" i="1" l="1"/>
  <c r="H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 Padmanabhan - I50990</author>
  </authors>
  <commentList>
    <comment ref="C17" authorId="0" shapeId="0" xr:uid="{7F6114A6-5E39-439F-8E40-3FB8D678B8D1}">
      <text>
        <r>
          <rPr>
            <b/>
            <sz val="9"/>
            <color indexed="81"/>
            <rFont val="Tahoma"/>
            <charset val="1"/>
          </rPr>
          <t>Usually chosen 1/10th of the Switching Frequency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8" authorId="0" shapeId="0" xr:uid="{7BD98FC5-E5A2-4724-A6B4-EB2F1039417E}">
      <text>
        <r>
          <rPr>
            <b/>
            <sz val="9"/>
            <color indexed="81"/>
            <rFont val="Tahoma"/>
            <family val="2"/>
          </rPr>
          <t>Zero can be placed between cross over frequency and 1 decade prior to it.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0" authorId="0" shapeId="0" xr:uid="{7A1EB790-A7A2-47C8-B707-462C8BB5C3FC}">
      <text>
        <r>
          <rPr>
            <b/>
            <sz val="9"/>
            <color indexed="81"/>
            <rFont val="Tahoma"/>
            <family val="2"/>
          </rPr>
          <t>To filter 100Hz ripple in the output voltage,crossover frquency of output voltage loop is chosen 1/10th of the ripple frequency.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1" authorId="0" shapeId="0" xr:uid="{69A1CD73-0A85-4BA9-81CF-543B4AB2608D}">
      <text>
        <r>
          <rPr>
            <b/>
            <sz val="9"/>
            <color indexed="81"/>
            <rFont val="Tahoma"/>
            <charset val="1"/>
          </rPr>
          <t>Zero can be placed anywhere between crossover frequency and one decade prior to it.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<sst xmlns="http://schemas.openxmlformats.org/spreadsheetml/2006/main" count="88" uniqueCount="78">
  <si>
    <t>Parameters</t>
  </si>
  <si>
    <t>Value</t>
  </si>
  <si>
    <t>Pout</t>
  </si>
  <si>
    <t>Vout</t>
  </si>
  <si>
    <t>V</t>
  </si>
  <si>
    <t>Vin_rms</t>
  </si>
  <si>
    <t>L</t>
  </si>
  <si>
    <t>C</t>
  </si>
  <si>
    <t>R</t>
  </si>
  <si>
    <t>Fsw</t>
  </si>
  <si>
    <t>Isr</t>
  </si>
  <si>
    <t>Osr</t>
  </si>
  <si>
    <t>Output voltage in V</t>
  </si>
  <si>
    <t>Input voltage in V</t>
  </si>
  <si>
    <t>Inductance in H</t>
  </si>
  <si>
    <t>Capacitance in F</t>
  </si>
  <si>
    <t>Load Resistance in Ohm</t>
  </si>
  <si>
    <t>Switching Frequency in Hz</t>
  </si>
  <si>
    <t>Innerloop Sampling Ratio</t>
  </si>
  <si>
    <t>Outerloop Sampling Ratio</t>
  </si>
  <si>
    <t>Ibase</t>
  </si>
  <si>
    <t>Vbase</t>
  </si>
  <si>
    <t>Voltage base</t>
  </si>
  <si>
    <t>Current base</t>
  </si>
  <si>
    <t>KiL</t>
  </si>
  <si>
    <t>Kvo</t>
  </si>
  <si>
    <t>Kvin</t>
  </si>
  <si>
    <t>Kmul</t>
  </si>
  <si>
    <t>Input Current Sensing gain</t>
  </si>
  <si>
    <t>Output Voltage Sensing gain</t>
  </si>
  <si>
    <t>Input Voltage Sensing gain</t>
  </si>
  <si>
    <t>Multiplier gain</t>
  </si>
  <si>
    <t xml:space="preserve">Inner Loop Desired crossover frequency in Hz </t>
  </si>
  <si>
    <t>Outer Loop Cross over frequency in Hz</t>
  </si>
  <si>
    <t>Innerloop Coefficients</t>
  </si>
  <si>
    <t>Sampling time for Current Loop in sec</t>
  </si>
  <si>
    <t>Sampling time for Voltage Loop in sec</t>
  </si>
  <si>
    <t>Tsi</t>
  </si>
  <si>
    <t>Tsv</t>
  </si>
  <si>
    <t>Outerloop Coefficients</t>
  </si>
  <si>
    <t>fz_i</t>
  </si>
  <si>
    <t>Zero placement frequency in Hz</t>
  </si>
  <si>
    <t>KP_I</t>
  </si>
  <si>
    <t>KI_I</t>
  </si>
  <si>
    <t>KP_I_SCALE</t>
  </si>
  <si>
    <t>KI_I_SCALE</t>
  </si>
  <si>
    <t>KP_V</t>
  </si>
  <si>
    <t>KI_V</t>
  </si>
  <si>
    <t>KP_V_SCALE</t>
  </si>
  <si>
    <t>KI_V_SCALE</t>
  </si>
  <si>
    <t>Minimum operating Input Voltage</t>
  </si>
  <si>
    <t>Vin_rms_min</t>
  </si>
  <si>
    <t>fc_i</t>
  </si>
  <si>
    <t>fc_v</t>
  </si>
  <si>
    <t>Tz_i</t>
  </si>
  <si>
    <t>fz_v</t>
  </si>
  <si>
    <t>Tz_v</t>
  </si>
  <si>
    <t>Kp_i</t>
  </si>
  <si>
    <t>Ki_i</t>
  </si>
  <si>
    <t>Kp_v</t>
  </si>
  <si>
    <t>Ki_v</t>
  </si>
  <si>
    <t>Inner loop Proportional Gain</t>
  </si>
  <si>
    <t>Inner loop Integral Gain</t>
  </si>
  <si>
    <t>Outer loop Proportional Gain</t>
  </si>
  <si>
    <t>Outer loop Integral Gain</t>
  </si>
  <si>
    <t>Integral time Constant for inner current loop in Sec</t>
  </si>
  <si>
    <t>Integral time Constant for outer voltage loop in Sec</t>
  </si>
  <si>
    <t>Output Power</t>
  </si>
  <si>
    <t>Unit</t>
  </si>
  <si>
    <t>W</t>
  </si>
  <si>
    <t>uH</t>
  </si>
  <si>
    <t>uF</t>
  </si>
  <si>
    <t>Ohm</t>
  </si>
  <si>
    <t>kHz</t>
  </si>
  <si>
    <t>A</t>
  </si>
  <si>
    <t>Hz</t>
  </si>
  <si>
    <t>S</t>
  </si>
  <si>
    <t>KMUL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</si>
</sst>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selection activeCell="J16" sqref="J16"/>
    </sheetView>
  </sheetViews>
  <sheetFormatPr defaultRowHeight="14.5" x14ac:dyDescent="0.35"/>
  <cols>
    <col min="1" max="1" width="47.1796875" bestFit="1" customWidth="1"/>
    <col min="2" max="2" width="12.81640625" style="1" bestFit="1" customWidth="1"/>
    <col min="3" max="3" width="12" bestFit="1" customWidth="1"/>
    <col min="4" max="4" width="7.81640625" customWidth="1"/>
    <col min="7" max="7" width="11.81640625" bestFit="1" customWidth="1"/>
    <col min="8" max="8" width="13.453125" customWidth="1"/>
  </cols>
  <sheetData>
    <row r="1" spans="1:8" s="7" customFormat="1" ht="15" thickBot="1" x14ac:dyDescent="0.4">
      <c r="A1" s="16" t="s">
        <v>0</v>
      </c>
      <c r="B1" s="17"/>
      <c r="C1" s="8" t="s">
        <v>1</v>
      </c>
      <c r="D1" s="9" t="s">
        <v>68</v>
      </c>
      <c r="G1" s="18" t="s">
        <v>34</v>
      </c>
      <c r="H1" s="19"/>
    </row>
    <row r="2" spans="1:8" x14ac:dyDescent="0.35">
      <c r="A2" s="10" t="s">
        <v>67</v>
      </c>
      <c r="B2" s="1" t="s">
        <v>2</v>
      </c>
      <c r="C2">
        <v>1500</v>
      </c>
      <c r="D2" s="2" t="s">
        <v>69</v>
      </c>
      <c r="G2" s="4" t="s">
        <v>42</v>
      </c>
      <c r="H2" s="2">
        <f>C39/(2^H4)</f>
        <v>0.79154907111921347</v>
      </c>
    </row>
    <row r="3" spans="1:8" x14ac:dyDescent="0.35">
      <c r="A3" s="10" t="s">
        <v>12</v>
      </c>
      <c r="B3" s="1" t="s">
        <v>3</v>
      </c>
      <c r="C3">
        <v>380</v>
      </c>
      <c r="D3" s="2" t="s">
        <v>4</v>
      </c>
      <c r="G3" s="5" t="s">
        <v>43</v>
      </c>
      <c r="H3" s="2">
        <f>C40/(2^H5)</f>
        <v>9.9468989871357841E-2</v>
      </c>
    </row>
    <row r="4" spans="1:8" x14ac:dyDescent="0.35">
      <c r="A4" s="10" t="s">
        <v>13</v>
      </c>
      <c r="B4" s="1" t="s">
        <v>5</v>
      </c>
      <c r="C4">
        <v>230</v>
      </c>
      <c r="D4" s="2" t="s">
        <v>4</v>
      </c>
      <c r="G4" s="5" t="s">
        <v>44</v>
      </c>
      <c r="H4" s="2">
        <f>IF(C39&lt;1,0,IF(C39&lt;2,1,IF(C39&lt;4,2,3)))</f>
        <v>1</v>
      </c>
    </row>
    <row r="5" spans="1:8" ht="15" thickBot="1" x14ac:dyDescent="0.4">
      <c r="A5" s="10" t="s">
        <v>50</v>
      </c>
      <c r="B5" s="1" t="s">
        <v>51</v>
      </c>
      <c r="C5">
        <v>140</v>
      </c>
      <c r="D5" s="2" t="s">
        <v>4</v>
      </c>
      <c r="G5" s="6" t="s">
        <v>45</v>
      </c>
      <c r="H5" s="3">
        <f>IF(C40&lt;1,0,IF(C40&lt;2,1,IF(C40&lt;4,2,3)))</f>
        <v>0</v>
      </c>
    </row>
    <row r="6" spans="1:8" ht="15" thickBot="1" x14ac:dyDescent="0.4">
      <c r="A6" s="10"/>
      <c r="D6" s="2"/>
    </row>
    <row r="7" spans="1:8" ht="15" thickBot="1" x14ac:dyDescent="0.4">
      <c r="A7" s="10" t="s">
        <v>14</v>
      </c>
      <c r="B7" s="1" t="s">
        <v>6</v>
      </c>
      <c r="C7">
        <v>680</v>
      </c>
      <c r="D7" s="2" t="s">
        <v>70</v>
      </c>
      <c r="G7" s="14" t="s">
        <v>39</v>
      </c>
      <c r="H7" s="15"/>
    </row>
    <row r="8" spans="1:8" x14ac:dyDescent="0.35">
      <c r="A8" s="10" t="s">
        <v>15</v>
      </c>
      <c r="B8" s="1" t="s">
        <v>7</v>
      </c>
      <c r="C8">
        <f xml:space="preserve"> 3*470</f>
        <v>1410</v>
      </c>
      <c r="D8" s="2" t="s">
        <v>71</v>
      </c>
      <c r="G8" s="4" t="s">
        <v>46</v>
      </c>
      <c r="H8" s="2">
        <f>C42/(2^H10)</f>
        <v>0.87529626238162295</v>
      </c>
    </row>
    <row r="9" spans="1:8" x14ac:dyDescent="0.35">
      <c r="A9" s="10"/>
      <c r="D9" s="2"/>
      <c r="G9" s="5" t="s">
        <v>47</v>
      </c>
      <c r="H9" s="2">
        <f>C43/(2^H11)</f>
        <v>5.4996486152254212E-3</v>
      </c>
    </row>
    <row r="10" spans="1:8" x14ac:dyDescent="0.35">
      <c r="A10" s="10" t="s">
        <v>17</v>
      </c>
      <c r="B10" s="1" t="s">
        <v>9</v>
      </c>
      <c r="C10">
        <v>64</v>
      </c>
      <c r="D10" s="2" t="s">
        <v>73</v>
      </c>
      <c r="G10" s="5" t="s">
        <v>48</v>
      </c>
      <c r="H10" s="2">
        <f>IF(C42&lt;1,0,IF(C42&lt;2,1,IF(C42&lt;4,2,3)))</f>
        <v>2</v>
      </c>
    </row>
    <row r="11" spans="1:8" ht="15" thickBot="1" x14ac:dyDescent="0.4">
      <c r="A11" s="10" t="s">
        <v>18</v>
      </c>
      <c r="B11" s="1" t="s">
        <v>10</v>
      </c>
      <c r="C11">
        <v>1</v>
      </c>
      <c r="D11" s="2"/>
      <c r="G11" s="6" t="s">
        <v>49</v>
      </c>
      <c r="H11" s="3">
        <f>IF(C43&lt;1,0,IF(C43&lt;2,1,IF(C43&lt;4,2,3)))</f>
        <v>0</v>
      </c>
    </row>
    <row r="12" spans="1:8" x14ac:dyDescent="0.35">
      <c r="A12" s="10" t="s">
        <v>19</v>
      </c>
      <c r="B12" s="1" t="s">
        <v>11</v>
      </c>
      <c r="C12">
        <v>16</v>
      </c>
      <c r="D12" s="2"/>
    </row>
    <row r="13" spans="1:8" x14ac:dyDescent="0.35">
      <c r="A13" s="10"/>
      <c r="D13" s="2"/>
      <c r="G13" s="7" t="s">
        <v>77</v>
      </c>
      <c r="H13">
        <f>ROUND((C34*32767),0)</f>
        <v>7161</v>
      </c>
    </row>
    <row r="14" spans="1:8" x14ac:dyDescent="0.35">
      <c r="A14" s="10" t="s">
        <v>22</v>
      </c>
      <c r="B14" s="1" t="s">
        <v>21</v>
      </c>
      <c r="C14">
        <v>453</v>
      </c>
      <c r="D14" s="2" t="s">
        <v>4</v>
      </c>
    </row>
    <row r="15" spans="1:8" x14ac:dyDescent="0.35">
      <c r="A15" s="10" t="s">
        <v>23</v>
      </c>
      <c r="B15" s="1" t="s">
        <v>20</v>
      </c>
      <c r="C15">
        <v>22</v>
      </c>
      <c r="D15" s="2" t="s">
        <v>74</v>
      </c>
    </row>
    <row r="16" spans="1:8" x14ac:dyDescent="0.35">
      <c r="A16" s="10"/>
      <c r="D16" s="2"/>
    </row>
    <row r="17" spans="1:4" x14ac:dyDescent="0.35">
      <c r="A17" s="10" t="s">
        <v>32</v>
      </c>
      <c r="B17" s="1" t="s">
        <v>52</v>
      </c>
      <c r="C17">
        <v>6400</v>
      </c>
      <c r="D17" s="2" t="s">
        <v>75</v>
      </c>
    </row>
    <row r="18" spans="1:4" x14ac:dyDescent="0.35">
      <c r="A18" s="10" t="s">
        <v>41</v>
      </c>
      <c r="B18" s="1" t="s">
        <v>40</v>
      </c>
      <c r="C18">
        <v>640</v>
      </c>
      <c r="D18" s="2" t="s">
        <v>75</v>
      </c>
    </row>
    <row r="19" spans="1:4" x14ac:dyDescent="0.35">
      <c r="A19" s="10"/>
      <c r="D19" s="2"/>
    </row>
    <row r="20" spans="1:4" x14ac:dyDescent="0.35">
      <c r="A20" s="10" t="s">
        <v>33</v>
      </c>
      <c r="B20" s="1" t="s">
        <v>53</v>
      </c>
      <c r="C20">
        <v>10</v>
      </c>
      <c r="D20" s="2" t="s">
        <v>75</v>
      </c>
    </row>
    <row r="21" spans="1:4" ht="15" thickBot="1" x14ac:dyDescent="0.4">
      <c r="A21" s="11" t="s">
        <v>41</v>
      </c>
      <c r="B21" s="12" t="s">
        <v>55</v>
      </c>
      <c r="C21" s="13">
        <f>C20/10</f>
        <v>1</v>
      </c>
      <c r="D21" s="3" t="s">
        <v>75</v>
      </c>
    </row>
    <row r="26" spans="1:4" x14ac:dyDescent="0.35">
      <c r="A26" t="s">
        <v>16</v>
      </c>
      <c r="B26" s="1" t="s">
        <v>8</v>
      </c>
      <c r="C26">
        <f>(C3)^2/C2</f>
        <v>96.266666666666666</v>
      </c>
      <c r="D26" t="s">
        <v>72</v>
      </c>
    </row>
    <row r="28" spans="1:4" x14ac:dyDescent="0.35">
      <c r="A28" t="s">
        <v>35</v>
      </c>
      <c r="B28" s="1" t="s">
        <v>37</v>
      </c>
      <c r="C28">
        <f>(C11)/(C10*10^3)</f>
        <v>1.5625E-5</v>
      </c>
      <c r="D28" t="s">
        <v>76</v>
      </c>
    </row>
    <row r="29" spans="1:4" x14ac:dyDescent="0.35">
      <c r="A29" t="s">
        <v>36</v>
      </c>
      <c r="B29" s="1" t="s">
        <v>38</v>
      </c>
      <c r="C29">
        <f>C12/(C10*10^3)</f>
        <v>2.5000000000000001E-4</v>
      </c>
      <c r="D29" t="s">
        <v>76</v>
      </c>
    </row>
    <row r="31" spans="1:4" x14ac:dyDescent="0.35">
      <c r="A31" t="s">
        <v>28</v>
      </c>
      <c r="B31" s="1" t="s">
        <v>24</v>
      </c>
      <c r="C31">
        <f>1/C15</f>
        <v>4.5454545454545456E-2</v>
      </c>
    </row>
    <row r="32" spans="1:4" x14ac:dyDescent="0.35">
      <c r="A32" t="s">
        <v>29</v>
      </c>
      <c r="B32" s="1" t="s">
        <v>25</v>
      </c>
      <c r="C32">
        <f>1/C14</f>
        <v>2.2075055187637969E-3</v>
      </c>
    </row>
    <row r="33" spans="1:4" x14ac:dyDescent="0.35">
      <c r="A33" t="s">
        <v>30</v>
      </c>
      <c r="B33" s="1" t="s">
        <v>26</v>
      </c>
      <c r="C33">
        <f>1/C14</f>
        <v>2.2075055187637969E-3</v>
      </c>
    </row>
    <row r="34" spans="1:4" x14ac:dyDescent="0.35">
      <c r="A34" t="s">
        <v>31</v>
      </c>
      <c r="B34" s="1" t="s">
        <v>27</v>
      </c>
      <c r="C34">
        <f>(C5*SQRT(2))/(2*C14)</f>
        <v>0.21853189705544515</v>
      </c>
    </row>
    <row r="36" spans="1:4" x14ac:dyDescent="0.35">
      <c r="A36" t="s">
        <v>65</v>
      </c>
      <c r="B36" s="1" t="s">
        <v>54</v>
      </c>
      <c r="C36">
        <f>1/(2*PI()*C18)</f>
        <v>2.4867959858108647E-4</v>
      </c>
      <c r="D36" t="s">
        <v>76</v>
      </c>
    </row>
    <row r="37" spans="1:4" x14ac:dyDescent="0.35">
      <c r="A37" t="s">
        <v>66</v>
      </c>
      <c r="B37" s="1" t="s">
        <v>56</v>
      </c>
      <c r="C37">
        <f>1/(2*PI()*C21)</f>
        <v>0.15915494309189535</v>
      </c>
      <c r="D37" t="s">
        <v>76</v>
      </c>
    </row>
    <row r="39" spans="1:4" x14ac:dyDescent="0.35">
      <c r="A39" t="s">
        <v>61</v>
      </c>
      <c r="B39" s="1" t="s">
        <v>57</v>
      </c>
      <c r="C39">
        <f>(2*PI()*C17*C7*10^-6)/(C31*C3)</f>
        <v>1.5830981422384269</v>
      </c>
    </row>
    <row r="40" spans="1:4" x14ac:dyDescent="0.35">
      <c r="A40" t="s">
        <v>62</v>
      </c>
      <c r="B40" s="1" t="s">
        <v>58</v>
      </c>
      <c r="C40">
        <f>(C39/C36)*C28</f>
        <v>9.9468989871357841E-2</v>
      </c>
    </row>
    <row r="42" spans="1:4" x14ac:dyDescent="0.35">
      <c r="A42" t="s">
        <v>63</v>
      </c>
      <c r="B42" s="1" t="s">
        <v>59</v>
      </c>
      <c r="C42">
        <f>(2*PI()*C20*C8*10^-6*C3*C33*C31)/(C32*2*C34)</f>
        <v>3.5011850495264918</v>
      </c>
    </row>
    <row r="43" spans="1:4" x14ac:dyDescent="0.35">
      <c r="A43" t="s">
        <v>64</v>
      </c>
      <c r="B43" s="1" t="s">
        <v>60</v>
      </c>
      <c r="C43">
        <f>(C42/C37)*C29</f>
        <v>5.4996486152254212E-3</v>
      </c>
    </row>
  </sheetData>
  <mergeCells count="3">
    <mergeCell ref="G7:H7"/>
    <mergeCell ref="A1:B1"/>
    <mergeCell ref="G1:H1"/>
  </mergeCell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 Stage PFC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Padmanabhan - I50990</dc:creator>
  <cp:lastModifiedBy>Shyam Padmanabhan - I50990</cp:lastModifiedBy>
  <dcterms:created xsi:type="dcterms:W3CDTF">2015-06-05T18:17:20Z</dcterms:created>
  <dcterms:modified xsi:type="dcterms:W3CDTF">2025-02-20T05:24:57Z</dcterms:modified>
</cp:coreProperties>
</file>