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2021\ACIM\AN1206_dsPIC33CK256MP508_EXT_INT_OPAMP_MCHV2_MCHV3\docs\"/>
    </mc:Choice>
  </mc:AlternateContent>
  <xr:revisionPtr revIDLastSave="0" documentId="13_ncr:1_{F9602467-F7BD-4476-A23A-367A5B905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_Load " sheetId="4" r:id="rId1"/>
    <sheet name="Locked_Ro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4" l="1"/>
  <c r="A18" i="4" s="1"/>
  <c r="C11" i="4"/>
  <c r="E11" i="4" s="1"/>
  <c r="D11" i="4"/>
  <c r="H11" i="4"/>
  <c r="I11" i="4" s="1"/>
  <c r="C12" i="4"/>
  <c r="E12" i="4" s="1"/>
  <c r="D12" i="4"/>
  <c r="H12" i="4"/>
  <c r="I12" i="4"/>
  <c r="J12" i="4" s="1"/>
  <c r="L12" i="4" s="1"/>
  <c r="D5" i="4"/>
  <c r="D6" i="4"/>
  <c r="D7" i="4"/>
  <c r="D8" i="4"/>
  <c r="E8" i="4" s="1"/>
  <c r="D9" i="4"/>
  <c r="D10" i="4"/>
  <c r="D4" i="4"/>
  <c r="E4" i="4" s="1"/>
  <c r="C4" i="4"/>
  <c r="E9" i="2"/>
  <c r="F9" i="2" s="1"/>
  <c r="E10" i="2"/>
  <c r="F10" i="2" s="1"/>
  <c r="E11" i="2"/>
  <c r="F11" i="2" s="1"/>
  <c r="C5" i="4"/>
  <c r="C6" i="4"/>
  <c r="E6" i="4" s="1"/>
  <c r="C7" i="4"/>
  <c r="C8" i="4"/>
  <c r="C9" i="4"/>
  <c r="C10" i="4"/>
  <c r="E10" i="4" s="1"/>
  <c r="H10" i="4"/>
  <c r="I10" i="4" s="1"/>
  <c r="H9" i="4"/>
  <c r="I9" i="4" s="1"/>
  <c r="E9" i="4"/>
  <c r="H8" i="4"/>
  <c r="I8" i="4" s="1"/>
  <c r="H7" i="4"/>
  <c r="I7" i="4" s="1"/>
  <c r="E7" i="4"/>
  <c r="H6" i="4"/>
  <c r="I6" i="4" s="1"/>
  <c r="H5" i="4"/>
  <c r="I5" i="4" s="1"/>
  <c r="E5" i="4"/>
  <c r="H4" i="4"/>
  <c r="I4" i="4" s="1"/>
  <c r="J11" i="4" l="1"/>
  <c r="L11" i="4" s="1"/>
  <c r="K11" i="4"/>
  <c r="M11" i="4" s="1"/>
  <c r="N11" i="4" s="1"/>
  <c r="O11" i="4" s="1"/>
  <c r="K12" i="4"/>
  <c r="M12" i="4" s="1"/>
  <c r="N12" i="4" s="1"/>
  <c r="O12" i="4" s="1"/>
  <c r="J4" i="4"/>
  <c r="L4" i="4" s="1"/>
  <c r="K4" i="4"/>
  <c r="M4" i="4" s="1"/>
  <c r="J6" i="4"/>
  <c r="L6" i="4" s="1"/>
  <c r="K6" i="4"/>
  <c r="M6" i="4" s="1"/>
  <c r="J8" i="4"/>
  <c r="L8" i="4" s="1"/>
  <c r="K8" i="4"/>
  <c r="M8" i="4" s="1"/>
  <c r="J10" i="4"/>
  <c r="L10" i="4" s="1"/>
  <c r="K10" i="4"/>
  <c r="M10" i="4" s="1"/>
  <c r="J5" i="4"/>
  <c r="L5" i="4" s="1"/>
  <c r="K5" i="4"/>
  <c r="M5" i="4" s="1"/>
  <c r="J7" i="4"/>
  <c r="L7" i="4" s="1"/>
  <c r="K7" i="4"/>
  <c r="M7" i="4" s="1"/>
  <c r="J9" i="4"/>
  <c r="L9" i="4" s="1"/>
  <c r="K9" i="4"/>
  <c r="M9" i="4" s="1"/>
  <c r="N10" i="4" l="1"/>
  <c r="O10" i="4" s="1"/>
  <c r="N9" i="4"/>
  <c r="O9" i="4" s="1"/>
  <c r="N8" i="4"/>
  <c r="O8" i="4" s="1"/>
  <c r="N7" i="4"/>
  <c r="O7" i="4" s="1"/>
  <c r="N6" i="4"/>
  <c r="O6" i="4" s="1"/>
  <c r="N5" i="4"/>
  <c r="O5" i="4" s="1"/>
  <c r="N4" i="4"/>
  <c r="O4" i="4" s="1"/>
</calcChain>
</file>

<file path=xl/sharedStrings.xml><?xml version="1.0" encoding="utf-8"?>
<sst xmlns="http://schemas.openxmlformats.org/spreadsheetml/2006/main" count="24" uniqueCount="24">
  <si>
    <t>Frequency (Hz)</t>
  </si>
  <si>
    <t>Speed (RPM)</t>
  </si>
  <si>
    <t>Synch Speed (RPM)</t>
  </si>
  <si>
    <t>Slip (%)</t>
  </si>
  <si>
    <t>V, I angle (deg)</t>
  </si>
  <si>
    <t>V, I phase (msec)</t>
  </si>
  <si>
    <t>V, I angle(rad)</t>
  </si>
  <si>
    <t>Cos(angle)</t>
  </si>
  <si>
    <t>Sin(angle)</t>
  </si>
  <si>
    <t>Core loss Current</t>
  </si>
  <si>
    <t>Magnetizing current</t>
  </si>
  <si>
    <t>Magnetizing reactance</t>
  </si>
  <si>
    <t>Magtizing Inductance</t>
  </si>
  <si>
    <t xml:space="preserve">Stator Resistance Measurement </t>
  </si>
  <si>
    <t>Stator Resistance (l-l) (Ohms)</t>
  </si>
  <si>
    <t>Stator Resistance (Phase) (Ohms)</t>
  </si>
  <si>
    <t>DC Voltage (ph-ph) (V)</t>
  </si>
  <si>
    <t xml:space="preserve">DC Current (A) </t>
  </si>
  <si>
    <t>No of Poles</t>
  </si>
  <si>
    <t>Current AC RMS (A)</t>
  </si>
  <si>
    <t>Voltage AC RMS (phase ) (V)</t>
  </si>
  <si>
    <t>Orient Motor</t>
  </si>
  <si>
    <t>Locked Rotor</t>
  </si>
  <si>
    <t>ZD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</si>
</sst>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4" fillId="0" borderId="1" xfId="0" applyFont="1" applyBorder="1" applyAlignment="1"/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02E-FDF9-4722-BCFA-E629F48B4062}">
  <dimension ref="A1:R18"/>
  <sheetViews>
    <sheetView tabSelected="1" workbookViewId="0">
      <selection activeCell="A18" sqref="A18"/>
    </sheetView>
  </sheetViews>
  <sheetFormatPr defaultRowHeight="15" x14ac:dyDescent="0.25"/>
  <cols>
    <col min="1" max="1" width="15.140625" bestFit="1" customWidth="1"/>
    <col min="2" max="2" width="14.42578125" bestFit="1" customWidth="1"/>
    <col min="3" max="3" width="12.140625" bestFit="1" customWidth="1"/>
    <col min="4" max="4" width="12.42578125" bestFit="1" customWidth="1"/>
    <col min="5" max="5" width="12" bestFit="1" customWidth="1"/>
    <col min="6" max="6" width="15" bestFit="1" customWidth="1"/>
    <col min="7" max="7" width="16.140625" bestFit="1" customWidth="1"/>
    <col min="8" max="8" width="9.140625" bestFit="1" customWidth="1"/>
    <col min="9" max="9" width="12" bestFit="1" customWidth="1"/>
    <col min="10" max="10" width="10.140625" customWidth="1"/>
    <col min="11" max="13" width="11" customWidth="1"/>
    <col min="14" max="14" width="10.7109375" customWidth="1"/>
  </cols>
  <sheetData>
    <row r="1" spans="1:18" x14ac:dyDescent="0.25">
      <c r="A1" s="4" t="s">
        <v>23</v>
      </c>
    </row>
    <row r="3" spans="1:18" ht="60" x14ac:dyDescent="0.25">
      <c r="A3" s="1" t="s">
        <v>20</v>
      </c>
      <c r="B3" s="1" t="s">
        <v>0</v>
      </c>
      <c r="C3" s="1" t="s">
        <v>2</v>
      </c>
      <c r="D3" s="1" t="s">
        <v>1</v>
      </c>
      <c r="E3" s="1" t="s">
        <v>3</v>
      </c>
      <c r="F3" s="1" t="s">
        <v>19</v>
      </c>
      <c r="G3" s="1" t="s">
        <v>5</v>
      </c>
      <c r="H3" s="1" t="s">
        <v>4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6"/>
      <c r="Q3" s="14" t="s">
        <v>18</v>
      </c>
      <c r="R3">
        <v>4</v>
      </c>
    </row>
    <row r="4" spans="1:18" x14ac:dyDescent="0.25">
      <c r="A4" s="2">
        <v>21.13</v>
      </c>
      <c r="B4" s="10">
        <v>50</v>
      </c>
      <c r="C4" s="2">
        <f t="shared" ref="C4:C10" si="0">B4*120/$R$3</f>
        <v>1500</v>
      </c>
      <c r="D4" s="3">
        <f>1480</f>
        <v>1480</v>
      </c>
      <c r="E4" s="2">
        <f t="shared" ref="E4:E10" si="1">((C4-D4)/C4)*100</f>
        <v>1.3333333333333335</v>
      </c>
      <c r="F4" s="2">
        <v>3.1E-2</v>
      </c>
      <c r="G4" s="3">
        <v>2.7</v>
      </c>
      <c r="H4" s="2">
        <f t="shared" ref="H4:H10" si="2">(G4/20)*360</f>
        <v>48.6</v>
      </c>
      <c r="I4" s="2">
        <f t="shared" ref="I4:I10" si="3">H4*(PI()/180)</f>
        <v>0.84823001646924423</v>
      </c>
      <c r="J4" s="2">
        <f t="shared" ref="J4:J10" si="4">COS(I4)</f>
        <v>0.66131186532365183</v>
      </c>
      <c r="K4" s="2">
        <f t="shared" ref="K4:K10" si="5">SIN(I4)</f>
        <v>0.75011106963045959</v>
      </c>
      <c r="L4" s="9">
        <f>F4*J4</f>
        <v>2.0500667825033205E-2</v>
      </c>
      <c r="M4" s="9">
        <f>F4*K4</f>
        <v>2.3253443158544246E-2</v>
      </c>
      <c r="N4" s="9">
        <f>(A4)/M4</f>
        <v>908.68263490845618</v>
      </c>
      <c r="O4" s="9">
        <f t="shared" ref="O4:O10" si="6">N4/(2*PI()*B4)</f>
        <v>2.8924266609489768</v>
      </c>
      <c r="P4" s="8"/>
    </row>
    <row r="5" spans="1:18" x14ac:dyDescent="0.25">
      <c r="A5" s="2">
        <v>40.6</v>
      </c>
      <c r="B5" s="10">
        <v>50</v>
      </c>
      <c r="C5" s="2">
        <f t="shared" si="0"/>
        <v>1500</v>
      </c>
      <c r="D5" s="3">
        <f>1480</f>
        <v>1480</v>
      </c>
      <c r="E5" s="2">
        <f t="shared" si="1"/>
        <v>1.3333333333333335</v>
      </c>
      <c r="F5" s="2">
        <v>4.5999999999999999E-2</v>
      </c>
      <c r="G5" s="3">
        <v>4.0999999999999996</v>
      </c>
      <c r="H5" s="2">
        <f t="shared" si="2"/>
        <v>73.8</v>
      </c>
      <c r="I5" s="2">
        <f t="shared" si="3"/>
        <v>1.2880529879718152</v>
      </c>
      <c r="J5" s="2">
        <f t="shared" si="4"/>
        <v>0.27899110603922928</v>
      </c>
      <c r="K5" s="2">
        <f t="shared" si="5"/>
        <v>0.96029368567694307</v>
      </c>
      <c r="L5" s="9">
        <f t="shared" ref="L5:L10" si="7">F5*J5</f>
        <v>1.2833590877804547E-2</v>
      </c>
      <c r="M5" s="9">
        <f t="shared" ref="M5:M10" si="8">F5*K5</f>
        <v>4.4173509541139383E-2</v>
      </c>
      <c r="N5" s="9">
        <f t="shared" ref="N5:N10" si="9">(A5)/M5</f>
        <v>919.10288364542726</v>
      </c>
      <c r="O5" s="9">
        <f t="shared" si="6"/>
        <v>2.9255953428436974</v>
      </c>
      <c r="P5" s="8"/>
    </row>
    <row r="6" spans="1:18" x14ac:dyDescent="0.25">
      <c r="A6" s="2">
        <v>50.74</v>
      </c>
      <c r="B6" s="10">
        <v>50</v>
      </c>
      <c r="C6" s="2">
        <f t="shared" si="0"/>
        <v>1500</v>
      </c>
      <c r="D6" s="3">
        <f>1480</f>
        <v>1480</v>
      </c>
      <c r="E6" s="2">
        <f t="shared" si="1"/>
        <v>1.3333333333333335</v>
      </c>
      <c r="F6" s="2">
        <v>5.8000000000000003E-2</v>
      </c>
      <c r="G6" s="3">
        <v>4.0999999999999996</v>
      </c>
      <c r="H6" s="2">
        <f t="shared" si="2"/>
        <v>73.8</v>
      </c>
      <c r="I6" s="2">
        <f t="shared" si="3"/>
        <v>1.2880529879718152</v>
      </c>
      <c r="J6" s="2">
        <f t="shared" si="4"/>
        <v>0.27899110603922928</v>
      </c>
      <c r="K6" s="2">
        <f t="shared" si="5"/>
        <v>0.96029368567694307</v>
      </c>
      <c r="L6" s="9">
        <f t="shared" si="7"/>
        <v>1.6181484150275299E-2</v>
      </c>
      <c r="M6" s="9">
        <f t="shared" si="8"/>
        <v>5.5697033769262702E-2</v>
      </c>
      <c r="N6" s="9">
        <f t="shared" si="9"/>
        <v>911.00004014938554</v>
      </c>
      <c r="O6" s="9">
        <f t="shared" si="6"/>
        <v>2.8998031909337962</v>
      </c>
      <c r="P6" s="8"/>
    </row>
    <row r="7" spans="1:18" x14ac:dyDescent="0.25">
      <c r="A7" s="2">
        <v>60.2</v>
      </c>
      <c r="B7" s="10">
        <v>50</v>
      </c>
      <c r="C7" s="2">
        <f t="shared" si="0"/>
        <v>1500</v>
      </c>
      <c r="D7" s="3">
        <f>1480</f>
        <v>1480</v>
      </c>
      <c r="E7" s="2">
        <f t="shared" si="1"/>
        <v>1.3333333333333335</v>
      </c>
      <c r="F7" s="2">
        <v>6.7000000000000004E-2</v>
      </c>
      <c r="G7" s="3">
        <v>4.2</v>
      </c>
      <c r="H7" s="2">
        <f t="shared" si="2"/>
        <v>75.600000000000009</v>
      </c>
      <c r="I7" s="2">
        <f t="shared" si="3"/>
        <v>1.3194689145077132</v>
      </c>
      <c r="J7" s="2">
        <f t="shared" si="4"/>
        <v>0.24868988716485474</v>
      </c>
      <c r="K7" s="2">
        <f t="shared" si="5"/>
        <v>0.96858316112863108</v>
      </c>
      <c r="L7" s="9">
        <f t="shared" si="7"/>
        <v>1.6662222440045268E-2</v>
      </c>
      <c r="M7" s="9">
        <f t="shared" si="8"/>
        <v>6.4895071795618292E-2</v>
      </c>
      <c r="N7" s="9">
        <f t="shared" si="9"/>
        <v>927.65133521378891</v>
      </c>
      <c r="O7" s="9">
        <f t="shared" si="6"/>
        <v>2.9528059093014258</v>
      </c>
      <c r="P7" s="8"/>
    </row>
    <row r="8" spans="1:18" x14ac:dyDescent="0.25">
      <c r="A8" s="2">
        <v>70.2</v>
      </c>
      <c r="B8" s="10">
        <v>50</v>
      </c>
      <c r="C8" s="2">
        <f t="shared" si="0"/>
        <v>1500</v>
      </c>
      <c r="D8" s="3">
        <f>1480</f>
        <v>1480</v>
      </c>
      <c r="E8" s="2">
        <f t="shared" si="1"/>
        <v>1.3333333333333335</v>
      </c>
      <c r="F8" s="2">
        <v>7.8E-2</v>
      </c>
      <c r="G8" s="3">
        <v>4.3</v>
      </c>
      <c r="H8" s="2">
        <f t="shared" si="2"/>
        <v>77.400000000000006</v>
      </c>
      <c r="I8" s="2">
        <f t="shared" si="3"/>
        <v>1.3508848410436112</v>
      </c>
      <c r="J8" s="2">
        <f t="shared" si="4"/>
        <v>0.21814324139654248</v>
      </c>
      <c r="K8" s="2">
        <f t="shared" si="5"/>
        <v>0.97591676193874743</v>
      </c>
      <c r="L8" s="9">
        <f t="shared" si="7"/>
        <v>1.7015172828930312E-2</v>
      </c>
      <c r="M8" s="9">
        <f t="shared" si="8"/>
        <v>7.6121507431222299E-2</v>
      </c>
      <c r="N8" s="9">
        <f t="shared" si="9"/>
        <v>922.20979811031032</v>
      </c>
      <c r="O8" s="9">
        <f t="shared" si="6"/>
        <v>2.9354849587406946</v>
      </c>
      <c r="P8" s="8"/>
    </row>
    <row r="9" spans="1:18" x14ac:dyDescent="0.25">
      <c r="A9" s="2">
        <v>80.2</v>
      </c>
      <c r="B9" s="10">
        <v>50</v>
      </c>
      <c r="C9" s="2">
        <f t="shared" si="0"/>
        <v>1500</v>
      </c>
      <c r="D9" s="3">
        <f>1480</f>
        <v>1480</v>
      </c>
      <c r="E9" s="2">
        <f t="shared" si="1"/>
        <v>1.3333333333333335</v>
      </c>
      <c r="F9" s="2">
        <v>0.09</v>
      </c>
      <c r="G9" s="3">
        <v>4.3499999999999996</v>
      </c>
      <c r="H9" s="2">
        <f t="shared" si="2"/>
        <v>78.299999999999983</v>
      </c>
      <c r="I9" s="2">
        <f t="shared" si="3"/>
        <v>1.3665928043115598</v>
      </c>
      <c r="J9" s="2">
        <f t="shared" si="4"/>
        <v>0.20278729535651271</v>
      </c>
      <c r="K9" s="2">
        <f t="shared" si="5"/>
        <v>0.97922281062176575</v>
      </c>
      <c r="L9" s="9">
        <f t="shared" si="7"/>
        <v>1.8250856582086143E-2</v>
      </c>
      <c r="M9" s="9">
        <f t="shared" si="8"/>
        <v>8.813005295595891E-2</v>
      </c>
      <c r="N9" s="9">
        <f t="shared" si="9"/>
        <v>910.01874286945247</v>
      </c>
      <c r="O9" s="9">
        <f t="shared" si="6"/>
        <v>2.8966796246789168</v>
      </c>
      <c r="P9" s="8"/>
    </row>
    <row r="10" spans="1:18" x14ac:dyDescent="0.25">
      <c r="A10" s="2">
        <v>90</v>
      </c>
      <c r="B10" s="10">
        <v>50</v>
      </c>
      <c r="C10" s="2">
        <f t="shared" si="0"/>
        <v>1500</v>
      </c>
      <c r="D10" s="3">
        <f>1480</f>
        <v>1480</v>
      </c>
      <c r="E10" s="2">
        <f t="shared" si="1"/>
        <v>1.3333333333333335</v>
      </c>
      <c r="F10" s="2">
        <v>0.10199999999999999</v>
      </c>
      <c r="G10" s="3">
        <v>4.4000000000000004</v>
      </c>
      <c r="H10" s="2">
        <f t="shared" si="2"/>
        <v>79.200000000000017</v>
      </c>
      <c r="I10" s="2">
        <f t="shared" si="3"/>
        <v>1.3823007675795094</v>
      </c>
      <c r="J10" s="2">
        <f t="shared" si="4"/>
        <v>0.1873813145857243</v>
      </c>
      <c r="K10" s="2">
        <f t="shared" si="5"/>
        <v>0.98228725072868872</v>
      </c>
      <c r="L10" s="9">
        <f t="shared" si="7"/>
        <v>1.9112894087743876E-2</v>
      </c>
      <c r="M10" s="9">
        <f t="shared" si="8"/>
        <v>0.10019329957432624</v>
      </c>
      <c r="N10" s="9">
        <f t="shared" si="9"/>
        <v>898.26366016856684</v>
      </c>
      <c r="O10" s="9">
        <f t="shared" si="6"/>
        <v>2.8592620343129171</v>
      </c>
      <c r="P10" s="8"/>
    </row>
    <row r="11" spans="1:18" x14ac:dyDescent="0.25">
      <c r="A11" s="2">
        <v>100</v>
      </c>
      <c r="B11" s="10">
        <v>50</v>
      </c>
      <c r="C11" s="2">
        <f t="shared" ref="C11:C12" si="10">B11*120/$R$3</f>
        <v>1500</v>
      </c>
      <c r="D11" s="3">
        <f>1480</f>
        <v>1480</v>
      </c>
      <c r="E11" s="2">
        <f t="shared" ref="E11:E12" si="11">((C11-D11)/C11)*100</f>
        <v>1.3333333333333335</v>
      </c>
      <c r="F11" s="2">
        <v>0.11600000000000001</v>
      </c>
      <c r="G11" s="3">
        <v>4.45</v>
      </c>
      <c r="H11" s="2">
        <f t="shared" ref="H11:H12" si="12">(G11/20)*360</f>
        <v>80.099999999999994</v>
      </c>
      <c r="I11" s="2">
        <f t="shared" ref="I11:I12" si="13">H11*(PI()/180)</f>
        <v>1.3980087308474578</v>
      </c>
      <c r="J11" s="2">
        <f t="shared" ref="J11:J12" si="14">COS(I11)</f>
        <v>0.17192910027940972</v>
      </c>
      <c r="K11" s="2">
        <f t="shared" ref="K11:K12" si="15">SIN(I11)</f>
        <v>0.98510932615477387</v>
      </c>
      <c r="L11" s="9">
        <f t="shared" ref="L11:L12" si="16">F11*J11</f>
        <v>1.994377563241153E-2</v>
      </c>
      <c r="M11" s="9">
        <f t="shared" ref="M11:M12" si="17">F11*K11</f>
        <v>0.11427268183395377</v>
      </c>
      <c r="N11" s="9">
        <f t="shared" ref="N11:N12" si="18">(A11)/M11</f>
        <v>875.09979108836376</v>
      </c>
      <c r="O11" s="9">
        <f t="shared" ref="O11:O12" si="19">N11/(2*PI()*B11)</f>
        <v>2.7855291490079606</v>
      </c>
      <c r="P11" s="8"/>
    </row>
    <row r="12" spans="1:18" x14ac:dyDescent="0.25">
      <c r="A12" s="2">
        <v>110</v>
      </c>
      <c r="B12" s="10">
        <v>50</v>
      </c>
      <c r="C12" s="2">
        <f t="shared" si="10"/>
        <v>1500</v>
      </c>
      <c r="D12" s="3">
        <f>1480</f>
        <v>1480</v>
      </c>
      <c r="E12" s="2">
        <f t="shared" si="11"/>
        <v>1.3333333333333335</v>
      </c>
      <c r="F12" s="2">
        <v>0.129</v>
      </c>
      <c r="G12" s="3">
        <v>4.45</v>
      </c>
      <c r="H12" s="2">
        <f t="shared" si="12"/>
        <v>80.099999999999994</v>
      </c>
      <c r="I12" s="2">
        <f t="shared" si="13"/>
        <v>1.3980087308474578</v>
      </c>
      <c r="J12" s="2">
        <f t="shared" si="14"/>
        <v>0.17192910027940972</v>
      </c>
      <c r="K12" s="2">
        <f t="shared" si="15"/>
        <v>0.98510932615477387</v>
      </c>
      <c r="L12" s="9">
        <f t="shared" si="16"/>
        <v>2.2178853936043855E-2</v>
      </c>
      <c r="M12" s="9">
        <f t="shared" si="17"/>
        <v>0.12707910307396583</v>
      </c>
      <c r="N12" s="9">
        <f t="shared" si="18"/>
        <v>865.60258405329614</v>
      </c>
      <c r="O12" s="9">
        <f t="shared" si="19"/>
        <v>2.7552986001039979</v>
      </c>
      <c r="P12" s="7"/>
    </row>
    <row r="14" spans="1:18" x14ac:dyDescent="0.25">
      <c r="A14" t="s">
        <v>22</v>
      </c>
    </row>
    <row r="15" spans="1:18" x14ac:dyDescent="0.25">
      <c r="A15">
        <v>54.9</v>
      </c>
      <c r="B15">
        <v>50</v>
      </c>
      <c r="C15">
        <v>1500</v>
      </c>
      <c r="D15">
        <v>0</v>
      </c>
      <c r="E15">
        <v>100</v>
      </c>
      <c r="F15">
        <v>0.20499999999999999</v>
      </c>
      <c r="G15" s="16">
        <v>1.9</v>
      </c>
    </row>
    <row r="17" spans="1:1" x14ac:dyDescent="0.25">
      <c r="A17">
        <f>220/1.732</f>
        <v>127.02078521939954</v>
      </c>
    </row>
    <row r="18" spans="1:1" x14ac:dyDescent="0.25">
      <c r="A18">
        <f>A17/(2*PI()*50*O12)</f>
        <v>0.1467426132493832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F11" sqref="F11"/>
    </sheetView>
  </sheetViews>
  <sheetFormatPr defaultRowHeight="15" x14ac:dyDescent="0.25"/>
  <cols>
    <col min="2" max="2" width="0" hidden="1" customWidth="1"/>
    <col min="3" max="3" width="21.42578125" bestFit="1" customWidth="1"/>
    <col min="4" max="4" width="14.28515625" bestFit="1" customWidth="1"/>
    <col min="5" max="5" width="27.42578125" bestFit="1" customWidth="1"/>
    <col min="6" max="6" width="31" bestFit="1" customWidth="1"/>
    <col min="10" max="10" width="11.28515625" customWidth="1"/>
    <col min="11" max="11" width="11" customWidth="1"/>
    <col min="12" max="12" width="14.85546875" customWidth="1"/>
    <col min="13" max="13" width="16" customWidth="1"/>
  </cols>
  <sheetData>
    <row r="1" spans="1:12" ht="21" x14ac:dyDescent="0.35">
      <c r="A1" s="4" t="s">
        <v>21</v>
      </c>
      <c r="L1" s="5"/>
    </row>
    <row r="6" spans="1:12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C7" s="15" t="s">
        <v>13</v>
      </c>
      <c r="D7" s="15"/>
      <c r="E7" s="15"/>
      <c r="F7" s="15"/>
    </row>
    <row r="8" spans="1:12" x14ac:dyDescent="0.25">
      <c r="C8" s="13" t="s">
        <v>16</v>
      </c>
      <c r="D8" s="13" t="s">
        <v>17</v>
      </c>
      <c r="E8" s="13" t="s">
        <v>14</v>
      </c>
      <c r="F8" s="13" t="s">
        <v>15</v>
      </c>
    </row>
    <row r="9" spans="1:12" x14ac:dyDescent="0.25">
      <c r="C9" s="12">
        <v>29.5</v>
      </c>
      <c r="D9" s="12">
        <v>0.115</v>
      </c>
      <c r="E9" s="12">
        <f>C9/D9</f>
        <v>256.52173913043475</v>
      </c>
      <c r="F9" s="12">
        <f>E9/2</f>
        <v>128.26086956521738</v>
      </c>
    </row>
    <row r="10" spans="1:12" x14ac:dyDescent="0.25">
      <c r="C10" s="12">
        <v>29.5</v>
      </c>
      <c r="D10" s="12">
        <v>0.115</v>
      </c>
      <c r="E10" s="12">
        <f>C10/D10</f>
        <v>256.52173913043475</v>
      </c>
      <c r="F10" s="12">
        <f>E10/2</f>
        <v>128.26086956521738</v>
      </c>
    </row>
    <row r="11" spans="1:12" x14ac:dyDescent="0.25">
      <c r="C11" s="12">
        <v>29.5</v>
      </c>
      <c r="D11" s="12">
        <v>0.115</v>
      </c>
      <c r="E11" s="12">
        <f>C11/D11</f>
        <v>256.52173913043475</v>
      </c>
      <c r="F11" s="12">
        <f>E11/2</f>
        <v>128.26086956521738</v>
      </c>
    </row>
  </sheetData>
  <mergeCells count="1">
    <mergeCell ref="C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No_Load </vt:lpstr>
      <vt:lpstr>Locked_Rotor</vt:lpstr>
    </vt:vector>
  </TitlesOfParts>
  <Company>Microchip Technology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Debraj Deb</dc:creator>
  <cp:lastModifiedBy>Srisairam Gaarlapati - I20026</cp:lastModifiedBy>
  <dcterms:created xsi:type="dcterms:W3CDTF">2012-03-01T08:40:55Z</dcterms:created>
  <dcterms:modified xsi:type="dcterms:W3CDTF">2021-12-06T14:01:10Z</dcterms:modified>
</cp:coreProperties>
</file>